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ownloads\"/>
    </mc:Choice>
  </mc:AlternateContent>
  <xr:revisionPtr revIDLastSave="0" documentId="8_{27A03C70-8211-4331-B822-2A84F8BA250A}" xr6:coauthVersionLast="45" xr6:coauthVersionMax="45" xr10:uidLastSave="{00000000-0000-0000-0000-000000000000}"/>
  <bookViews>
    <workbookView xWindow="-108" yWindow="-108" windowWidth="23256" windowHeight="12576" xr2:uid="{00000000-000D-0000-FFFF-FFFF00000000}"/>
  </bookViews>
  <sheets>
    <sheet name="Riesgos corrupcion" sheetId="10" r:id="rId1"/>
    <sheet name="Racionalizacion de tramites_" sheetId="9" r:id="rId2"/>
    <sheet name="Servicio al ciudadano" sheetId="3" r:id="rId3"/>
    <sheet name="Rendición de Cuentas" sheetId="8" r:id="rId4"/>
    <sheet name="Transparencia" sheetId="5" r:id="rId5"/>
    <sheet name="Hoja1" sheetId="11" state="hidden" r:id="rId6"/>
    <sheet name="Iniciativas Adici." sheetId="6" r:id="rId7"/>
  </sheets>
  <definedNames>
    <definedName name="_xlnm._FilterDatabase" localSheetId="1" hidden="1">'Racionalizacion de tramites_'!$A$16:$V$16</definedName>
    <definedName name="_xlnm._FilterDatabase" localSheetId="0" hidden="1">'Riesgos corrupcion'!$A$4:$N$4</definedName>
    <definedName name="_xlnm._FilterDatabase" localSheetId="2" hidden="1">'Servicio al ciudadano'!$A$4:$CC$4</definedName>
    <definedName name="_xlnm._FilterDatabase" localSheetId="4" hidden="1">Transparencia!$A$3:$CN$3</definedName>
    <definedName name="_xlnm.Print_Area" localSheetId="6">'Iniciativas Adici.'!$A$1:$G$8</definedName>
    <definedName name="_xlnm.Print_Area" localSheetId="1">'Racionalizacion de tramites_'!$B$2:$O$30</definedName>
    <definedName name="_xlnm.Print_Area" localSheetId="3">'Rendición de Cuentas'!$B$3:$G$21</definedName>
    <definedName name="_xlnm.Print_Area" localSheetId="0">'Riesgos corrupcion'!$A$1:$G$21</definedName>
    <definedName name="_xlnm.Print_Area" localSheetId="2">'Servicio al ciudadano'!$B$2:$G$24</definedName>
    <definedName name="_xlnm.Print_Area" localSheetId="4">Transparencia!$B$1:$L$15</definedName>
    <definedName name="_xlnm.Print_Titles" localSheetId="1">'Racionalizacion de tramites_'!$3:$6</definedName>
    <definedName name="_xlnm.Print_Titles" localSheetId="3">'Rendición de Cuentas'!$2:$6</definedName>
    <definedName name="_xlnm.Print_Titles" localSheetId="0">'Riesgos corrupcion'!$2:$3</definedName>
    <definedName name="_xlnm.Print_Titles" localSheetId="2">'Servicio al ciudadano'!$2:$3</definedName>
    <definedName name="_xlnm.Print_Titles" localSheetId="4">Transparencia!$1:$3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 i="6" l="1"/>
  <c r="N9" i="6" s="1"/>
  <c r="N6" i="6"/>
  <c r="N7" i="6"/>
  <c r="M5" i="6"/>
  <c r="O7" i="5" l="1"/>
  <c r="O8" i="5"/>
  <c r="O9" i="5"/>
  <c r="O10" i="5"/>
  <c r="O11" i="5"/>
  <c r="O13" i="5"/>
  <c r="O14" i="5"/>
  <c r="J7" i="5" l="1"/>
  <c r="L14" i="5" l="1"/>
  <c r="L13" i="5"/>
  <c r="L12" i="5"/>
  <c r="L11" i="5"/>
  <c r="L10" i="5"/>
  <c r="L9" i="5"/>
  <c r="L8" i="5"/>
  <c r="L7" i="5"/>
  <c r="L6" i="5"/>
  <c r="L5" i="5"/>
  <c r="L4" i="5"/>
  <c r="L16" i="5" l="1"/>
  <c r="N20" i="8"/>
  <c r="N19" i="8"/>
  <c r="N18" i="8"/>
  <c r="N17" i="8"/>
  <c r="N16" i="8"/>
  <c r="N15" i="8"/>
  <c r="N14" i="8"/>
  <c r="N13" i="8"/>
  <c r="N12" i="8"/>
  <c r="N11" i="8"/>
  <c r="N10" i="8"/>
  <c r="N9" i="8"/>
  <c r="N8" i="8"/>
  <c r="N7" i="8"/>
  <c r="N22" i="8" s="1"/>
  <c r="M20" i="8"/>
  <c r="M9" i="8"/>
  <c r="M8" i="8"/>
  <c r="M6" i="10"/>
  <c r="M9" i="10" l="1"/>
  <c r="M14" i="10"/>
  <c r="M15" i="10"/>
  <c r="M12" i="10"/>
  <c r="M11" i="10"/>
  <c r="M10" i="10"/>
  <c r="M8" i="10"/>
  <c r="M7" i="10"/>
  <c r="M5" i="10"/>
  <c r="M14" i="3" l="1"/>
  <c r="N5" i="5"/>
  <c r="M24" i="3" l="1"/>
  <c r="M22" i="3"/>
  <c r="M16" i="3"/>
  <c r="M6" i="3"/>
  <c r="M16" i="10"/>
  <c r="N6" i="5" l="1"/>
  <c r="N14" i="5" l="1"/>
  <c r="N8" i="5"/>
  <c r="N4" i="5"/>
  <c r="M15" i="8"/>
  <c r="M14" i="8"/>
  <c r="M12" i="8"/>
  <c r="M7" i="8"/>
  <c r="M23" i="3"/>
  <c r="M21" i="3"/>
  <c r="M19" i="3"/>
  <c r="M18" i="3"/>
  <c r="M11" i="3"/>
  <c r="M8" i="3"/>
  <c r="M7" i="3"/>
  <c r="M20" i="10"/>
  <c r="M5" i="3" l="1"/>
  <c r="M17" i="9" l="1"/>
  <c r="M17" i="3"/>
  <c r="M17" i="8"/>
  <c r="M17" i="10"/>
  <c r="M16" i="9"/>
  <c r="M16" i="8"/>
  <c r="M13" i="9"/>
  <c r="M13" i="3"/>
  <c r="M13" i="8"/>
  <c r="M13" i="10"/>
  <c r="M11" i="8"/>
  <c r="M6" i="9"/>
  <c r="M6" i="8"/>
  <c r="M6" i="6"/>
  <c r="M15" i="3" l="1"/>
  <c r="M10" i="3"/>
  <c r="X24" i="9"/>
  <c r="M19" i="8" l="1"/>
  <c r="M18" i="8"/>
  <c r="M10" i="8"/>
  <c r="M22" i="8" s="1"/>
  <c r="M12" i="3"/>
  <c r="N11" i="5"/>
  <c r="N9" i="5"/>
  <c r="N7" i="5"/>
  <c r="M7" i="6" l="1"/>
  <c r="M9" i="6" s="1"/>
  <c r="N13" i="5"/>
  <c r="N10" i="5"/>
  <c r="M20" i="3"/>
  <c r="M9" i="3"/>
  <c r="X35" i="9"/>
  <c r="X33" i="9"/>
  <c r="X31" i="9"/>
  <c r="X29" i="9"/>
  <c r="X27" i="9"/>
  <c r="X25" i="9"/>
  <c r="X20" i="9"/>
  <c r="X34" i="9"/>
  <c r="X30" i="9"/>
  <c r="X19" i="9"/>
  <c r="X39" i="9"/>
  <c r="X36" i="9"/>
  <c r="X32" i="9"/>
  <c r="X28" i="9"/>
  <c r="X26" i="9"/>
  <c r="X23" i="9"/>
  <c r="X22" i="9"/>
  <c r="X21" i="9"/>
  <c r="X18" i="9"/>
  <c r="X17" i="9"/>
  <c r="X37" i="9"/>
  <c r="X38" i="9"/>
  <c r="K24" i="3"/>
  <c r="X41" i="9" l="1"/>
  <c r="K10" i="8" l="1"/>
  <c r="M27" i="3"/>
  <c r="V38" i="9" l="1"/>
  <c r="K12" i="10"/>
  <c r="K20" i="8"/>
  <c r="J14" i="5"/>
  <c r="J5" i="5"/>
  <c r="J6" i="5"/>
  <c r="O6" i="5" s="1"/>
  <c r="J8" i="5"/>
  <c r="J12" i="5"/>
  <c r="O12" i="5" s="1"/>
  <c r="O16" i="5" s="1"/>
  <c r="J10" i="5"/>
  <c r="J4" i="5"/>
  <c r="O4" i="5" s="1"/>
  <c r="I12" i="8" l="1"/>
  <c r="I13" i="8"/>
  <c r="I7" i="8"/>
  <c r="I16" i="8"/>
  <c r="I15" i="8"/>
  <c r="I14" i="8"/>
  <c r="T38" i="9"/>
  <c r="Y38" i="9" s="1"/>
  <c r="T25" i="9"/>
  <c r="T24" i="9"/>
  <c r="T36" i="9"/>
  <c r="T34" i="9"/>
  <c r="T32" i="9"/>
  <c r="T30" i="9"/>
  <c r="T28" i="9"/>
  <c r="T26" i="9"/>
  <c r="T23" i="9"/>
  <c r="T21" i="9"/>
  <c r="T37" i="9"/>
  <c r="T35" i="9"/>
  <c r="T33" i="9"/>
  <c r="T31" i="9"/>
  <c r="T29" i="9"/>
  <c r="T27" i="9"/>
  <c r="T22" i="9"/>
  <c r="T20" i="9"/>
  <c r="T19" i="9"/>
  <c r="T18" i="9"/>
  <c r="T17" i="9"/>
  <c r="I6" i="10"/>
  <c r="I8" i="10"/>
  <c r="I5" i="10"/>
  <c r="I23" i="10" s="1"/>
  <c r="I20" i="10"/>
  <c r="I19" i="10"/>
  <c r="I18" i="10"/>
  <c r="I17" i="10"/>
  <c r="I16" i="10"/>
  <c r="I11" i="10"/>
  <c r="I22" i="8" l="1"/>
  <c r="K6" i="6"/>
  <c r="K5" i="6"/>
  <c r="V37" i="9"/>
  <c r="Y37" i="9" s="1"/>
  <c r="V35" i="9"/>
  <c r="Y35" i="9" s="1"/>
  <c r="V33" i="9"/>
  <c r="Y33" i="9" s="1"/>
  <c r="V31" i="9"/>
  <c r="Y31" i="9" s="1"/>
  <c r="V29" i="9"/>
  <c r="Y29" i="9" s="1"/>
  <c r="V27" i="9"/>
  <c r="Y27" i="9" s="1"/>
  <c r="V25" i="9"/>
  <c r="Y25" i="9" s="1"/>
  <c r="V22" i="9"/>
  <c r="Y22" i="9" s="1"/>
  <c r="V20" i="9"/>
  <c r="Y20" i="9" s="1"/>
  <c r="V18" i="9"/>
  <c r="Y18" i="9" s="1"/>
  <c r="K13" i="3"/>
  <c r="K12" i="3"/>
  <c r="K10" i="3"/>
  <c r="I7" i="6" l="1"/>
  <c r="I6" i="6"/>
  <c r="I9" i="6" s="1"/>
  <c r="I5" i="6"/>
  <c r="K12" i="8" l="1"/>
  <c r="K11" i="8"/>
  <c r="K19" i="8"/>
  <c r="K18" i="8"/>
  <c r="I13" i="3"/>
  <c r="N13" i="3" s="1"/>
  <c r="I8" i="3"/>
  <c r="I7" i="3"/>
  <c r="I10" i="3"/>
  <c r="I12" i="3"/>
  <c r="N12" i="3" s="1"/>
  <c r="I19" i="3"/>
  <c r="I22" i="3"/>
  <c r="I14" i="3"/>
  <c r="I18" i="3"/>
  <c r="I20" i="3"/>
  <c r="I9" i="3"/>
  <c r="I21" i="3"/>
  <c r="I17" i="3"/>
  <c r="I16" i="3"/>
  <c r="I15" i="3"/>
  <c r="I6" i="3"/>
  <c r="V32" i="9"/>
  <c r="Y32" i="9" s="1"/>
  <c r="V30" i="9"/>
  <c r="Y30" i="9" s="1"/>
  <c r="V28" i="9"/>
  <c r="Y28" i="9" s="1"/>
  <c r="V26" i="9"/>
  <c r="Y26" i="9" s="1"/>
  <c r="V24" i="9"/>
  <c r="Y24" i="9" s="1"/>
  <c r="V23" i="9"/>
  <c r="Y23" i="9" s="1"/>
  <c r="V21" i="9"/>
  <c r="Y21" i="9" s="1"/>
  <c r="V19" i="9"/>
  <c r="Y19" i="9" s="1"/>
  <c r="V17" i="9"/>
  <c r="V34" i="9"/>
  <c r="Y34" i="9" s="1"/>
  <c r="V36" i="9"/>
  <c r="Y36" i="9" s="1"/>
  <c r="K19" i="10"/>
  <c r="K18" i="10"/>
  <c r="K10" i="10"/>
  <c r="K8" i="8"/>
  <c r="K17" i="10"/>
  <c r="K11" i="10"/>
  <c r="K9" i="10"/>
  <c r="K8" i="10"/>
  <c r="K7" i="10"/>
  <c r="K6" i="10"/>
  <c r="K5" i="10"/>
  <c r="Y17" i="9" l="1"/>
  <c r="K7" i="6"/>
  <c r="K9" i="6" s="1"/>
  <c r="K17" i="8"/>
  <c r="K16" i="8"/>
  <c r="K15" i="8"/>
  <c r="K14" i="8"/>
  <c r="K19" i="3"/>
  <c r="V39" i="9"/>
  <c r="V41" i="9" s="1"/>
  <c r="K16" i="10" l="1"/>
  <c r="K7" i="8"/>
  <c r="K22" i="3"/>
  <c r="K23" i="3"/>
  <c r="K21" i="3"/>
  <c r="K18" i="3"/>
  <c r="K16" i="3"/>
  <c r="N16" i="3" s="1"/>
  <c r="K15" i="3"/>
  <c r="K11" i="3"/>
  <c r="K8" i="3"/>
  <c r="K7" i="3"/>
  <c r="K6" i="3"/>
  <c r="K5" i="3"/>
  <c r="K13" i="10"/>
  <c r="K17" i="3"/>
  <c r="K14" i="3"/>
  <c r="N14" i="3" s="1"/>
  <c r="K13" i="8"/>
  <c r="K9" i="8"/>
  <c r="K22" i="8" l="1"/>
  <c r="K9" i="3"/>
  <c r="N9" i="3" s="1"/>
  <c r="K20" i="3" l="1"/>
  <c r="K27" i="3" s="1"/>
  <c r="K20" i="10" l="1"/>
  <c r="K23" i="10" s="1"/>
  <c r="K15" i="10"/>
  <c r="K14" i="10"/>
  <c r="J13" i="5" l="1"/>
  <c r="J11" i="5"/>
  <c r="J9" i="5"/>
  <c r="I20" i="8"/>
  <c r="I19" i="8"/>
  <c r="I18" i="8"/>
  <c r="I17" i="8"/>
  <c r="I11" i="8"/>
  <c r="I10" i="8"/>
  <c r="I9" i="8"/>
  <c r="I8" i="8"/>
  <c r="I24" i="3"/>
  <c r="I23" i="3"/>
  <c r="I11" i="3"/>
  <c r="I5" i="3"/>
  <c r="T39" i="9"/>
  <c r="I15" i="10"/>
  <c r="I14" i="10"/>
  <c r="I13" i="10"/>
  <c r="I12" i="10"/>
  <c r="I10" i="10"/>
  <c r="I9" i="10"/>
  <c r="I7" i="10"/>
  <c r="Y39" i="9" l="1"/>
  <c r="Y41" i="9" s="1"/>
  <c r="T41" i="9"/>
  <c r="N11" i="3"/>
  <c r="N27" i="3" s="1"/>
  <c r="I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ERNESTO  BERMUDEZ BELLO</author>
    <author>USUARIO.SOPORTE</author>
  </authors>
  <commentList>
    <comment ref="K12" authorId="0" shapeId="0" xr:uid="{00000000-0006-0000-0000-000001000000}">
      <text>
        <r>
          <rPr>
            <b/>
            <sz val="9"/>
            <color indexed="81"/>
            <rFont val="Tahoma"/>
            <family val="2"/>
          </rPr>
          <t>ERNESTO  BERMUDEZ BELLO:</t>
        </r>
        <r>
          <rPr>
            <sz val="9"/>
            <color indexed="81"/>
            <rFont val="Tahoma"/>
            <family val="2"/>
          </rPr>
          <t xml:space="preserve">
Esta actividad se desarrollará durante el último cuatrimes y tiene vencimiento 31/01/2020</t>
        </r>
      </text>
    </comment>
    <comment ref="K13" authorId="0" shapeId="0" xr:uid="{00000000-0006-0000-0000-000002000000}">
      <text>
        <r>
          <rPr>
            <b/>
            <sz val="9"/>
            <color indexed="81"/>
            <rFont val="Tahoma"/>
            <family val="2"/>
          </rPr>
          <t>ERNESTO  BERMUDEZ BELLO:</t>
        </r>
        <r>
          <rPr>
            <sz val="9"/>
            <color indexed="81"/>
            <rFont val="Tahoma"/>
            <family val="2"/>
          </rPr>
          <t xml:space="preserve">
Esta actividad se desarrollará durante el último cuatrimes y tiene vencimiento 30/11/2019</t>
        </r>
      </text>
    </comment>
    <comment ref="K14" authorId="0" shapeId="0" xr:uid="{00000000-0006-0000-0000-000003000000}">
      <text>
        <r>
          <rPr>
            <b/>
            <sz val="9"/>
            <color indexed="81"/>
            <rFont val="Tahoma"/>
            <family val="2"/>
          </rPr>
          <t>ERNESTO  BERMUDEZ BELLO:</t>
        </r>
        <r>
          <rPr>
            <sz val="9"/>
            <color indexed="81"/>
            <rFont val="Tahoma"/>
            <family val="2"/>
          </rPr>
          <t xml:space="preserve">
Esta actividad se desarrollará durante el último cuatrimes y tiene vencimiento 31/12/2019</t>
        </r>
      </text>
    </comment>
    <comment ref="K15" authorId="0" shapeId="0" xr:uid="{00000000-0006-0000-0000-000004000000}">
      <text>
        <r>
          <rPr>
            <b/>
            <sz val="9"/>
            <color indexed="81"/>
            <rFont val="Tahoma"/>
            <family val="2"/>
          </rPr>
          <t>ERNESTO  BERMUDEZ BELLO:</t>
        </r>
        <r>
          <rPr>
            <sz val="9"/>
            <color indexed="81"/>
            <rFont val="Tahoma"/>
            <family val="2"/>
          </rPr>
          <t xml:space="preserve">
Esta actividad se desarrollará durante el último cuatrimes y tiene vencimiento 15/01/2020</t>
        </r>
      </text>
    </comment>
    <comment ref="G16" authorId="1" shapeId="0" xr:uid="{00000000-0006-0000-0000-000005000000}">
      <text>
        <r>
          <rPr>
            <b/>
            <sz val="9"/>
            <color indexed="81"/>
            <rFont val="Tahoma"/>
            <family val="2"/>
          </rPr>
          <t>USUARIO.SOPORTE:</t>
        </r>
        <r>
          <rPr>
            <sz val="9"/>
            <color indexed="81"/>
            <rFont val="Tahoma"/>
            <family val="2"/>
          </rPr>
          <t xml:space="preserve">
El monitoreo que se adelante en las siguientes fechas 30/04/2019
30/08/2019 se realizará sobre los riesgos vigentes al 31/12/2018</t>
        </r>
      </text>
    </comment>
    <comment ref="G17" authorId="1" shapeId="0" xr:uid="{00000000-0006-0000-0000-000006000000}">
      <text>
        <r>
          <rPr>
            <b/>
            <sz val="9"/>
            <color indexed="81"/>
            <rFont val="Tahoma"/>
            <family val="2"/>
          </rPr>
          <t>USUARIO.SOPORTE:</t>
        </r>
        <r>
          <rPr>
            <sz val="9"/>
            <color indexed="81"/>
            <rFont val="Tahoma"/>
            <family val="2"/>
          </rPr>
          <t xml:space="preserve">
El monitoreo que se adelante en las siguientes fechas 30/04/2019
30/08/2019 se realizará sobre los riesgos vigentes al 31/12/2018</t>
        </r>
      </text>
    </comment>
    <comment ref="K20" authorId="0" shapeId="0" xr:uid="{00000000-0006-0000-0000-000007000000}">
      <text>
        <r>
          <rPr>
            <b/>
            <sz val="9"/>
            <color indexed="81"/>
            <rFont val="Tahoma"/>
            <family val="2"/>
          </rPr>
          <t>ERNESTO  BERMUDEZ BELLO:</t>
        </r>
        <r>
          <rPr>
            <sz val="9"/>
            <color indexed="81"/>
            <rFont val="Tahoma"/>
            <family val="2"/>
          </rPr>
          <t xml:space="preserve">
Esta actividad se desarrollará durante el último cuatrimes y tiene vencimiento 16
16/01/2020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ERNESTO  BERMUDEZ BELLO</author>
  </authors>
  <commentList>
    <comment ref="U39" authorId="0" shapeId="0" xr:uid="{00000000-0006-0000-0100-000001000000}">
      <text>
        <r>
          <rPr>
            <b/>
            <sz val="9"/>
            <color indexed="81"/>
            <rFont val="Tahoma"/>
            <family val="2"/>
          </rPr>
          <t>ERNESTO  BERMUDEZ BELLO:</t>
        </r>
        <r>
          <rPr>
            <sz val="9"/>
            <color indexed="81"/>
            <rFont val="Tahoma"/>
            <family val="2"/>
          </rPr>
          <t xml:space="preserve">
Archivo Se incorporó en el PAAC correspondiente al segundo cuatrimes, el avance requerido por la OAP al GPC s/n consta en memorando
20194600006953
FECHA: 08-10-2019_S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Rosa Valentina Aceros Garcia</author>
    <author>ERNESTO  BERMUDEZ BELLO</author>
  </authors>
  <commentList>
    <comment ref="C4" authorId="0" shapeId="0" xr:uid="{00000000-0006-0000-0200-000001000000}">
      <text>
        <r>
          <rPr>
            <b/>
            <sz val="9"/>
            <color indexed="81"/>
            <rFont val="Tahoma"/>
            <family val="2"/>
          </rPr>
          <t>Precise los objetivos que la entidad desea lograr en la vigencia y Enuncie una a una las actividades que se realizarán  al logro de cada objetivo planteado.</t>
        </r>
      </text>
    </comment>
    <comment ref="D12" authorId="1" shapeId="0" xr:uid="{00000000-0006-0000-0200-000002000000}">
      <text>
        <r>
          <rPr>
            <b/>
            <sz val="9"/>
            <color indexed="81"/>
            <rFont val="Tahoma"/>
            <family val="2"/>
          </rPr>
          <t>ERNESTO  BERMUDEZ BELLO:</t>
        </r>
        <r>
          <rPr>
            <sz val="9"/>
            <color indexed="81"/>
            <rFont val="Tahoma"/>
            <family val="2"/>
          </rPr>
          <t xml:space="preserve">
Esta no es ventanilla Única sino ventanilla de PQyR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ERNESTO  BERMUDEZ BELLO</author>
  </authors>
  <commentList>
    <comment ref="G10" authorId="0" shapeId="0" xr:uid="{00000000-0006-0000-0300-000001000000}">
      <text>
        <r>
          <rPr>
            <b/>
            <sz val="9"/>
            <color indexed="81"/>
            <rFont val="Tahoma"/>
            <family val="2"/>
          </rPr>
          <t>ERNESTO  BERMUDEZ BELLO:</t>
        </r>
        <r>
          <rPr>
            <sz val="9"/>
            <color indexed="81"/>
            <rFont val="Tahoma"/>
            <family val="2"/>
          </rPr>
          <t xml:space="preserve">
Se incorporó  el avance requerido por la OAP al GCEA s/n consta en MEMORANDO
20192000005993
FECHA: 07-10-2019</t>
        </r>
      </text>
    </comment>
    <comment ref="J10" authorId="0" shapeId="0" xr:uid="{00000000-0006-0000-0300-000002000000}">
      <text>
        <r>
          <rPr>
            <b/>
            <sz val="9"/>
            <color indexed="81"/>
            <rFont val="Tahoma"/>
            <family val="2"/>
          </rPr>
          <t>ERNESTO  BERMUDEZ BELLO:</t>
        </r>
        <r>
          <rPr>
            <sz val="9"/>
            <color indexed="81"/>
            <rFont val="Tahoma"/>
            <family val="2"/>
          </rPr>
          <t xml:space="preserve">
Se incorporó  el avance requerido por la OAP al GCEA s/n consta en MEMORANDO
20192000005993
FECHA: 07-10-2019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ERNESTO  BERMUDEZ BELLO</author>
  </authors>
  <commentList>
    <comment ref="K11" authorId="0" shapeId="0" xr:uid="{00000000-0006-0000-0400-000001000000}">
      <text>
        <r>
          <rPr>
            <b/>
            <sz val="9"/>
            <color indexed="81"/>
            <rFont val="Tahoma"/>
            <family val="2"/>
          </rPr>
          <t>ERNESTO  BERMUDEZ BELLO:</t>
        </r>
        <r>
          <rPr>
            <sz val="9"/>
            <color indexed="81"/>
            <rFont val="Tahoma"/>
            <family val="2"/>
          </rPr>
          <t xml:space="preserve">
Se incorpora el avance informado por el GCEA s/n MEMORANDO
*20191020004333*
FECHA: 22-10-2019_S y el Archivo Se incorporó en el PAAC correspondiente al segundo cuatrimes, el avance requerido por la OAP al GPC s/n consta en memorando
20194600006953
FECHA: 08-10-2019_S</t>
        </r>
      </text>
    </comment>
    <comment ref="L11" authorId="0" shapeId="0" xr:uid="{00000000-0006-0000-0400-000002000000}">
      <text>
        <r>
          <rPr>
            <b/>
            <sz val="9"/>
            <color indexed="81"/>
            <rFont val="Tahoma"/>
            <family val="2"/>
          </rPr>
          <t xml:space="preserve">ERNESTO  BERMUDEZ BELLO: </t>
        </r>
        <r>
          <rPr>
            <sz val="9"/>
            <color indexed="81"/>
            <rFont val="Tahoma"/>
            <family val="2"/>
          </rPr>
          <t xml:space="preserve">
Se incorpora avance requerido por la OAP al GCEA s/n consta en memorando
*20191020004333* de fecha:
 22-10-2019_S</t>
        </r>
      </text>
    </comment>
  </commentList>
</comments>
</file>

<file path=xl/sharedStrings.xml><?xml version="1.0" encoding="utf-8"?>
<sst xmlns="http://schemas.openxmlformats.org/spreadsheetml/2006/main" count="950" uniqueCount="547">
  <si>
    <t>PLAN DE EJECUCIÓN</t>
  </si>
  <si>
    <t>Tipo</t>
  </si>
  <si>
    <t>Número</t>
  </si>
  <si>
    <t>Nombre</t>
  </si>
  <si>
    <t>Estado</t>
  </si>
  <si>
    <t>Situación actual</t>
  </si>
  <si>
    <t>Responsable</t>
  </si>
  <si>
    <t>Único</t>
  </si>
  <si>
    <t>31637</t>
  </si>
  <si>
    <t>Permiso de estudio para la recolección de especímenes de especies silvestres de la diversidad biológica con fines de elaboración de estudios ambientales en Parques Nacionales Naturales</t>
  </si>
  <si>
    <t>Inscrito</t>
  </si>
  <si>
    <t>Modelo Único – Hijo</t>
  </si>
  <si>
    <t>30157</t>
  </si>
  <si>
    <t>Permiso de recolección de especímenes de especies silvestres de la diversidad biológica con fines de investigación científica no comercial - Corporaciones</t>
  </si>
  <si>
    <t xml:space="preserve">No existe mecanismo de pagos en línea
</t>
  </si>
  <si>
    <t xml:space="preserve">Reducción de tiempos, contactos innecesarios con la Entidad, incremento de seguridad.
</t>
  </si>
  <si>
    <t>Pago en línea</t>
  </si>
  <si>
    <t>30153</t>
  </si>
  <si>
    <t>Permiso de prospección y exploración de aguas subterráneas</t>
  </si>
  <si>
    <t>Firma electrónica</t>
  </si>
  <si>
    <t>Grupo de sistemas de información y radiocomunicaciones</t>
  </si>
  <si>
    <t>30156</t>
  </si>
  <si>
    <t>Permiso de vertimientos</t>
  </si>
  <si>
    <t>491</t>
  </si>
  <si>
    <t>490</t>
  </si>
  <si>
    <t>Autorización para ubicar, mantener, reubicar y reponer estructuras de comunicación de largo alcance</t>
  </si>
  <si>
    <t>457</t>
  </si>
  <si>
    <t>Registro de Reservas Naturales de  la Sociedad Civil</t>
  </si>
  <si>
    <t>916</t>
  </si>
  <si>
    <t>Permiso para adelantar labores de adecuación, reposición o mejoras a las construcciones existentes en el Parque Nacional Natural Los Corales del Rosario y de San Bernardo</t>
  </si>
  <si>
    <t>30152</t>
  </si>
  <si>
    <t>Concesión de aguas superficiales - Corporaciones</t>
  </si>
  <si>
    <t>30155</t>
  </si>
  <si>
    <t>Concesión de aguas subterráneas</t>
  </si>
  <si>
    <t>Componente 1: Gestión del Riesgo de Corrupción  -Mapa de Riesgos de Corrupción</t>
  </si>
  <si>
    <t>Subcomponente</t>
  </si>
  <si>
    <t xml:space="preserve"> Actividades</t>
  </si>
  <si>
    <t>Meta o producto</t>
  </si>
  <si>
    <t xml:space="preserve">Responsable </t>
  </si>
  <si>
    <t>Fecha programada</t>
  </si>
  <si>
    <t>1.1</t>
  </si>
  <si>
    <t>1.2</t>
  </si>
  <si>
    <t>1.3</t>
  </si>
  <si>
    <t>2.1</t>
  </si>
  <si>
    <t>2.2</t>
  </si>
  <si>
    <t>3.1</t>
  </si>
  <si>
    <t>3.2</t>
  </si>
  <si>
    <r>
      <rPr>
        <b/>
        <sz val="14"/>
        <color indexed="8"/>
        <rFont val="Arial Narrow"/>
        <family val="2"/>
      </rPr>
      <t>Subcomponente /proceso 4</t>
    </r>
    <r>
      <rPr>
        <sz val="14"/>
        <color indexed="8"/>
        <rFont val="Arial Narrow"/>
        <family val="2"/>
      </rPr>
      <t xml:space="preserve">                                           Monitoreo o revisión</t>
    </r>
  </si>
  <si>
    <t>4.1</t>
  </si>
  <si>
    <t>Monitorear y revisar el mapa de riesgos de corrupción</t>
  </si>
  <si>
    <t xml:space="preserve">Mapa de riesgos revisado </t>
  </si>
  <si>
    <t>4.2</t>
  </si>
  <si>
    <t>5.1.</t>
  </si>
  <si>
    <t>Primer Seguimiento al mapa de riesgos</t>
  </si>
  <si>
    <t>Mapa de riesgos con resultados del seguimiento publicado en portal Web</t>
  </si>
  <si>
    <t>Grupo de Control Interno</t>
  </si>
  <si>
    <t>5.2.</t>
  </si>
  <si>
    <t>Segundo Seguimiento al mapa de riesgos</t>
  </si>
  <si>
    <t>5.3.</t>
  </si>
  <si>
    <t>Tercer Seguimiento al mapa de riesgos</t>
  </si>
  <si>
    <t>Niveles Central, Territorial y local</t>
  </si>
  <si>
    <t>Generar alertas tempranas como resultado del monitoreo</t>
  </si>
  <si>
    <t>Niveles Central (responsables de los procesos), Territorial y local</t>
  </si>
  <si>
    <t>Identificación de alertas tempranas</t>
  </si>
  <si>
    <t>Componente 4:  Servicio al Ciudadano</t>
  </si>
  <si>
    <t>Actividades</t>
  </si>
  <si>
    <t>Incorporar recursos en el presupuesto para el desarrollo de iniciativas que mejoren el servicio al ciudadano.</t>
  </si>
  <si>
    <t>Establecer mecanismos de comunicación directa entre las áreas de servicio al ciudadano y la Alta Dirección para facilitar la toma de decisiones y el desarrollo de iniciativas de mejora.</t>
  </si>
  <si>
    <t>Grupo de Procesos Corporativos</t>
  </si>
  <si>
    <t xml:space="preserve">Realizar ajustes razonables a los espacios físicos de atención y servicio al ciudadano para garantizar su accesibilidad de acuerdo con la NTC 6047. </t>
  </si>
  <si>
    <t>2.3</t>
  </si>
  <si>
    <t>Capacitar y reafirmar el desarrollo de las habilidades en el uso y manejo del Centro de relevo para garantizar calidad en el servicio de accesibilidad de personas con discapacidad auditiva</t>
  </si>
  <si>
    <t>2.4</t>
  </si>
  <si>
    <t>2.5</t>
  </si>
  <si>
    <t>Implementar nuevos canales de atención de acuerdo con las características y necesidades de los ciudadanos para garantizar cobertura.</t>
  </si>
  <si>
    <t xml:space="preserve">2.6 </t>
  </si>
  <si>
    <t>2.7</t>
  </si>
  <si>
    <t>2.8</t>
  </si>
  <si>
    <t>Subdirección de Sostenibilidad y Negocios Ambientales, Grupo de Procesos Corporativos, apoyo de Grupo de Sistemas de Información y Radiocomunicaciones</t>
  </si>
  <si>
    <t>Fortalecer las competencias de los servidores públicos que atienden directamente a los ciudadanos a través de procesos de cualificación.</t>
  </si>
  <si>
    <t>Promover espacios de sensibilización para fortalecer la cultura de servicio al interior de la entidad.</t>
  </si>
  <si>
    <t>Elaborar periódicamente informes de PQRSD para identificar oportunidades de mejora en la prestación de los servicios.</t>
  </si>
  <si>
    <t>Elaborar y publicar los informes de PQRSD en el tiempo establecido por el SGI</t>
  </si>
  <si>
    <t>Grupo de Procesos Corporativos, Oficina Asesora de Planeación y Control Interno</t>
  </si>
  <si>
    <t>4.3</t>
  </si>
  <si>
    <t>4.4</t>
  </si>
  <si>
    <t>Llevar un consolidado de ciudadanos atendidos y presentar informe.</t>
  </si>
  <si>
    <t>Realizar campañas informativas sobre la responsabilidad de los servidores públicos frente a los derechos de los ciudadanos.</t>
  </si>
  <si>
    <t>Realizar jornadas de sensibilización con el apoyo de comunicaciones. Realizar divulgación de información con relación a la responsabilidad de los servidores públicos frente a los derechos de los ciudadanos.</t>
  </si>
  <si>
    <t>Implementar mecanismos de actualización normativa y cualificación a servidores en esta área.</t>
  </si>
  <si>
    <t>5.1</t>
  </si>
  <si>
    <r>
      <rPr>
        <b/>
        <sz val="14"/>
        <color theme="1"/>
        <rFont val="Calibri"/>
        <family val="2"/>
        <scheme val="minor"/>
      </rPr>
      <t>Subcomponente 1</t>
    </r>
    <r>
      <rPr>
        <sz val="14"/>
        <color theme="1"/>
        <rFont val="Calibri"/>
        <family val="2"/>
        <scheme val="minor"/>
      </rPr>
      <t xml:space="preserve">                           Estructura administrativa y Direccionamiento estratégico </t>
    </r>
  </si>
  <si>
    <r>
      <rPr>
        <b/>
        <sz val="14"/>
        <color theme="1"/>
        <rFont val="Calibri"/>
        <family val="2"/>
        <scheme val="minor"/>
      </rPr>
      <t xml:space="preserve">Subcomponente 2                            </t>
    </r>
    <r>
      <rPr>
        <sz val="14"/>
        <color theme="1"/>
        <rFont val="Calibri"/>
        <family val="2"/>
        <scheme val="minor"/>
      </rPr>
      <t xml:space="preserve"> Fortalecimiento de los canales de atención</t>
    </r>
  </si>
  <si>
    <r>
      <rPr>
        <b/>
        <sz val="14"/>
        <color theme="1"/>
        <rFont val="Calibri"/>
        <family val="2"/>
        <scheme val="minor"/>
      </rPr>
      <t xml:space="preserve">Subcomponente 3                          </t>
    </r>
    <r>
      <rPr>
        <sz val="14"/>
        <color theme="1"/>
        <rFont val="Calibri"/>
        <family val="2"/>
        <scheme val="minor"/>
      </rPr>
      <t xml:space="preserve"> Talento humano</t>
    </r>
  </si>
  <si>
    <t>Componente 5:  Transparencia y Acceso a la Información</t>
  </si>
  <si>
    <t>Indicadores</t>
  </si>
  <si>
    <t>Actualización permanente de la información mínima obligatoria (estructura, procedimientos, servicios y funcionamiento).</t>
  </si>
  <si>
    <t>Portal Web actualizado permanentemente.</t>
  </si>
  <si>
    <t>100% de la publicación en portal Web actualizada.</t>
  </si>
  <si>
    <t>Lideres de cada unidad de decisión (Central, Territorial y Local).</t>
  </si>
  <si>
    <t>Gestionar y actualizar estado de las hojas de vida y declaración de bienes y rentas de cada servidor de la entidad en el  Sistema de Información y Gestión del Empleo Público - SIGEP</t>
  </si>
  <si>
    <t>100% de las hojas de vida de los servidores públicos y contratistas de la entidad  publicados en el aplicativo SIGEP.
100% de la declaración de bienes y rentas de los funcionarios de la entidad actualizada en el SIGEP.</t>
  </si>
  <si>
    <t>Avanzar en la construcción del conjunto de datos abiertos, divulgarlos y evaluar su uso.</t>
  </si>
  <si>
    <t>Conjunto de datos con impacto al ciudadano publicado y actualizado en www.datos.gov.co con una evaluación sobre su uso</t>
  </si>
  <si>
    <t xml:space="preserve">% de avance del desarrollo de los lineamientos establecidos sobre gratuidad y los estándares de contenido y oportunidad </t>
  </si>
  <si>
    <t>Elaborar y mantener actualizado el inventario de activos de información.</t>
  </si>
  <si>
    <t>Inventario de Activos de Información actualizado</t>
  </si>
  <si>
    <t>% de avance en el levantamiento y consolidación del Inventario de activos de Información</t>
  </si>
  <si>
    <t>Esquema de información publicado en el portal Web conforme al Capitulo III del Decreto 103 de 2015</t>
  </si>
  <si>
    <t>% de avance en el levantamiento y consolidación del Esquema de Información</t>
  </si>
  <si>
    <t>3.3</t>
  </si>
  <si>
    <t>Actualizar el índice de información clasificada y reservada</t>
  </si>
  <si>
    <t>Índice de Información clasificada y reservada actualizada y publicada en el portal Web</t>
  </si>
  <si>
    <r>
      <rPr>
        <b/>
        <sz val="14"/>
        <color theme="1"/>
        <rFont val="Calibri"/>
        <family val="2"/>
        <scheme val="minor"/>
      </rPr>
      <t>Subcomponente 4</t>
    </r>
    <r>
      <rPr>
        <sz val="14"/>
        <color theme="1"/>
        <rFont val="Calibri"/>
        <family val="2"/>
        <scheme val="minor"/>
      </rPr>
      <t xml:space="preserve">
Criterio diferencial de accesibilidad</t>
    </r>
  </si>
  <si>
    <t xml:space="preserve">% de avance en la construcción de formatos alternativos </t>
  </si>
  <si>
    <t xml:space="preserve">Adecuación del portal Web para permitir el acceso de la página y noticias principales en idioma inglés y una lengua de un grupo étnico y cultural del país.  </t>
  </si>
  <si>
    <t>Portal Web habilitado para acceso en sus principales secciones y noticias en otro idioma y lengua de un grupo étnico seleccionado</t>
  </si>
  <si>
    <t>Información publicada en diversos idiomas y lenguas de acuerdo a la solicitud realizada por las autoridades de las comunidades</t>
  </si>
  <si>
    <t>Grupo de comunicaciones y Educación Ambiental y
Grupo de Participación social</t>
  </si>
  <si>
    <t>un (1) informe semestral elaborado y publicado en portal Web</t>
  </si>
  <si>
    <t>Informes elaborados y publicados en el portal Web</t>
  </si>
  <si>
    <t>Componente 5: Iniciativas Adicionales</t>
  </si>
  <si>
    <t xml:space="preserve">Iniciativas adicionales </t>
  </si>
  <si>
    <t>Divulgar e interiorizar  Código de Ética que incorpora lineamientos claros y precisos sobre temas de conflicto de intereses, canales de denuncia de hechos de corrupción, mecanismos para la protección al denunciante</t>
  </si>
  <si>
    <t>Promover acuerdos, compromisos y/o protocolo éticos al interior de la entidad.</t>
  </si>
  <si>
    <t>Acuerdos, compromisos y/o protocolos suscritos.</t>
  </si>
  <si>
    <t>Componente 3:  Rendición de cuentas</t>
  </si>
  <si>
    <t xml:space="preserve">Subcomponente </t>
  </si>
  <si>
    <t xml:space="preserve">Publicación de los Informes de Gestión de la entidad </t>
  </si>
  <si>
    <t>Elaboración y publicación de un informe semestral de Gestión de la entidad publicado en portal Web</t>
  </si>
  <si>
    <t>Oficina Asesora de Planeación</t>
  </si>
  <si>
    <t>Posicionar el servicio de guardaparques voluntario, permitiendo una participación activa de la ciudadanía interesada en este programa</t>
  </si>
  <si>
    <t>Reconocimiento público a través el portal de la persona o entidad con mayor participación que haya tenido en foros, chats o convocatoria que se de apertura y que este orientada a la rendición de cuentas</t>
  </si>
  <si>
    <t>Grupo de Comunicaciones y Educación Ambiental</t>
  </si>
  <si>
    <t xml:space="preserve">Publicación de revistas descargables en formato digital </t>
  </si>
  <si>
    <t xml:space="preserve">Elaboración de informe de  evaluación del proceso de rendición de cuentas </t>
  </si>
  <si>
    <t>Informe del proceso de rendición de cuentas</t>
  </si>
  <si>
    <t>Publicación del Informe en el portal Web</t>
  </si>
  <si>
    <t>Informe publicado en portal Web</t>
  </si>
  <si>
    <t xml:space="preserve">Elaboración del Plan de Mejoramiento identificando las actividades que dentro del proceso de rendición de cuentas ameritan intervención y ajustes  </t>
  </si>
  <si>
    <t xml:space="preserve">Plan de mejoramiento </t>
  </si>
  <si>
    <t>Grupo de Planeación del Manejo con el apoyo del Grupo de Comunicaciones y Educación Ambiental</t>
  </si>
  <si>
    <t>Convocar chats, foros a través de medios electrónicos (Twitter, Facebook, etc.) para  interactuar con la ciudadanía en torno a temas asociados con proyectos normativos o de gestión que adelanta la entidad  en desarrollo de su misión Institucional.</t>
  </si>
  <si>
    <t>% avance en el Índice de información clasificada y reservada publicada y actualizada en el portal web.</t>
  </si>
  <si>
    <t xml:space="preserve">Grupo de sistemas de información y radiocomunicaciones </t>
  </si>
  <si>
    <t>Direcciones Territoriales</t>
  </si>
  <si>
    <t>Asignar responsables de la gestión de los diferentes canales de atención de acuerdo con los requisitosestablecidos y lineamientos impartidos por la Dirección Nacional de Planeación  - Dirección de Servicio al Ciudadano</t>
  </si>
  <si>
    <t>Conocimiento de los beneficios que reporta adelantar estos trámites ante la entidad</t>
  </si>
  <si>
    <t>Promoción y divulgación</t>
  </si>
  <si>
    <t>Trámites de la entidad</t>
  </si>
  <si>
    <t>Se realiza una difusión anual a través de diferentes canales tanto internos como externos, pero requiere enfatizarse la periodicidad con la que son divulgados de tal manera que en forma mensual se promueva esta actividad</t>
  </si>
  <si>
    <t>Grupo de Comunicaciones y educación ambiental, con base en los insumos que sean suministrados por Grupo de Trámites y evaluación ambiental.</t>
  </si>
  <si>
    <t xml:space="preserve">La gestión de trámites se realiza de manera manual, impidiendo el control que se realiza a través de la plataforma VITAL </t>
  </si>
  <si>
    <t xml:space="preserve"> Incorporar en la Ventanilla Integral de trámites en línea VITAL toda la información análoga recepcionada en la ventanilla de atención al usuario.  </t>
  </si>
  <si>
    <t>Facilitar la consulta en línea del estado del trámite en un momento dado</t>
  </si>
  <si>
    <t>Productos de comunicación</t>
  </si>
  <si>
    <t xml:space="preserve">Realizar medición y seguimiento a los resultados de los indicadores de el desempeño por los diferentes canales de atención y consolidar estadísticas sobre tiempos de espera, tiempos de atención y cantidad de ciudadanos.
</t>
  </si>
  <si>
    <t xml:space="preserve">Divulgación a través de los diferentes medios de comunicación de Parques Nacionales Naturales, la cultura de servicio al ciudadano 
</t>
  </si>
  <si>
    <t>Mantener actualizado el sistema de asignación de números consecutivos (manual o electrónico).</t>
  </si>
  <si>
    <t>Grupo Control Interno</t>
  </si>
  <si>
    <t>Verificación al 100% de la actualización de las Hojas de Vida de los empleados públicos y contratistas de la entidad en el - SIGEP.
Declaración de bienes y rentas de los funcionarios de la entidad en el SIGEP.</t>
  </si>
  <si>
    <t>Mantener la estructura y actualización del esquema de publicación de información en el portal Institucional</t>
  </si>
  <si>
    <t>Mapa de riesgos de corrupción actualizado y publicado en portal Web</t>
  </si>
  <si>
    <t xml:space="preserve">Código ético socializado incluyendo con los parámetros anticorrupción.
Socialización del código de ética con el apoyo de comunicaciones. </t>
  </si>
  <si>
    <r>
      <rPr>
        <b/>
        <sz val="14"/>
        <color theme="1"/>
        <rFont val="Calibri"/>
        <family val="2"/>
        <scheme val="minor"/>
      </rPr>
      <t>Subcomponente 4</t>
    </r>
    <r>
      <rPr>
        <sz val="14"/>
        <color theme="1"/>
        <rFont val="Calibri"/>
        <family val="2"/>
        <scheme val="minor"/>
      </rPr>
      <t xml:space="preserve">                           Normativo y Procedimental</t>
    </r>
  </si>
  <si>
    <t>Administrativa</t>
  </si>
  <si>
    <t>Optimización de proceso o procedimiento interno</t>
  </si>
  <si>
    <t xml:space="preserve">Dirección Territorial Caribe </t>
  </si>
  <si>
    <t>Implementar la  firma electrónica en los actos administrativos que genere el trámite.</t>
  </si>
  <si>
    <t xml:space="preserve">Edición descargable en el portal Web, en formato digital de las diferentes revistas elaboradas por la entidad y demás ediciones con información de interés a la comunidad sobre gestiones, estudios, investigaciones adelantadas en la entidad sobre la biodiversidad y conservación de las Áreas Protegidas. </t>
  </si>
  <si>
    <t xml:space="preserve">Publicación en portal Web de las persona o entidades con mayor participación en las convocatorias por medios electrónicos  </t>
  </si>
  <si>
    <t xml:space="preserve">CIO - Subdirección de Gestión y Manejo de Áreas Protegidas, Lideres de cada unidad de decisión (Central, Territorial y Local) con el apoyo del Grupo de comunicaciones y Educación Ambiental. </t>
  </si>
  <si>
    <t>Grupo de comunicaciones y Educación Ambiental con el apoyo de todas las dependencias responsables de mantener actualizada la página web</t>
  </si>
  <si>
    <t>Elaborar informe de solicitudes de acceso a información que contenga: 1. El número de solicitudes recibidas. 2. El número de solicitudes que fueron trasladadas a otra institución. 3. El tiempo de respuesta a cada solicitud.</t>
  </si>
  <si>
    <t>Habilitar espacios de dialogo y de divulgación en redes sociales y emisora institucional Insitu radio, referidas a la conservación con familias que colindan o están dentro de las áreas de especial interés ambiental y los resultados de los  procesos de restauración en áreas de PNN afectadas con cultivos de uso ilícito</t>
  </si>
  <si>
    <t xml:space="preserve">Espacios de diálogo y divulgación habilitados para ciudadanía  en desarrollo de los compromisos  de la entidad en los Acuerdos de Paz </t>
  </si>
  <si>
    <t>Grupo de Comunicaciones y Educación Ambiental y Subdirección de Gestión y manejo de Áreas Protegidas</t>
  </si>
  <si>
    <t>Caracterizar a los ciudadanos - usuarios - grupos de interés y revisar la pertinencia de la oferta, canales, mecanismos de información y comunicación empleados por la entidad.</t>
  </si>
  <si>
    <t>Actualizar la caracterización de ciudadanos a nivel nacional.</t>
  </si>
  <si>
    <r>
      <rPr>
        <b/>
        <sz val="14"/>
        <color indexed="8"/>
        <rFont val="Arial Narrow"/>
        <family val="2"/>
      </rPr>
      <t xml:space="preserve">Subcomponente /proceso 1                                          </t>
    </r>
    <r>
      <rPr>
        <sz val="14"/>
        <color indexed="8"/>
        <rFont val="Arial Narrow"/>
        <family val="2"/>
      </rPr>
      <t xml:space="preserve"> Política de Administración de Riesgos de Corrupción</t>
    </r>
  </si>
  <si>
    <t xml:space="preserve">Socializar con los responsables de los procesos para recibir propuestas de mejora </t>
  </si>
  <si>
    <t xml:space="preserve">Analizar las propuestas e incorporar las observaciones que apliquen </t>
  </si>
  <si>
    <t xml:space="preserve">Oficina Asesora de Planeación </t>
  </si>
  <si>
    <t>Formalizar la política conforme a procedimiento de control de documento, publicar y socializar a las partes interesadas</t>
  </si>
  <si>
    <t xml:space="preserve">Revisar  y actualizar la documentación de riesgos  conforme a lo establecido la Guía de Administración de Riesgos </t>
  </si>
  <si>
    <t xml:space="preserve">Procedimiento, instructivo y formato mapa de riesgo actualizado </t>
  </si>
  <si>
    <t xml:space="preserve">Socialización de la metodología para la identificación y actualización del mapa de riesgos </t>
  </si>
  <si>
    <t>Oficina Asesora de Planeación, Nivel Central  y Direcciones Territoriales</t>
  </si>
  <si>
    <r>
      <rPr>
        <b/>
        <sz val="14"/>
        <color indexed="8"/>
        <rFont val="Arial Narrow"/>
        <family val="2"/>
      </rPr>
      <t xml:space="preserve">Subcomponente /proceso 3                                            </t>
    </r>
    <r>
      <rPr>
        <sz val="14"/>
        <color indexed="8"/>
        <rFont val="Arial Narrow"/>
        <family val="2"/>
      </rPr>
      <t xml:space="preserve"> Consulta y divulgación </t>
    </r>
  </si>
  <si>
    <t xml:space="preserve">Aprobar el mapa de riesgos actualizado conforme al procedimiento de administración de riesgos </t>
  </si>
  <si>
    <t>Mapa de riesgos aprobado</t>
  </si>
  <si>
    <t>Nivel Central - responsables de los procesos</t>
  </si>
  <si>
    <t>Publicación del mapa de riesgos de corrupción</t>
  </si>
  <si>
    <t>Mapa de riesgos de corrupción publicado en portal Web</t>
  </si>
  <si>
    <t>Actualizar la política de riesgos vigente de acuerdo con los lineamientos que  expida la Secretaria de Transparencia y la Guía del DAFP 2018</t>
  </si>
  <si>
    <t>Oficina Asesora de Planeación, Direcciones Territoriales y responsables de los procesos</t>
  </si>
  <si>
    <t xml:space="preserve">Someter a consulta ciudadana el mapa de riesgos de corrupción </t>
  </si>
  <si>
    <t>Mapa de riesgos verificado con aportes de la ciudadanía</t>
  </si>
  <si>
    <t>30/04/2019
30/08/2019
30/12/2019</t>
  </si>
  <si>
    <t xml:space="preserve">Talleres de socialización y acompañamiento para la actualización del Mapa de riesgos </t>
  </si>
  <si>
    <r>
      <t xml:space="preserve">Autodiagnóstico de espacios físicos a nivel Territorial y de Áreas Protegidas (donde existan puntos de atención y/o espacios de servicio al ciudadano)  para identificar los ajustes requeridos para el cumplimiento de la norma NTC 6047 .
</t>
    </r>
    <r>
      <rPr>
        <sz val="11"/>
        <color theme="1"/>
        <rFont val="Arial Narrow"/>
        <family val="2"/>
      </rPr>
      <t xml:space="preserve">
</t>
    </r>
    <r>
      <rPr>
        <sz val="11"/>
        <color rgb="FFFF0000"/>
        <rFont val="Arial Narrow"/>
        <family val="2"/>
      </rPr>
      <t xml:space="preserve">
</t>
    </r>
  </si>
  <si>
    <t>Diiagnósticos de espacios físicos a nivel Territorial y de Áreas Protegidas (donde existan puntos de atención y/o espacios de servicio al ciudadano)</t>
  </si>
  <si>
    <t xml:space="preserve">
Grupo de Infraestructura</t>
  </si>
  <si>
    <t xml:space="preserve">
30/06/2019</t>
  </si>
  <si>
    <r>
      <t xml:space="preserve">30/06/2019
</t>
    </r>
    <r>
      <rPr>
        <sz val="11"/>
        <color rgb="FFFF0000"/>
        <rFont val="Arial Narrow"/>
        <family val="2"/>
      </rPr>
      <t xml:space="preserve">
</t>
    </r>
  </si>
  <si>
    <r>
      <rPr>
        <sz val="11"/>
        <color theme="1"/>
        <rFont val="Arial Narrow"/>
        <family val="2"/>
      </rPr>
      <t>Evaluar y realizar seguimiento</t>
    </r>
    <r>
      <rPr>
        <sz val="11"/>
        <rFont val="Arial Narrow"/>
        <family val="2"/>
      </rPr>
      <t xml:space="preserve"> a los instrumentos y herramientas implementadas para garantizar la accesibilidad (para personas con discapacidad visual) a la página web de la entidad (Implementación de la NTC 5854 y Convertic).dos evaluaciones una semestral</t>
    </r>
  </si>
  <si>
    <t xml:space="preserve">Diseños arquitectónicos y cronograma de las obras  a realizar con estimación del presupuesto requerido, de acuerdo con los autodiagnósticos  y diagnósticos aplicados. 
</t>
  </si>
  <si>
    <t>Realizar mantenimiento y soporte a la ventanilla de PQyR e integrarla a los trámites y servicios de la entidad</t>
  </si>
  <si>
    <t xml:space="preserve">Tres reportes en los que se detallen los soportes, mantenimientos e integración de la ventanilla de PQyR con los trámites de la entidad
</t>
  </si>
  <si>
    <t>2) Asignar en cada Dirección Territorial una persona encargado de la atención al ciudadano (información de trámites y servicios, PQR)</t>
  </si>
  <si>
    <t xml:space="preserve">Direcciones Territoriales </t>
  </si>
  <si>
    <t xml:space="preserve"> 31/04/2019
</t>
  </si>
  <si>
    <t xml:space="preserve">31/04/2019 </t>
  </si>
  <si>
    <t>30/06/2019   y    
31/12/19</t>
  </si>
  <si>
    <t>Implementar mecanismos para revisar la consistencia de la información que se entrega al ciudadano a través de los diferentes canales de atención y evaluar  el desempeño de los servidores públicos en relación con su comportamiento y actitud en la interacción con los ciudadanos. .</t>
  </si>
  <si>
    <t xml:space="preserve">Informe semestral de resultados de la aplicación de las encuestas de satisfacción a usuarios. 
resultados de PQRs. que será presentado y retroalimentado en el Comité Directivo.  </t>
  </si>
  <si>
    <t xml:space="preserve"> Informe semestral de resultados de la aplicación de las encuestas de satisfacción-visitantes a los PNN - (Con vocación ecoturística).
Presentación de los resultados de las encuestas al Comité de revisión por la Dirección.</t>
  </si>
  <si>
    <t xml:space="preserve">Grupo procesos corporativos, Subdirección de Sostenibilidad y Negocios Ambientales (ecoturismo)
</t>
  </si>
  <si>
    <t>Informe semestral con los resultados del seguimiento y tendencia de los indicadores de desempeño por los diferentes canales de atención incluido el módulo de certificaciones en ventanilla de PQyR., con indicación de  tiempos de espera, tiempos de atención y cantidad de ciudadanos.</t>
  </si>
  <si>
    <t xml:space="preserve">
 31/12/2019</t>
  </si>
  <si>
    <r>
      <t xml:space="preserve">
</t>
    </r>
    <r>
      <rPr>
        <sz val="11"/>
        <rFont val="Arial Narrow"/>
        <family val="2"/>
      </rPr>
      <t>Actualizar las base de datos personales y realizar el registro en el aplicativo de la Superintendencia de Industria y Comercio.</t>
    </r>
  </si>
  <si>
    <t>30/04/2019
30/08/2019
10/12/2019</t>
  </si>
  <si>
    <t>Autocapacitación en en el tema de protección de datos personales.haciendo uso de las herramientas dispuestas en la Web de la SIC con el apoyo del GCEA para la sensibilización- comunicación</t>
  </si>
  <si>
    <t>Todas las Unidades de Decisión, incluidas como administradores u operadores en el aplicativo de la Superintendencia de Industria y Comercio</t>
  </si>
  <si>
    <r>
      <rPr>
        <b/>
        <sz val="14"/>
        <color theme="1"/>
        <rFont val="Calibri"/>
        <family val="2"/>
        <scheme val="minor"/>
      </rPr>
      <t xml:space="preserve">Subcomponente 5   </t>
    </r>
    <r>
      <rPr>
        <sz val="14"/>
        <color theme="1"/>
        <rFont val="Calibri"/>
        <family val="2"/>
        <scheme val="minor"/>
      </rPr>
      <t xml:space="preserve"> Relacionamiento con el ciudadano</t>
    </r>
  </si>
  <si>
    <t xml:space="preserve">Asesorar  y acompañar la identificación y actualización del mapa de riesgos </t>
  </si>
  <si>
    <t>publicación de los riesgos de corrupción en la entidad.</t>
  </si>
  <si>
    <t>1.4</t>
  </si>
  <si>
    <t>Elaboración y divulgación del Informe de logros de la entidad en desarrollo de los compromisos acordados en los Acuerdos de PAZ, en relación con los procesos de Restauración, Los Acuerdos Campesinos y la Consolidación de Nuevas Áreas Protegidas correspondiente al período comprendido entre el 1 de mayo de 2018 y el 1 de enero de 2019</t>
  </si>
  <si>
    <r>
      <t xml:space="preserve">Subcomponente 3                              </t>
    </r>
    <r>
      <rPr>
        <sz val="12"/>
        <color theme="1"/>
        <rFont val="Arial Narrow"/>
        <family val="2"/>
      </rPr>
      <t>Incentivos para motivar la cultura de la rendición y petición de cuentas</t>
    </r>
  </si>
  <si>
    <r>
      <t xml:space="preserve">Subcomponente 2                             </t>
    </r>
    <r>
      <rPr>
        <sz val="12"/>
        <color theme="1"/>
        <rFont val="Arial Narrow"/>
        <family val="2"/>
      </rPr>
      <t xml:space="preserve">  Diálogo de doble vía con la ciudadanía y sus organizaciones</t>
    </r>
  </si>
  <si>
    <r>
      <rPr>
        <b/>
        <sz val="12"/>
        <color theme="1"/>
        <rFont val="Arial Narrow"/>
        <family val="2"/>
      </rPr>
      <t>Subcomponente 4</t>
    </r>
    <r>
      <rPr>
        <sz val="12"/>
        <color theme="1"/>
        <rFont val="Arial Narrow"/>
        <family val="2"/>
      </rPr>
      <t xml:space="preserve">                              Evaluación y retroalimentación a  la gestión institucional</t>
    </r>
  </si>
  <si>
    <r>
      <t xml:space="preserve">Subcomponente 1                              </t>
    </r>
    <r>
      <rPr>
        <sz val="12"/>
        <color theme="1"/>
        <rFont val="Arial Narrow"/>
        <family val="2"/>
      </rPr>
      <t>Información de calidad y en lenguaje comprensible</t>
    </r>
  </si>
  <si>
    <t xml:space="preserve">  Grupo Control Interno </t>
  </si>
  <si>
    <t xml:space="preserve">Realizar Audiencia Pública de rendición de cuentas en la Sede Central incluyendo un sección específica para presentar las metas y logros alcanzados en desarrollo de los compromisos  de la entidad en los Acuerdos de Paz en relación con los Acuerdos para la conservación y los procesos de restauración en Áreas Protegidas. </t>
  </si>
  <si>
    <t xml:space="preserve">1 Audiencia Pública de Rendición de cuentas realizada 
</t>
  </si>
  <si>
    <t xml:space="preserve">Oficina Asesora de Planeación y dependencias del Nivel Central </t>
  </si>
  <si>
    <r>
      <rPr>
        <b/>
        <sz val="14"/>
        <color theme="1"/>
        <rFont val="Calibri"/>
        <family val="2"/>
        <scheme val="minor"/>
      </rPr>
      <t xml:space="preserve">Subcomponente 2                                                                          </t>
    </r>
    <r>
      <rPr>
        <sz val="14"/>
        <color theme="1"/>
        <rFont val="Calibri"/>
        <family val="2"/>
        <scheme val="minor"/>
      </rPr>
      <t>Lineamientos de Transparencia Pasiva</t>
    </r>
  </si>
  <si>
    <r>
      <rPr>
        <b/>
        <sz val="14"/>
        <color theme="1"/>
        <rFont val="Calibri"/>
        <family val="2"/>
        <scheme val="minor"/>
      </rPr>
      <t xml:space="preserve">Subcomponente 3                                                                          </t>
    </r>
    <r>
      <rPr>
        <sz val="14"/>
        <color theme="1"/>
        <rFont val="Calibri"/>
        <family val="2"/>
        <scheme val="minor"/>
      </rPr>
      <t>Elaboración los Instrumentos de Gestión de la Información</t>
    </r>
  </si>
  <si>
    <r>
      <rPr>
        <b/>
        <sz val="14"/>
        <color indexed="8"/>
        <rFont val="Arial Narrow"/>
        <family val="2"/>
      </rPr>
      <t xml:space="preserve">Subcomponente/proceso  2                                                 </t>
    </r>
    <r>
      <rPr>
        <sz val="14"/>
        <color indexed="8"/>
        <rFont val="Arial Narrow"/>
        <family val="2"/>
      </rPr>
      <t>Actualización del Mapa de Riesgos de Corrupción</t>
    </r>
  </si>
  <si>
    <r>
      <rPr>
        <b/>
        <sz val="14"/>
        <color indexed="8"/>
        <rFont val="Arial Narrow"/>
        <family val="2"/>
      </rPr>
      <t>Subcomponente/proceso 5</t>
    </r>
    <r>
      <rPr>
        <sz val="14"/>
        <color indexed="8"/>
        <rFont val="Arial Narrow"/>
        <family val="2"/>
      </rPr>
      <t xml:space="preserve"> 
Seguimiento</t>
    </r>
  </si>
  <si>
    <t xml:space="preserve">Apropiación de los conceptos para identificar, publicar y actualizar datos abiertos en el portal www,datos,gov,co
Conjunto de datos publicado en portal Institucional y de datos.gov.co, con evaluación sobre su promoción y consumo.
Unificar y actualizar los datos abiertos publicados en el portal Institucional Web y el portal datos.gov.co  </t>
  </si>
  <si>
    <t>Diseñar, implementar y divulgar información en formatos alternativos comprensibles, para facilitar acceso a grupos étnicos y personas con discapacidad, cuando sea requerido.</t>
  </si>
  <si>
    <t>Grupo de comunicaciones y Educación Ambiental y Grupo de Procesos Corporativos</t>
  </si>
  <si>
    <t>Facilitar información en formatos alternativos, cuando sean requeridos por los usuarios..</t>
  </si>
  <si>
    <t>Grupo de Contratos/ Direcciones Territoriales</t>
  </si>
  <si>
    <t>Asegurar el cumplimiento de lo establecido en la Ley 1712 de 2014, sobre .</t>
  </si>
  <si>
    <t>Grupo de Gestión Humana-</t>
  </si>
  <si>
    <t xml:space="preserve">1) Revisar los perfiles  para designar a las personas encargadas de la atención al ciudadano en cada Dirección Territorial-(DT).
Nota: Las DT, remitirán previamente las hojas de vida a GGH para el trámite respectivo </t>
  </si>
  <si>
    <t xml:space="preserve">1) Tres jornadas de sensibilización en que se ha participado de acuerdo con la programación enviada por el DNP.  
2) Dos sensibilizaciones, (preferible por medios virtuales) para las personas encargadas de la atención del ciudadano (las Direcciones Territoriales Direcciones Territoriales DT asumen las sensibilizaciones frente a las AP de su jurisdicción)
3)Mecanismos eficaces implementados en relación con la atención al ciudadano.(Direcciones Territoriales y Parques) </t>
  </si>
  <si>
    <t xml:space="preserve">Capacitar al personal de atención al ciudadano (mínimo dos personas) en el uso y manejo del Servicio de Interpretación en Línea - SIEL.
   </t>
  </si>
  <si>
    <t>Grupo de Gestión Humana con el apoyo del Grupo de Comunicaciones y Educación Ambiental y el Grupo Control Disciplinario Interno.</t>
  </si>
  <si>
    <t xml:space="preserve">
1) 30/06/2019
2) 31/12/2019 (Con presentación 20/01/2020)</t>
  </si>
  <si>
    <t>1) 30/06/2019
2) 31/12/2019 (Con presentación 20/01/2020)</t>
  </si>
  <si>
    <t>Grupo de Sistemas de Información y Radiocomunicaciones,  y apoya Grupo de Comunicaciones y Educación Ambiental</t>
  </si>
  <si>
    <t xml:space="preserve">Todas las dependencias con el apoyo de Grupo de Comunicaciones y Educación Ambiental </t>
  </si>
  <si>
    <t>1) Aplicación de una prueba piloto de la ventanilla única a dispositivos móviles, coordinando su realización a través de las HACKATONES que realiza el MINTIC.
2)Realizar la estrategia para socializar a través de medios virtuales con el Grupo de comunicaciones y educación ambiental.</t>
  </si>
  <si>
    <t xml:space="preserve">Plan Anticorrupción y de Atención al Ciudadano - 2019  </t>
  </si>
  <si>
    <r>
      <t xml:space="preserve">Grupo de Procesos Corporativos y Grupo de Gestión Financiera, y Oficina Asesora de Planeación y </t>
    </r>
    <r>
      <rPr>
        <b/>
        <i/>
        <sz val="11"/>
        <rFont val="Arial Narrow"/>
        <family val="2"/>
      </rPr>
      <t>Direcciones Territoriales</t>
    </r>
  </si>
  <si>
    <r>
      <t xml:space="preserve">Consolida: Grupo de Procesos Corporativo .Responsables de c/u de las dependencias según las actividades definidas y </t>
    </r>
    <r>
      <rPr>
        <b/>
        <i/>
        <sz val="11"/>
        <rFont val="Arial Narrow"/>
        <family val="2"/>
      </rPr>
      <t>Direcciones Territoriales</t>
    </r>
  </si>
  <si>
    <r>
      <rPr>
        <b/>
        <i/>
        <sz val="11"/>
        <rFont val="Arial Narrow"/>
        <family val="2"/>
      </rPr>
      <t>Direcciones Territoriales (1 sem /19)</t>
    </r>
    <r>
      <rPr>
        <sz val="11"/>
        <rFont val="Arial Narrow"/>
        <family val="2"/>
      </rPr>
      <t xml:space="preserve"> y apoya Grupo de Infraestructura</t>
    </r>
  </si>
  <si>
    <r>
      <t>Grupo de Sistemas de Información y Radiocomunicaciones</t>
    </r>
    <r>
      <rPr>
        <b/>
        <sz val="11"/>
        <rFont val="Arial Narrow"/>
        <family val="2"/>
      </rPr>
      <t xml:space="preserve"> </t>
    </r>
    <r>
      <rPr>
        <sz val="11"/>
        <rFont val="Arial Narrow"/>
        <family val="2"/>
      </rPr>
      <t xml:space="preserve">y </t>
    </r>
    <r>
      <rPr>
        <b/>
        <i/>
        <sz val="11"/>
        <rFont val="Arial Narrow"/>
        <family val="2"/>
      </rPr>
      <t>Direcciones Territoriales</t>
    </r>
  </si>
  <si>
    <t xml:space="preserve">Dos evaluaciones (una cada semestre) para reducir los hallazgos reportados en el diagnóstico realizado a través del sitio http://www.tawdis.net/  - (GSIR)
</t>
  </si>
  <si>
    <r>
      <t xml:space="preserve">Gestión Humana,  Grupo de procesos Corporativos en la Sede Central y </t>
    </r>
    <r>
      <rPr>
        <b/>
        <i/>
        <sz val="11"/>
        <rFont val="Arial Narrow"/>
        <family val="2"/>
      </rPr>
      <t xml:space="preserve">Direcciones Territoriales </t>
    </r>
  </si>
  <si>
    <r>
      <t xml:space="preserve">Grupos de Procesos Corporativos, Gestión Humana y </t>
    </r>
    <r>
      <rPr>
        <b/>
        <i/>
        <sz val="11"/>
        <rFont val="Arial Narrow"/>
        <family val="2"/>
      </rPr>
      <t>Direcciones Territoriales</t>
    </r>
  </si>
  <si>
    <r>
      <t xml:space="preserve">Grupo de Procesos Corporativos, Gestión Humana y </t>
    </r>
    <r>
      <rPr>
        <b/>
        <i/>
        <sz val="11"/>
        <rFont val="Arial Narrow"/>
        <family val="2"/>
      </rPr>
      <t>Direcciones Territoriales</t>
    </r>
    <r>
      <rPr>
        <sz val="11"/>
        <rFont val="Arial Narrow"/>
        <family val="2"/>
      </rPr>
      <t xml:space="preserve">, con el apoyo del Grupo de Comunicaciones y Educación Ambiental. </t>
    </r>
  </si>
  <si>
    <r>
      <t>Grupo de Procesos Corporativos-</t>
    </r>
    <r>
      <rPr>
        <b/>
        <i/>
        <sz val="11"/>
        <rFont val="Arial Narrow"/>
        <family val="2"/>
      </rPr>
      <t>Direcciones Territoriales</t>
    </r>
  </si>
  <si>
    <r>
      <rPr>
        <strike/>
        <sz val="11"/>
        <rFont val="Arial Narrow"/>
        <family val="2"/>
      </rPr>
      <t xml:space="preserve">
</t>
    </r>
    <r>
      <rPr>
        <sz val="11"/>
        <rFont val="Arial Narrow"/>
        <family val="2"/>
      </rPr>
      <t>base de datos personales actualizadas y registradas ante la Superintendencia de Industria y Comercio</t>
    </r>
    <r>
      <rPr>
        <strike/>
        <sz val="11"/>
        <rFont val="Arial Narrow"/>
        <family val="2"/>
      </rPr>
      <t xml:space="preserve">
</t>
    </r>
    <r>
      <rPr>
        <sz val="11"/>
        <rFont val="Arial Narrow"/>
        <family val="2"/>
      </rPr>
      <t xml:space="preserve">
</t>
    </r>
  </si>
  <si>
    <r>
      <t xml:space="preserve">Todas las Unidades de Decisión, incluidas como administradores u operadores en el aplicativo de la Superintendencia de Industria y Comercio - </t>
    </r>
    <r>
      <rPr>
        <b/>
        <i/>
        <sz val="11"/>
        <rFont val="Arial Narrow"/>
        <family val="2"/>
      </rPr>
      <t>Direcciones Territoriales</t>
    </r>
  </si>
  <si>
    <r>
      <t xml:space="preserve">Grupo de Sistemas de Información y Radiocomunicaciones,   y </t>
    </r>
    <r>
      <rPr>
        <b/>
        <i/>
        <sz val="11"/>
        <rFont val="Arial Narrow"/>
        <family val="2"/>
      </rPr>
      <t>Direcciones Territoriales (fase de implementación)</t>
    </r>
    <r>
      <rPr>
        <sz val="11"/>
        <rFont val="Arial Narrow"/>
        <family val="2"/>
      </rPr>
      <t xml:space="preserve"> 
</t>
    </r>
  </si>
  <si>
    <r>
      <t xml:space="preserve">Foros, </t>
    </r>
    <r>
      <rPr>
        <b/>
        <sz val="11"/>
        <rFont val="Arial Narrow"/>
        <family val="2"/>
      </rPr>
      <t xml:space="preserve"> </t>
    </r>
    <r>
      <rPr>
        <sz val="11"/>
        <rFont val="Arial Narrow"/>
        <family val="2"/>
      </rPr>
      <t xml:space="preserve">chats y </t>
    </r>
    <r>
      <rPr>
        <b/>
        <sz val="11"/>
        <rFont val="Arial Narrow"/>
        <family val="2"/>
      </rPr>
      <t xml:space="preserve"> </t>
    </r>
    <r>
      <rPr>
        <sz val="11"/>
        <rFont val="Arial Narrow"/>
        <family val="2"/>
      </rPr>
      <t xml:space="preserve">blog convocados en diálogo con la ciudadanía teniendo en cuenta la caracterización de usuarios de la entidad y los proyectos que tengan impacto en la ciudadanía.
</t>
    </r>
  </si>
  <si>
    <t xml:space="preserve">Mesas de discusión y concertación convocadas y ejecutadas de acuerdo con lo programado en el numeral 1.1 </t>
  </si>
  <si>
    <r>
      <t xml:space="preserve">Grupo de Gestión Humana  y Grupo de Contratos y </t>
    </r>
    <r>
      <rPr>
        <b/>
        <i/>
        <sz val="11"/>
        <rFont val="Arial Narrow"/>
        <family val="2"/>
      </rPr>
      <t>Direcciones Territoriales</t>
    </r>
  </si>
  <si>
    <t>Información registrada y actualizada conforme a los lineamientos establecidos de manera bimensual (circular 20161000000014 del 25/01/2016)</t>
  </si>
  <si>
    <t/>
  </si>
  <si>
    <t>Nombre de la entidad:</t>
  </si>
  <si>
    <t>PARQUES NACIONALES NATURALES DE COLOMBIA</t>
  </si>
  <si>
    <t>Orden:</t>
  </si>
  <si>
    <t>Nacional</t>
  </si>
  <si>
    <t>Sector administrativo:</t>
  </si>
  <si>
    <t>Ambiente y Desarrollo Sostenible</t>
  </si>
  <si>
    <t>Año vigencia:</t>
  </si>
  <si>
    <t>2019</t>
  </si>
  <si>
    <t>Departamento:</t>
  </si>
  <si>
    <t>Bogotá D.C</t>
  </si>
  <si>
    <t>Municipio:</t>
  </si>
  <si>
    <t>BOGOTÁ</t>
  </si>
  <si>
    <t>DATOS TRÁMITES A RACIONALIZAR</t>
  </si>
  <si>
    <t>ACCIONES DE RACIONALIZACIÓN A DESARROLLAR</t>
  </si>
  <si>
    <t>Mejora por implementar</t>
  </si>
  <si>
    <t>Beneficio al ciudadano o entidad</t>
  </si>
  <si>
    <t>Tipo racionalización</t>
  </si>
  <si>
    <t>Fecha
inicio</t>
  </si>
  <si>
    <t>Fecha final racionalización</t>
  </si>
  <si>
    <t>01/02/2016</t>
  </si>
  <si>
    <t>31/12/2019</t>
  </si>
  <si>
    <t>Grupo de sistemas de información y radiocomunicaciones y</t>
  </si>
  <si>
    <t>Actualmente los actos administrativos generados por el trámite no cuentan con firma electrónica, afectando la eficiencia y oportunidad en la gestión del permiso solicitado por los usuarios.</t>
  </si>
  <si>
    <t>Reducción de tiempos</t>
  </si>
  <si>
    <t>02/01/2019</t>
  </si>
  <si>
    <t>30/04/2019</t>
  </si>
  <si>
    <t>El trámite se realiza de manera presencial y los documentos requeridos deben ser aportados de manera física.</t>
  </si>
  <si>
    <t>Incorporar trámite en fase de producción (operación en línea) a través de la Ventanilla VITAL con apoyo de ANLA, como administrador de las plataformas VITAL y SILA MC.</t>
  </si>
  <si>
    <t>Ventanilla única institucional</t>
  </si>
  <si>
    <t>30/08/2019</t>
  </si>
  <si>
    <t>Actualmente los actos administrativos generados por el trámite no
cuentan con firma electrónica, afectando la eficiencia y oportunidad en
la gestión del permiso solicitado por los usuarios.</t>
  </si>
  <si>
    <t>Implementar la firma electrónica en los actos administrativos que
genere el trámite.</t>
  </si>
  <si>
    <t>01/01/2019</t>
  </si>
  <si>
    <t xml:space="preserve">Grupo Procesos Corporativos GPC- Atención al Usuario  (Responsable) 
Grupo de sistemas de información y  radiocomunicaciones, Grupo de Tramites y Evaluación Ambiental (Componente técnico y de puesta en marcha) </t>
  </si>
  <si>
    <t>Presupuesto asignado para la vigencia 2020, que respalden iniciativas que mejoren el servicio al ciudadano.</t>
  </si>
  <si>
    <t xml:space="preserve">Plan Anticorrupción y de Atención al Ciudadano - 2019                                                                                                                                                                                 </t>
  </si>
  <si>
    <t>Plan Anticorrupción y de Atención al Ciudadano - 2019</t>
  </si>
  <si>
    <t xml:space="preserve">Plan Anticorrupción y de Atención al Ciudadano - 2019                                                                                                                         </t>
  </si>
  <si>
    <r>
      <t xml:space="preserve">(Grupo de procesos corporativos/Oficina Asesora de Planeación) Responsables Unidades de Decisión del Nivel Central y </t>
    </r>
    <r>
      <rPr>
        <b/>
        <i/>
        <sz val="11"/>
        <rFont val="Arial Narrow"/>
        <family val="2"/>
      </rPr>
      <t>Direcciones Territoriales</t>
    </r>
  </si>
  <si>
    <t xml:space="preserve">Elaboración y publicación de piezas de comunicaciones, con publicación en el portal Web, las carteleras externas  y difusión a través de IN SITU RADIO, de acuerdo a la caracterización de usuarios de la entidad.
</t>
  </si>
  <si>
    <r>
      <t xml:space="preserve">Subdirección de Gestión y Manejo, Oficina Asesora de Planeación, Grupo de Participación Social  y </t>
    </r>
    <r>
      <rPr>
        <b/>
        <i/>
        <sz val="11"/>
        <rFont val="Arial Narrow"/>
        <family val="2"/>
      </rPr>
      <t>Direcciones Territoriales</t>
    </r>
    <r>
      <rPr>
        <sz val="11"/>
        <rFont val="Arial Narrow"/>
        <family val="2"/>
      </rPr>
      <t xml:space="preserve"> con apoyo del Grupo de Comunicaciones y Educación Ambiental.</t>
    </r>
  </si>
  <si>
    <t xml:space="preserve">Subdirección de Gestión y Manejo de Áreas Protegidas – GPM y SINAP (elabora) y Oficina Asesora de Planeación (revisa y publica) </t>
  </si>
  <si>
    <t>Elaboración y publicación en portal Web del Informe de logros de la entidad en desarrollo de los compromisos acordados en los Acuerdos de PAZ</t>
  </si>
  <si>
    <t xml:space="preserve">70 ciudadanos formados como guardarparques voluntarios, los cuales serán incorporados para apoyar la conservación de las Áreas Protegidas, a través de su acción voluntaria  </t>
  </si>
  <si>
    <t xml:space="preserve">Coordinar con MADS a través de los centros de diálogo ambiental las convocatorias para espacios con campesinos y público en general, sobre temáticas de interés general sobre de uso ocupación y tenencia; y con MinInterior, las acciones relacionadas con procesos de consulta previa y su seguimiento.  Así mismo, desde parques se coordina y apoyan los espacios de trabajo en las instancias de relacionamiento conformadas con comunidades indígenas y afrodescendientes, en el marco del manejo conjunto en territorio compartido.  
</t>
  </si>
  <si>
    <t xml:space="preserve">Áreas protegidas, direcciones territoriales y nivel central. Grupo de Comunicaciones y Educación Ambiental </t>
  </si>
  <si>
    <t xml:space="preserve">Coordinación con la comunidad para la realización de acciones que promuevan la conservación y la protección de la biodiversidad de las AP, tales como: restauración ecológica, conservación de la biodiversidad y desarrollo de campañas de educación ambiental. 
</t>
  </si>
  <si>
    <t xml:space="preserve">Convocatorias realizadas para promover e incentivar la participación ciudadana en los procesos de conservación y protección de la biodiversidad </t>
  </si>
  <si>
    <t>Direcciones Territoriales (consolida lo realizado por las Áreas Protegidas), Subdirección de Gestión y Manejo y Grupo de Comunicaciones y Educación Ambiental</t>
  </si>
  <si>
    <t>Avance descriptivo a agosto 30/2019</t>
  </si>
  <si>
    <t>Porcentaje de avance</t>
  </si>
  <si>
    <t>Avance descriptivo agosto 30/2019</t>
  </si>
  <si>
    <t>Porcentaje de Avance</t>
  </si>
  <si>
    <t>Avance descriptivo a abril 30/2019</t>
  </si>
  <si>
    <t>Avance descriptivo abril 30/2019</t>
  </si>
  <si>
    <t xml:space="preserve">OAP: Se elaboró una propuesta ajustada y actualizada a la política de riesgos vigente,  conforme  a la guía del DAFP "Guía para la administración del riesgo y el diseño de controles en entidades públicas" 2018, la cual fue presentada en el Comité de Gestión y Evaluación del Desempeño Institucional del 24/04/2019, acordándose evaluar con el equipo de la OAP, para continuar con las actividades definidas en el presente componente para su oficialización.
</t>
  </si>
  <si>
    <t>SAF: Se efectuó revisión y ajustes al mapa de riesgos. Ver anexo 1 Correo - Mapa de Riesgos Institucionales y de Corrupción y Matriz de Oportunidades y Anexo 2  mapa de riesgos 2019
DTAM En este periodo y teniendo en cuenta el informe de seguimiento al III cuatrimestre de 2018 por parte del Grupo de Control Interno, se realizan ajustes a las acciones preventivas  de los siguientes riesgos y se solicita aprobación a la Oficina Asesora de Planeación:
PNN AMACAYACU: Riesgo No. 1
Anexo 1.1 Acta ajuste riesgos pnn Amacayacu
Anexo 1.2 Acta ajuste riesgos pnn Puinawai
Anexo 1.3 Acta ajuste riesgos pnn Lapaya
PNN LA PAYA: Riesgo No. 40
RNN PUINAWAI: Riesgo No. 5.
Anexo 1 ACTUALIZACIÓN_ MAPA_RIESGOS_OPORTUNIDADES DTAM_OAP    
DTAO La Información de procesos de contratación fue registrada,  actualizada y publicada en la página web,  conforme a los lineamientos establecidos de manera bimensual (circular 20161000000014 del 25/01/2016)
Evidencia:  Subcomponente 5. Actividad 5.2
DTPA:  Durante el seguimiento y monitoreo al mapa de riesgos con corte al 30 de abril de 2019,  los responsables de los procesos verificaron que los controles y acciones preventivas establecidas fueron eficaces y eficientes  y contribuyeron a la minimización del riesgo.
Anexo 1  orfeo 20197510001823 gestión de recursos financieros seguimiento y matriz de riesgo actualizada. Anexo 2 orfeo No 20197510001833 Adquisición de bienes y servicios, seguimiento y matriz de riesgo actualizada.
DTAN: Para este periodo no se hicieron talleres de socialización.
 Se acompaño a las áreas en el proceso de actualización de mapa de riesgos mediante correos electrónicos y comunicación telefónica</t>
  </si>
  <si>
    <t xml:space="preserve">No se presenta reporte debido a que la fecha de vencimiento de la “meta o producto”, es posterior al corte del seguimiento. </t>
  </si>
  <si>
    <t>DTCA: A través de la herramienta correo electrónico remitido a las Aps adscritas a la DTCA se socializó el mapa de riesgos divulgado por Nivel Central y se motivó la actualización y ajustes del mismo. Sin embargo, se prospecta realización de talleres para ajustar y actualizar las acciones del mapa de riesgo en el segundo cuatrimestre de la vigencia. Anexo 1.Correo de Parques Nacionales - Mapa de riesgos y matriz de oportunidades 2019.html</t>
  </si>
  <si>
    <t xml:space="preserve">DTCA: En la DTCA se avanzó en el monitoreo y seguimiento a las acciones preventivas definidas para los riesgos de corrupción. Sin embargo, no se tienen avances ni lineamientos para para someter a consulta ciudadana el mapa de riesgo de la entidad
DTAN: No se tienen avancen en el periodo
DTAM No se tienen avancen en el periodo
DTAO No reporto
DTOR No reporto
DTPA No reporto
</t>
  </si>
  <si>
    <t>SAF: Se efectuó revisión y ajustes al mapa de riesgos. Ver anexo 1 Correo - Mapa de Riesgos Institucionales y de Corrupción y Matriz de Oportunidades y Anexo 2  mapa de riesgos 2019</t>
  </si>
  <si>
    <r>
      <rPr>
        <b/>
        <sz val="10"/>
        <color theme="1"/>
        <rFont val="Arial Narrow"/>
        <family val="2"/>
      </rPr>
      <t xml:space="preserve">SGM_GTEA: </t>
    </r>
    <r>
      <rPr>
        <sz val="10"/>
        <color theme="1"/>
        <rFont val="Arial Narrow"/>
        <family val="2"/>
      </rPr>
      <t xml:space="preserve">Se presentó dentro de los tiempos el reporte de Riesgos de Corrupción con corte a abril 30 de 2019, para los riesgos 9 y 10, que son responsabilidad del GTEA con sus respectivas EVIDENCIAS subidas al drive asignado.
DTAM: Se comunica a los líderes de procesos de nivel central el seguimiento al mapa de riesgos dentro de las fechas establecidas por la Oficina Asesora de Planeación.
Anexo 1 Actualización de riesgos
DTAO Se realiza el seguimiento al mapa de riesgos  del primer cuatrimestre de 2019 y se remite por orfeo a los líderes de proceso.  Evidencia:  Subcomponente 4   Actividad  4.1
DTCA: Cumpliendo con los lineamientos diseñados y socializados por la OAP, el 24/04/2019 la DTCA cumplió con los términos del primer reporte y monitoreo al mapa de riesgos y matriz de oportunidades que incluye los riesgos de corrupción. Por lo anterior, se remitió a los responsables del  proceso de Adquisición de Bienes y Servicios, y Gestión de Recursos Financieros el avance de las acciones definidas para cada uno de los  riesgos de corrupción previamente identificados.Adicionalmente se realizó cargue en el DRIVE de las evidencias de acuerdo a lo dispuesto por NC.  COMO EVIDENCIA ADJUNTO CARPETA RIESGOS DE CORRUPCIÓN SUBCARPETA COMPONENTE 4.  Anexo 1 memorando proceso ABS  ANEXO 2. MEMORANDO PROCESOS  Gestión de recursos financieros, Anexo 3 correo electrónico y Anexo 4. Correo electrónico
DTPA: Las áreas protegidas realizaron una evaluación y monitoreo  a sus riesgos y oportunidades con corte al mes de abril de 2019, adjuntaron las evidencias del seguimiento. 
Los seguimientos  fueron validados en la DTPA y se verificó la pertinencia de las respectivas evidencias, las cuales fueron compartidas en el Drive habilitado por la Oficina Asesora de Planeación, se recibió retroalimentación  respectiva de abril y se realizaron los ajustes respectivos en los tiempos establecidos en la Ruta del Sistema de Gestión de calidad.  
Anexo 3- Email -  Enviado a  nivel central a cada uno de los lideres de las áreas correspondientes Reporte Monitoreo Mapa de Riesgos y Oportunidades DTPA y sus áreas adscritas  (Riesgo 2, 8,12,13,14,16,21,34 a 37) adicionalmente se envía Numero de orfeo enviados a las diferentes áreas de nivel central de acuerdo al riesgo. 20197510001863-20197510001843-20197510001833-20197510001823-20197510001813 y 20197510001803. 
DTAN: Realizada la revisión del Mapa de Riesgos 2018 tanto de las (8) áreas protegidas adscritas y la DTAN se reportó  el seguimiento del I cuatrimestre de 2019.
Se comunicó a los líderes de procesos de nivel central el seguimiento al mapa de riesgos a 30 de abril.
Anexo 1 Memorando procesos Gestión de Recursos Físicos y Atención al Usuario.
Anexo 2. Memorando proceso Coordinación del SINAP
Anexo 3. Memorando procesos Administración y manejo del SPNN.
Anexo 4.  Memorando Adquisición de bienes y servicios.
Anexo 5. Memorando proceso Gestión administración de la información.
 </t>
    </r>
  </si>
  <si>
    <t xml:space="preserve">GCEA: Se diligencio la matriz de riesgos y oportunidades y se subieron las evidencias correspondientes al Drive compartido por la OAP
DTAM: Previo al monitoreo y reporte de mapa de riesgos, se generan alertas con las áreas protegidas, con el fin de que el reporte se haga en las fechas establecidas y haya oportunidad de verificar la información y retroalimentar.
Anexo 2  retroalimentación riesgo No. 1_amacayacu
Anexo 3oportunidad_reporte riesgos oportunidades
Anexo 4 retroalimentación riesgo_5_puinawai
Anexo 5 retroalimentación_RIESGO 5Oritopdf
Anexo 6 Reporte_mapa_riesgos_1er_trim_2019_dtam
DTAO Se identifica como alerta temprana  en la matriz de oportunidades, para el PNN Las Hermosas donde se presenta la  necesidad de modificar las acciones para potencializar la oportunidad relacionada con Desarrollo del Proceso Estratégico del Corredor de Cordillera Central.
ACCIONES PARA ABORDAR LAS OPORTUNIDADES: Establecimiento de alianzas publico privadas que
facilitan la implementación de las líneas estratégicas definidas para el Corredor de Cordillera Central.  Evidencia:  Subcomponente 4,  Actividad 4.2
DTCA:  durante el primer cuatrimestre no se han generado alertas . Se espera en el próximo cuatrimestre una vez se avance en los talleres de actualización generar las alertas que se consideren pertinentes.
DTPA:  Durante el seguimiento y monitoreo al mapa de riesgos con corte al 30 de abril de 2019,  los responsables de los procesos verificaron que los controles y acciones preventivas establecidas fueron eficaces y eficientes  y contribuyeron a la minimización
del riesgo. No se identificaron alertas. 
DTAN: Previo al monitoreo y reporte de mapa de riesgos, se enviaron correos electrónicos a las áreas recordando la importancia del envío oportuno de la información.
Anexos 6 - 7 - 8.  Correos electrónico enviados a las 8 áreas y a las dependencias  para recordar actualización mapa de riesgos </t>
  </si>
  <si>
    <t>GCI: Mediante correo electrónico del 09 de Abril de 2019, se reporto la información correspondiente al Riesgo No.18 y la Oportunidad No.59 correspondientes al proceso de Evaluación a los Sistemas de Gestión.
De igual forma se publicó Informe con el Primer Seguimiento a los Riesgos Institucionales vigencia 2019 en el link: http://www.parquesnacionales.gov.co/portal/es/planeacion-gestion-y-control/transparencia-participacion-y-servicio-al-ciudadano/informes-de-evaluacion-y-gestion/vigencia-2019/.</t>
  </si>
  <si>
    <t>GCI: Se realizará la publicación cuando se genere el informe del periodo correspondiente.
DTOR: Se comunicó a los lideres de procesos  el seguimiento y monitoreo del mapa de riesgos a través de memorandos por Orfeo. 
Anexo 4.1.1 memorando A Y M SPNN
Anexo 4.1.2  memorando adquisición de bienes y servicios
Anexo 4.1.3  memorando coordinación del SINAP
Anexo 4.1.4 memorando GAINFO
Anexo 4.1.5 memorando gestión de recursos financieros
Anexo 4.1.6 memorando gestión de recursos físicos y aún</t>
  </si>
  <si>
    <t>GCI:GCI: Se realizará la publicación cuando se genere el informe del periodo correspondiente.
DTOR: Se enviaron correos  a los responsables de los procesos con fin de enviar el reporte en las fechas establecidas por Nivel Central.
Anexo  4.2.1 Correo - Solicitud reporte acciones mapa de riesgos
Anexo  4.2.2 Correo - Solicitud evidencias acciones para abordar riesgos financieros1
Anexo  4.2.3 Correo - solicitud evidencias acciones para abordar riesgos financieros
Anexo 4.2.4 Correo - Solicitud envío evidencia de acciones mapa de riesgos institucionales contratos</t>
  </si>
  <si>
    <r>
      <t xml:space="preserve">SGM-GTEA: Se reporta por parte de esta dependencia como líder de la estrategia de racionalización de trámites, que ante la situación actual en la que no se cuenta con la implementación de los pagos en línea para los trámites en la ventanilla VITAL, se tomo la decisión de solicitar al Grupo de Gestión Financiera </t>
    </r>
    <r>
      <rPr>
        <i/>
        <sz val="10"/>
        <color indexed="8"/>
        <rFont val="Arial Narrow"/>
        <family val="2"/>
      </rPr>
      <t>-mediante Memorando 20182300008543-</t>
    </r>
    <r>
      <rPr>
        <sz val="10"/>
        <color indexed="8"/>
        <rFont val="Arial Narrow"/>
        <family val="2"/>
      </rPr>
      <t>, para que se reporte cuales son los obstáculos o barreras que han impedido concretar esta acción de racionalización en la Entidad.</t>
    </r>
  </si>
  <si>
    <t>La firma electrónica fue implementada en el sistema de gestión documental ORFEO en el que se habilitó el servicio de generación de resoluciones al cual se accede por la opción de plantillas en el siguiente enlace https://orfeo.parquesnacionales.gov.co/plantillas/Resolucion.docx. El servicio fue  implementado en convenio con CERTICAMARAS y GFE  vigentes hasta DICIEMBRE DE 2019 . Para consolidar este proceso, a través del GPC se ha venido reafirmando la aplicación de la circular '20184000000184' del 17/12/2018 "con el fin de optimizar y controlar el consecutivo de Resoluciones de la Entidad, éstas se registraran en el Sistema de Gestión Documental a partir de la próxima vigencia, las cuales deberán ser firmadas de manera digital..".
SGM-GTEA: Se reporta por parte de esta dependencia como líder de la estrategia de racionalización de trámites, que ante la situación actual en la que no se adelanta la radicación y firma electrónica de los actos administrativos por ORFEO, se tomo la decisión de solicitar al Grupo de Procesos Corporativos -mediante Memorando 20182300008553-, para que se inste al uso obligatorio de esta herramienta que ya se encuentra disponible en el gestor documental ORFEO.</t>
  </si>
  <si>
    <t xml:space="preserve">La firma electrónica fue implementada en el sistema de gestión documental ORFEO en el que se habilitó el servicio de generación de resoluciones al cual se accede por la opción de plantillas en el siguiente enlace https://orfeo.parquesnacionales.gov.co/plantillas/Resolucion.docx. El servicio fue  implementado en convenio con CERTICAMARAS y GFE  vigentes hasta DICIEMBRE DE 2019 . Para consolidar este proceso, a través del GPC se ha venido reafirmando la aplicación de la circular '20184000000184' del 17/12/2018 "con el fin de optimizar y controlar el consecutivo de Resoluciones de la Entidad, éstas se registraran en el Sistema de Gestión Documental a partir de la próxima vigencia, las cuales deberán ser firmadas de manera digital..".
SGM-GTEA: Se reporta por parte de esta dependencia como líder de la estrategia de racionalización de trámites, que ante la situación actual en la que no se adelanta la radicación y firma electrónica de los actos administrativos por ORFEO, se tomo la decisión de solicitar al Grupo de Procesos Corporativos -mediante Memorando 20182300008553-, para que se inste al uso obligatorio de esta herramienta que ya se encuentra disponible en el gestor documental ORFEO.
GSIR: El gestor documental ya se encuentra adecuado para permitir radicar actos administrativos, por parte de gestión documental ya están hechos los lineamientos. </t>
  </si>
  <si>
    <r>
      <t xml:space="preserve">SGM-GTEA: Se reporta por parte de esta dependencia como líder de la estrategia de racionalización de trámites, que ante la situación actual en la que no se cuenta con la implementación de los pagos en línea para los trámites en la ventanilla VITAL, se tomo la decisión de solicitar al Grupo de Gestión Financiera </t>
    </r>
    <r>
      <rPr>
        <i/>
        <sz val="10"/>
        <color indexed="8"/>
        <rFont val="Arial Narrow"/>
        <family val="2"/>
      </rPr>
      <t>-mediante Memorando 20182300008543-</t>
    </r>
    <r>
      <rPr>
        <sz val="10"/>
        <color indexed="8"/>
        <rFont val="Arial Narrow"/>
        <family val="2"/>
      </rPr>
      <t>, para que se reporte cuales son los obstáculos o barreras que han impedido concretar esta acción de racionalización en la Entidad. Se está a la espera de una respuesta de la dependencia.</t>
    </r>
  </si>
  <si>
    <t xml:space="preserve">GCEA: Se ha promocionado a través de redes sociales los diferentes trámites ambientales que se pueden realizar a través de VITAL. En la página web también está publicado en el banner principal una pieza gráfica sobre el tema. Internamente, se ha continuado con la difusión de los trámites que tiene la Entidad a través de correo electrónico. 
GSIR: El gestor documental ya se encuentra adecuado para permitir radicar actos administrativos, por parte de gestión documental ya están hechos los lineamientos. </t>
  </si>
  <si>
    <t>SGM-GTEA: Vale la pena aclarar que la incorporación de las solicitudes de trámite presentadas por escrito, para que sean tramitadas digitalmente a partir de la Ventanilla VITAL, es una labor de competencia de nuestra Ventanilla de Atención al Usuario, que hace parte de las competencias del Grupo de Procesos Corporativos; sin embargo, se desconoce que actualmente se haya adelantado la digitalización de solicitudes de trámites con el uso de la Ventanilla VITAL por parte del SAF-GPC.</t>
  </si>
  <si>
    <t>AVANCE PROMEDIO PRIMER CUATRIMES</t>
  </si>
  <si>
    <t>No se presenta reporte debido a que la fecha de vencimiento de la “meta o producto”, es posterior al corte del seguimiento y dado que este resultado es producto de las concertaciones que se realizan en el último trimestre con la Unidades de decisión para la formulación presupuestal y su posterior aprobación en Comité Directivo.</t>
  </si>
  <si>
    <t xml:space="preserve">SAF: Se consolida de manera trimestral, por el momento se tiene el reporte de Enero a Marzo de 2019. Anexo 1. Inf. PQRs 19 y Anexo 2, Inf. Análisis de Encuestas de Satisfacción 2019-1
DTAM: Como el informe es semestral no aplica en este periodo.
DTAO El informe semestral se realiza a junio 30, por lo cual el reporte se hará en el segundo cuatrimestre.
DTCA: Teniendo en cuenta que el informe es semestral se remiten al Nivel Central las encuestas de satisfacción aplicadas y tabuladas  en la  DTCA y Áreas Protegidas como insumo de entrada para la elaboración del informe. Para el primer trimestre reportaron encuentas de satisfacción las Aps SFF Los Colorados, PNN Tayrona y PNN Paramillo, éstas fueron remitidas al Grupo Procesos Corporativos mediante memorando No 20196510000213. adjunto anexo 1. memorando de envío encuestas y carpeta que contiene el consolidado de las mismas. - 
DTPA: Se envió el consolidado correspondiente a las encuestas de satisfacción del primer trimestre de 2019 según orfeo No 20197510001413 
DTAN: Como el informe es semestral no aplica en este periodo.
</t>
  </si>
  <si>
    <t xml:space="preserve">DTAM:  Se hace contratación del Arquitecto el 17 de abril por lo que la DT no registra avances
DTAO Esta información ya fue reportada a nivel central oficina infraestructura, se anexa archivo de estado remitido x dicha oficina.  Evidencia:  subcomp. 2 Actividad 2.1
DTCA: Para éste cuatrimestre no se presentan avances de ésta actividad dado que el autodiagnóstico de los espacios físicos de la Dirección Territorial y las áreas protegidas acordadas fueron remitidas en la anterior vigencia al grupo de infraestructura de acuerdo a los lineamientos socializados Se adjuntan evidencias del reporte de los mismos carpeta autodiagnósticos
DTOR: Los autodiagnósticos fueron realizados por la Dirección Territorial Orinoquia en la vigencia 2018.
DTAN: No se registran avances en el periodo
</t>
  </si>
  <si>
    <t>DTAM:  Se hace contratación del Arquitecto el 17 de abril por lo que la DT no registra avances
DTAO Para esta información solo esta pendientes una sede, por reportar, se anexa cuadro de estado, correos de envió de la información y los archivos de los diagnósticos remitidos a la fecha. Evidencia:  subcomp. 2 Actividad 2.1
DTCA: Para éste cuatrimestre no se presentan avances de ésta actividad dado que el diagnóstico de los espacios físicos de la Dirección Territorial y las áreas protegidas acordadas fueron remitidos en la anterior vigencia al grupo de infraestructura. Se adjuntan evidencias del reporte de los mismos carpeta diagnósticos
DTOR: Los diagnósticos de espacios fueron realizados en la vigencia 2018, para la vigencia 2019. En la sede de la Dirección Territorial Orinoquia se adelantan las obras de adecuación que se reportaran en el siguiente cuatrimestre
DTPA: No se presentaron avances
DTAN: No se registran avances en el periodo</t>
  </si>
  <si>
    <t>SAF: Se cuenta con Plan de Diagnóstico aplicable a todas las DT's y a todos los espacios de servicio al ciudadano de cada área protegida y la sede de Nivel central, según la norma NTC 6047 DE 2013. En este documento se indica si el inmueble cuenta con formulario de diagnóstico, diagnóstico, diseño, especificaciones, presupuesto y cronograma.  Anexo 27 Seguimiento plan diagnóstico</t>
  </si>
  <si>
    <t>GSIR: Se realiza el diagnostico en http://www.tawdis.net encontrando algunas fallas en la página web, se hace la aclaración que la idea es identificar errores en la página web para accesibilidad a personas con discapacidad visual y auditiva y corregir los errores que estén al alcance del soporte que se brinda desde el Grupo, dejando la página lo más optimo posible. Igualmente se pretende dejar la página WEB en las mejores condiciones de funcionamiento frente al público. El resultado arrojado del test es: Problemas perceptibles 18 en contexto no textual e información y relaciones, 6 problemas operables respecto a la navegación y su orden de foco, compresible 1, robusto 25, en este caso se relaciona bugs en cuanto a procesamiento y nombre, función valor. Se realiza revisión y ajuste de todos los  bugs que están fallando
DTAM:  No se registran avances en el periodo
DTAO No aplica.  Este reporte es semestral
DTCA: No se presentan avances en éste cuatrimestre
DTPA: No se reportan avances
DTAN: Como el informe es semestral no aplica en este periodo.</t>
  </si>
  <si>
    <t>Durante el período reportado no se registró avance por parte de las Unidades de decisión ejecutorias del proceso, sin embargo la actividad está proyectada para realizar durante la presente vigencia</t>
  </si>
  <si>
    <t>GSIR: El aplicativo de Ventanilla Única en estos momentos se encuentra en producción se han generado varios requerimientos de mantenimiento y adición de tramites para incluirlos en el aplicativo de Ventanilla, Los cuales se encuentran con soporte y seguimiento a través de correo electrónico. El seguimiento se realiza de manera continua a lo largo del año
DTAM:  No se registran avances en el periodo
DTCA:  se encuentra a la espera de los lineamientos por parte del Grupo de Sistemas de Información y Radiocomunicaciones 
DTAN: Esta fase aún no se ha implementado en la Dirección Territorial y sus AP, ya que no se ha finalizado el proceso de la ventanilla única desde Nivel Central.</t>
  </si>
  <si>
    <t>GSIR: 1) La ventanilla única esta adaptada para funcionar en aplicativos móviles; no se desarrolló nativamente para alguna tecnología especifica; la ventanilla esta desarrollada con Angular.
2) La ventanilla se ha venido socializando desde la pagina web de PNN.</t>
  </si>
  <si>
    <t xml:space="preserve">SAF: Se consolida y publica informe de los resultados obtenidos de las encuestas de satisfacción del I trimestre de 2019.
Anexo 3. Informe encuestas de satisfacción I trimestre
GCEA: Hasta la fecha el GCEA no ha recibido ninguna solicitud al respecto. </t>
  </si>
  <si>
    <t xml:space="preserve">SAF: Cada DT asignó personal para gestionar la atención al ciudadano y los perfiles específicos se encuentran en los estudios previos. 
Anexo 4. memorandos.
DTAM tiene identificadas las personar encargadas de atención al ciudadano en la sede de la DT . La atención se da a través de dos (2) personas para la atención presencial, diligenciamiento de formatos, generación de reportes y radicación de las solicitudes. 
Anexo 1 imagen fotográfica Atención al usuario
DTAO Se revisaron los perfiles para designar las personas encargadas del tema de atención al ciudadano, con lo cual se definieron dos personas una para atender específicamente derechos de petición y otra para atención al ciudadano.
Evidencia:  Subcompon 2 actividad 2.7.  Memorandos designación encargados de atención al ciudadano.
 DTCA: Se reiteró mediante memorando No 20196510000193, la continuidad del funcionario Freddy Garzón , Código 4169 Grado 11,como líder del proceso de atención al usuario interno y externo de la entidad. Teniendo en cuenta que por medio del Formato 2. Compromisos Laborales y Competencias comportamentales de la Comisión Nacional del Servicio Civil, fue designado el funcionario llevando además, las encuestas de  satisfacción, perfil de visitantes, control de llamadas telefónicas, entrada de visitantes". (Anexo carpeta 2,7 
Actualmente la persona designada a atención al ciudadano tiene el cargo de secretaria ejecutiva, código 4210, grado 20, nombrada mediante acto administrativo Resolución No. 0217 de fecha 19 de mayo de 2016.
DTPA:  A través de Memorando 20187500004613 se designaron las personas encargadas, por parte de la DTPA, de atención al ciudadano y PQR. Según Orfeo No 20197500007773   anexo 1. orfeo
DTAN: Se tiene identificadas las personas encargadas de atención al ciudadano para Cocuy, Iguaque (Ecoturismo)  y la  Dirección Territorial.
Anexo 1 imagen fotográfica Atención al usuario 
Anexo 2. Imagen buzón encuestas de satisfacción de usuarios.
</t>
  </si>
  <si>
    <t>DTAM:  Con acompañamiento y apoyo del líder de calidad, el abogado y la Coordinadora Administrativa, se aplican buenas prácticas y de autocontrol que han permitido que las solicitudes se hayan radicado de forma adecuada y las respuestas se den oportunamente y dentro del marco que para PQRS por ley se establece.(DTAM - AP).
Para cada una de las áreas protegidas, la persona contratada para llevar a cabo acciones administrativas es la encargada de realizar la atención al ciudadano, ingresando solicitudes, generando respuestas y reportes de acuerdo a los procedimientos de Atención al Ciudadano establecidos por PNNC. Anexo 2 Matriz estadística PQRS.
DTAO Se designan como encargadas del tema de atención al ciudadano las siguientes personas:  LUZ MARINA RAMIREZ HOYOS: Encargada de las PQRS
- LISANA MOSQUERA VACA: Encargada de atención al usuario.
Evidencia:  Subcomponente 2 Actividad 2.7 Designación atención. ciudadano
DTCA: el funcionario Fredy Garzón designado quien tiene dentro de sus compromisos laborales las encuestas de  satisfacción, perfil de visitantes, control de llamadas telefónicas, entrada de visitantes". (Anexo carpeta 2.7)
 DTOR La Dirección Territorial Orinoquia envía mediante memorando No. 20197010001653 la relación de las personas encargadas de atención al ciudadano. Anexo 2.7.2
DTPA: Se asigno la persona encargada para la atención de PQR de la DTPA. Orfeo 2019750000773
 DTAN: Desde la Dirección Territorial se ha designado personal para la atención al ciudadano, así como también para entregar información de trámites y servicios y PQRs, en SFF Iguaque y en PNN El Cocuy, se tienen asignado 2 cargos. (Aux administrativo y Técnico administrativo de Ecoturismo)
En la territorial los profesionales de Coordinación Jurídica, Coordinación de grupo interno de trabajo, y con  acompañamiento del líder de calidad se realizan seguimientos semanales que permiten que las solicitudes se hayan radicado de forma adecuada y las respuestas se den oportunamente y dentro del marco que se establece para PQR´S.
 En el primer cuatrimestre de 2019, se realizó capacitación a la profesional de Calidad frente al tema de PQRs (conceptos, finalidades, términos de respuesta, Clases de PQRs).
Anexo 3. Seguimiento PQR´S
Anexo 4.  Acta de reunión Capacitación PQRs 
Anexo 5. Presentación PQRs 2019.
Anexo 3. Correo seguimiento PQR´S.</t>
  </si>
  <si>
    <t>SAF: Se consolida y publica informe de los resultados obtenidos de las encuestas de satisfacción del I trimestre de 2019, e informe de peticiones recibidas a través del aplicativo Ventanilla única 2019.
Anexo 5. Informe encuestas de satisfacción I trimestre.
Anexo 6. Informe Ventanilla Única</t>
  </si>
  <si>
    <t>SAF: Se ha participado en dos jornadas de capacitación realizadas por el DNP, en cuanto al I Encuentro de Equipos Transversales de Servicio al Ciudadano e Inducción a la gestión de servicio al ciudadano. 
2. Se realizó sensibilización al GPC el día 21 de marzo de 2019,
3. En cuanto a mecanismos implementados para verificar la eficacia de la atención al ciudadano, se realiza el Informe del I trimestre de encuestas de satisfacción. 
Anexo 7. Correo de asistencia I Encuentro de Equipos Transversales de Servicio al Ciudadano
Anexo 8. Listado de asistencia Inducción a la gestión de servicio al ciudadano
Anexo 3 Informe encuestas de satisfacción I trimestre
Anexo 9 Sensibilización PQRSD - GPC 
Se envió información de contacto como apoyarse con el Centro de Relevo para capacitar al personal en la atención al ciudadano, asesorarse y aplicar a los cursos virtuales para entrenar el personal de atención al ciudadano. Anexo 10.
DTAM:  Durante este periodo se realiza sensibilización de como los servidores públicos debemos ser íntegros con relación a la atención al ciudadano, a través de los valores como son Honestidad, Respeto, Compromiso, diligencia y Justicia.  Y de qué es lo que deba hacer siempre.
Anexo 3 Presentación
Anexo 4 Sensibilización 
DTAO Sin avance
DTCA: Se llevó a cabo en la DT(presencial) y las Aps (Vía Hangouts) sensibilización enfocada al proceso de atención al usuario, resaltando las PQRSD, tipos de petición, términos de respuesta, socializando también la última versión del instructivo de PQRS del SIG  inmersos en el proceso de atención al ciudadano. Se adjunta: anexo1. LISTA ASISTENCIA SENSIBILIZACION EQUIPO TÉCNICA (1), anexo 2. lista asistencia sensibilización equipo adtivo y financiera dtca (1), anexo 3. LISTAS DE ASISTENCIA SENSIBILIZACIÓN APS, anexo 4. presentación derechos de petición
DTPA: La DTPA está  a la espera de  los lineamientos de Nivel Central, no ha presentado avance durante el primer cuatrimestre de 2019.
DTAN: Para la presente vigencia, aún no se han recibido lineamientos por parte de Nivel Central en lo correspondiente a la implementación de mecanismos relacionados con la atención al ciudadano.</t>
  </si>
  <si>
    <t>SAF: Se ha divulgado a través de los canales institucionales, diversos flash informativos, relativos a la cultura de Servicio al Ciudadano. 
Anexo 11. Flash Informativo PQRSD
Anexo 12.  trámite derecho de petición
Durante la vigencia se hizo la campaña informativa sobre la responsabilidad  de los servidores públicos frente a los derechos ciudadanos. Anexo 13 Campaña atención al ciudadano - Frase sensibilización, Anexo 14 Campaña responsabilidad de los servidores públicos, Anexo 15 Campaña responsabilidad de los servidores públicos, Anexo 16 Actitud de un buen servidor público frente al ciudadano, Anexo 17 CAMPAÑA SERVIDORES PÚBLICOS vs. CIUDADANOS, Anexo 18 CAMPAÑA SERVIDORES PÚBLICOS vs. CIUDADANOS 2 y Anexo 19 Un servidor público se destaca .._
GCEA: Con el GGH y GCD se han distribuido por correo electrónico dos campañas relacionadas con la responsabilidad de los servidores públicos frente a los ciudadanos. Por otra parte, se distribuyó por correo electrónico un aviso con la campaña de la camisa del servicio. 
DTAM: A través de acciones de autocontrol se realizan capacitaciones con la DT y los PNN Alto Fragua y Chiribiquete, donde se recuerda los tipos de solicitudes con los términos de respuesta; se incluye en la presentación las acciones que se deben adelantar para ingreso de solicitud y la radicación de la respuesta a través del Gestor Documental Orfeo. 
Anexo  presentación
 Anexo 6 asistencias.  
DTAO Divulgación por medios internos de información de mensajes sobre el manejo adecuado de residuos sólidos en la DTAO en el marco de ésta como la primera campaña de sensibilización y educación institucional.
DTCA: No se tienen avances para éste cuatrimestre
 DTPA: La DTPA está  a la espera de  los lineamientos de Nivel Central, no ha presentado avance durante el primer cuatrimestre de 2019.</t>
  </si>
  <si>
    <t>SAF: Se consolida de manera trimestral se cuenta con el reporte de Enero a Marzo de 2019. 
Anexo 20 Inf. PQRs 19.
GCI: Se realizó y Publicó Informe de Seguimiento a las PQRS en el periodo del 01 de enero al 31 de marzo de 2019, publicado en el link: http://www.parquesnacionales.gov.co/portal/es/planeacion-gestion-y-control/transparencia-participacion-y-servicio-al-ciudadano/informes-de-evaluacion-y-gestion/vigencia-2019/.</t>
  </si>
  <si>
    <t>SAF: Se consolida de manera trimestral, se cuenta con el reporte de Enero a Marzo de 2019. 
Anexo 21. Consolidado ciudadanos atendidos I cuatrimestre-19
DTAM: Se lleva registro de ciudadanos atendidos en este periodo, el cual es consolidado en la DT y comunicado al Grupo de Procesos Corporativos.
Nexo 7 consolidado atención ciudadanoDTAM
DTAO Se presenta informe de ciudadanos atendidos durante el período de enero a abril de 2019, en la Dirección Territorial Andes Occidentales, tanto de forma presencial como telefónica.
Evidencia Subcomponente 4 Actividad 4.3 Consolidado ciudadano atendidos.
DTCA: Por parte del responsable de atención al usuario se consolidó el registro de usuarios atendidos de manera presencial y telefónica en la DTCA. (Anexo carpeta 4,2 - Archivo: CONSOLIDADO DE INGRESO A LA DTCA Y REGISTRO DE LLAMADAS)
DTOR: Se envío a nivel central registro de usuarios atendidos en la Dirección Territorial Orinoquia, vía correo electrónico.
Anexo 4.2.1 Correo- Consolidado usuarios atendidos
Anexo 4.2.2 Registro Usuarios PNN (1)
DTPA: SE REPORTO A Procesos Corporativos el consolidado del primer trimestre de 2019 de ciudadanos atendidos en la DTPA. Se anexa evidencia  del correo enviado anexo 1. Matriz consolidada atención al ciudadano anexo 2
DTAN: Para este periodo no se llevó registro de ciudadanos atendidos en la Dirección Territorial, solo una persona quiso diligenciar la encuesta de atención de usuarios. 
Anexo 6. Encuesta satisfacción atención a usuarios</t>
  </si>
  <si>
    <t>GPC: La actualización de las Bases de Datos del GPC se realizarán del manera semestral, sin embargo a la fecha se tienen consolidados los reportes hasta el mes de marzo.  
Anexo 22 Bases de Datos GPC
DTAM: No se registran avances en el período
DTAO Sin avance
DTCA: no se tienen avances para éste cuatrimestre
DTOR: Para el próximo cuatrimestre se requerirá a nivel central dependencia Gestión y Administración de la Información, sobre lineamientos para dar cumplimiento a esta acción
DTPA: No se presentaron avances.
DTAN: No se registran avances en el periodo</t>
  </si>
  <si>
    <t>GCEA: Periódicamente se informa a la ciudadanía de la gestión de la Entidad a través de la redes sociales y las noticias de la página web. 
DTAM: Con el fin de hacer seguimiento y resaltar la gestión  La DTAM generó Boletín El Aullador mediante publicación digital de la Dirección Territorial Amazonia (DTAM) de Parques Nacionales, es un producto de comunicación interna que recoge el acontecer de las once áreas protegidas de la Amazonia Colombiana. En esta publicación se resaltan acciones del PNN Río Puré, al PNN Amacayacu, procesos de UOT en la RNN Nukak, PNN Cahuinarí en la participación del 5 congreso colombiano de Zoología, Como abordar servicios eco sistémicos en las ¨´Areas Protegidas.
Anexo 1 BOLETÍN_Aullador-39-2019.pdf   
Respecto al proceso de Rendición de Cuentas se llevó a cabo en el mes de abril las siguientes actividades con el fin de empoderar el equipo de la DTAM, para articular la DT - AP, a través de los espacios  (mesas / reuniones), se genera correo electrónico en el que se socializa el componente de rendición de cuentas al equipo  y de las acciones que a nivel Entidad PNNC se deben realizar articuladas a la Política Participación Ciudadana en la Gestión Pública, Y de como abordar el proceso y los soportes que se deben generar; para ello se genera Matriz de programación de actividades en la que  se identifican las acciones a desarrollar  DTAM - AP . 
Anexo 2 Socializa PAAC_Rendición de Cuentas.
Se genera Cronograma de actividades de acuerdo a los procesos que se llevan a cabo DTAM - AP - COMUNIDAD, donde se identifica temática, actividades a desarrollar, áreas protegidas que intervienen, responsables y fechas. Anexo 3 PARA SEGUIMIENTO RENDICIÓN DE CUENTAS.
En el marco del 1er Comité Territorial realizado del 09 año 12 de abril, se aprovechó el espacio para tratar la temática PACC - RENDICIÓN DE CUENTAS con los jefes de área protegida y se les socializa el instrumento (PAAC - MATRIZ DE ACTIVIDADES - MIPG - POLITICA PARTICIPACIÓN CIUDADANA EN LA GESTIÓN PÚBLICA).
Anexo 4 acta comité territorial
Anexo 5 asistencia
DTAO Generación de contenidos con participación de las áreas protegidas, para la producción del boletín trimestral (Marzo-Abril). Algunas notas publicadas en el boletín también fueron publicadas en la Intranet y en In Situ TV.  Evidencia: Drive: https://drive.google.com/open?id=13ecN5IKADAUEyK773na0tpfKRUb9tdTl 
Subcomponente 1 Actividad 1.1
DTCA: Dando alcance a los lineamientos  y metas se realizó por parte de la oficina de comunicaciones de la DTCA el apoyo, cubrimiento y difusión en la reunión del Comité de Gestión del Riesgo del Municipio de Acandí (mesas de discusión)  ANEXO CARPETA 1.1  anexo 1.  Mesas discusión.docx Acandí. Así mismo en el mecanismo de comunicación externa  de la estrategia de comunicación se emitieron 6 boletines para publicación en la página Web d PNN Se anexa SUBCARPETA BOLETINES contiene 6 boletines  del primer cuatrimestre de la vigencia--- Por otra parte se difundió la información sobre el Cronograma Convocatoria Guardaparques Voluntarios, entre el personal de las diferentes APs con la finalidad de promover su divulgación (1). Además se remitió la información a un estudiante del programa de Cine y Audiovisuales de la Universidad del Magdalena, para promover la convocatoria y los requisitos de ingreso como GPV a la entidad (2).  Así mismo, se orientó la solicitud del SFF Los Flamencos, desde donde se solicitaba un GPV con un perfil profesional de Ingeniero Pesquero o Biólogo con experiencia en pesca (3). De otra parte vía chat de whatsapp se remitió la convocatoria a los medios de comunicación y algunos docentes en la ciudad de Riohacha (Guajira). ANEXO 2. GUARDAPARQUES 
DTAN: No se registran avances en el periodo</t>
  </si>
  <si>
    <t>GCEA: Hasta el momento, el GCEA no ha recibido solicitudes de publicaciones sobre la temática en mención.</t>
  </si>
  <si>
    <t>La audiencia Pública de Rendición de cuentas, se desarrolla de manera colaborativa entre OAP, Comunicaciones, SGM . Se solicita la modificación para que la actividad sea liderada por el GCEA y de manera colaborativa participen las demás Unidades de decisión</t>
  </si>
  <si>
    <t>GCEA: Se publicó en la página web para conocimiento y consulta de la ciudadanía por solicitud de la OAJ el  Proyecto de Resolución sobre sobrevuelos en Chiribiquete, Plan de Manejo de Sierra Nevada y  Tayrona, Plan de Majeo de Corales del Rosario y San Bernardo., Convocatoria de Guardaparques voluntarios
DTAM: No se registran avances en el periodo
DTAN: No se registran avances en el periodo</t>
  </si>
  <si>
    <t xml:space="preserve">GCEA: Se realizó una transmisión por Facebook Live y se publicó en la página web el cronograma de la convocatoria e internamente también se difundió por correo institucional.  </t>
  </si>
  <si>
    <t xml:space="preserve">DTCA: Desde la oficina de Comunicaciones de la DTCA, se acompañó a la Jefatura y el Equipo Técnico del Santuario de Fauna Acandí, Playón y Playona en la reunión del Comité de Gestión del Riesgo del Municipio de Acandí </t>
  </si>
  <si>
    <t xml:space="preserve">GCEA: Campaña de Turista Responsable para invitar a la ciudadanía a compartir tipos de comportamiento que permitan identificar acciones para el cuidado de las áreas protegidas.  
Se adelantó la campaña Ponte los anteojos pro la vida para promover la conciencia acerca de su protección e importancia para los ecosistemas.
Con Compensar se adelantó un convenio y en el marco del  ciclo Colombia 1819 - 2019 - Encuentros con nuestra historia, diversidad y multiculturalidad en la ruta de nuestro patrimonio verde se realizaron una serie de conferencias que fueron promocionadas interna y externamente a través de redes sociales para invitar a la ciudadanía a participar.
También hemos participado en eventos académicos que tienen como fin temas de conservación y hemos brindado apoyo en el diseño de piezas gráficas para el evento y la difusión del mismo a través de redes sociales. 
</t>
  </si>
  <si>
    <t>GCEA: Se publicó la revista de la DTAM, El Aullador.</t>
  </si>
  <si>
    <t xml:space="preserve">No se presentan avances durante el período, por parte del GCEA encargada de la ejecución de esta actividad  </t>
  </si>
  <si>
    <t>No se registra avance, debido a que esta actividad se acordó realizar durante el segundo semestre 2019, dado que el la anterior Audiencia se refirió al período julio/2017 a Julio/2018</t>
  </si>
  <si>
    <t xml:space="preserve">DTAM Acorde con los lineamientos de la entidad, se generaron las actualizaciones de contenidos a través de dos acciones:
La primera a través de correos electrónicos para comunicar o no contenidos a actualizar.
Anexo 1 correos actualización contenidos.
Por otra parte y dando cumplimiento a la circular, se realizan las certificaciones de contenido  AP - DT.
Anexo 2 certificaciones actualización contenidos. 
DTCA: Dando alcance a los lineamientos se lleva a cabo por parte de la comunicadora de la DTCA  las actualizaciones en el portal Web Se anexa documento en Word que contiene el resultado de monitoreo y  actualizaciones de la Web en el períodos febrero- abril de la vigencia  anexo CARPETA TRANSPARENCIA SUBCARPETA 1,1: ANEXO 1. Monitoreo web Feb - Abril.docx
DTOR: Se realizó la actualización de la pagina, y envió certificación a nivel central. 
Anexo 1.1.1 actualización paginas-04302019192242
DTPA: La actualización de la información de la página web y el recorrido virtual  Según Orfeo radicados.                                                20197710011693 PNN Uramba
         20197700011713 PNN Sanquianga                            20197730011793 SFF Malpelo
         20197690011703 PNN Munchique
                 20197500011863  Dirección DTPA                                Anexo 1. certificación cabo manglares sin número de radicado.
Los  parques pendientes ( PNN Utría , PNN Gorgona,PNN Farallones, PNN Katios) se encuentra en el proceso de certificar la información. La dirección Territorial Pacifico 
DTAN: Acorde con los lineamientos de la entidad, se generaron las actualizaciones de contenidos  a través de correos electrónicos solicitando a las áreas la información.
 En actualización el contenido web y recorrido virtual de la intranet según solicitudes de las Áreas Protegidas y DTAN. Se remitió certificación al Grupo de Comunicaciones sobre la actualización del Contenido de Página Web de DTAN y sus (08) Áreas Protegidas para el I Trimestre de 2019 según memorando N. 20195510001013.
Anexo 1. Correos electrónicos.
Anexo 2. Memorando Contenido web DTAN y A.P 
</t>
  </si>
  <si>
    <t xml:space="preserve">
DTAM A través de las comunicaciones de nivel central, la DTAM retroalimentó a los funcionarios la obligación anual de los funcionarios públicos, de actualizar la información relacionada con la declaración
de bienes y rentas y de la hoja de vida, a través del Sistema de Información y Gestión del Empleo Público - SIGEP, cuya
fecha máxima es el 31 de mayo de cada anualidad, y se les adjuntó la circular y el instructivo.
Anexo 3 actualización de bienes y rentas_SIGEP_ DTAM (1)
Anexo 4 CORREO ACTUALIZACIÓN HV_BIENES_RENTAS 2
DTAO El porcentaje de funcionarios que a fecha han reportado la actualización de la hoja de Vida y la Declaración de Bienes y Rentas en el aplicativo Sigep 20%.
Se adjunta correos informativos invitando a los funcionarios a realizar las actualizaciones como también correo donde remiten actualizaciones.
Evidencia Subcomponente 1 actividad 1.2 Actualización. SIGEP.
DTCA: Dando alcance a la actividad y de acuerdo a circular 20194400000014, se  requirió la actualización de las hojas de vida y declaración de bienes y rentas de los servidores de la DTCA Y APS en el  Sistema de Información y Gestión del Empleo Público - SIGEP s  y  Anexo 1. Correo de Parques Nacionales Naturales de Colombia - Fwd_ CIRCULAR DECLARACION JURAMENTADA.pdf , ANEXO 2-Correo de Parques Nacionales Naturales de Colombia - Instructivo Declaración de Bienes y Rentas en el SIGEP.pdf. Se solicitó al Nivel central reporte de monitoreo del registro de la declaración de bienes y rentas extraído del aplicativo SIGEP. Se adjunta anexo 3.MONITOREO B&amp;R AL 24-04-2019. Se espera el cumplimiento del 100% al 31 de mayo que vence el término. Se anexa además seguimiento realizado por parte de la funcionaria de la DT respecto las Hojas de Vida y Declaración Juramentada de Bienes y Rentas Actualizadas a la fecha ANEXO 4. SEGUIMIENTO DTCA 
DTPA No se reportan avances
DTAN: Verificación de la actualización de las Hojas de Vida en el SIGEP de los empleados públicos y contratistas de la entidad, cumpliendo con un avance del 60% para los Funcionarios y el 100% para contratistas. De otra parte, el avance respecto al diligenciamiento del formato de Declaración de Bienes y Rentas corresponde al 21% para los funcionarios, ya que la fecha de corte es 31 de mayo de 2019.
Anexo 3. Control y seguimiento _SIGEP_ DTAN
</t>
  </si>
  <si>
    <t>GCEA: Hasta el momento no hemos recibido ningún requerimiento al respecto. 
DTAM No se registran avances en el periodo
DTAO Gestión y seguimiento a las áreas para la actualización de la información en la página web de PNN, que deben reportar trimestralmente a la DTAO en este caso para el periodo abril – junio. Evidencia Drive: https://drive.google.com/open?id=1ohWfuDO2KjdFvJoI5A6F9ugYXfvOIKX5
Subcomponente 1 actividad 1.3 
DTCA: No se tiene evidencias de avance para éste cuatrimestre por parte de la DTCA
DTPA: Durante el cuatrimestre se han realizado quince  (15) Boletines de prensa, los cuales se han compartido a Nivel Central para su aprobación y publicación en la web. Se adjunta evidencia de una muestra de los comunicados y boletines de prensa: Anexo 1 - Limpia ventura por el Pacífico, Anexo 2 - Sequía y calor provocan incendio en el Parque Nacional Natural Los Katios, Anexo 3 - Armada de Colombia acciones extranjeras realizando faena de pesca ilegal en el Santuario de Fauna y Flora Malpelo
DTAN: No se registran avances en el periodo</t>
  </si>
  <si>
    <t xml:space="preserve">SAF: Los lineamientos se encuentran publicados en la página web en el link: http://www.parquesnacionales.gov.co/portal/es/servicio-al-ciudadano/peticiones-quejas-y-reclamos/instructivo-pqrs/ y están acorde a la normatividad vigente </t>
  </si>
  <si>
    <t xml:space="preserve">SAF: Se actualizó el formato e instructivo de Inventarios de Activos de Información, con el fin de retomar la B/D infosis para llevar los inventarios a través de un aplicativo.
Anexo 23 Formato Activos Información
Anexo 24 Instructivo Activos Información
Anexo 25 Presentación Infosis
DTAM A través del proceso Gestión y Administración de la Información se contribuye para la información que se consolida por el GPC y se lleve a cabo la actualización del formato e instructivo de Inventarios de Activos de Información, con el fin de retomar la B/D infosis para llevar los inventarios a través de un aplicativo.
DTAO Actualmente se encuentra actualizado el inventarios de activos de información como son Computadores portátiles y de escritorio, discos duros, servidores, equipos GPS, para el periodo enero Abril de 2019, según los movimientos generados para este periodo.
Evidencia Subcomponente3.  Actividad 3.1 Inventario activos de información
DTCA: No se tiene evidencias de avance para éste cuatrimestre por parte de la DTCA. Se proyecta la actualización para el próximo cuatrimestre
DTPA: ha solicitado  los lineamientos al Grupo de Sistemas de Información Radiocomunicaciones, para la actualización del inventario de activos de información.  A la fecha se está a la espera de los lineamientos.
DTAN:  Se hace seguimiento y registro de las copias de seguridad que se realizan a nivel nacional DTAN, se llevan archivos de copias de seguridad, medio de almacenamiento, a quien pertenece, y el caso registrado en la mesa de ayuda en caso de aplicar.
Adicionalmente se lleva el control trimestral de cada usuario que debe registrar su copia de seguridad con porcentaje de avance y cumplimiento por usuario y por trimestre. 
Anexo 4. Control copias de seguridad.
</t>
  </si>
  <si>
    <t xml:space="preserve">GCEA: Se solicitó a la OAP orientación para actualizar el Esquema de Publicaciones. Está programada una reunión para el 30/04/19 con el GPC para revisar el tema.  </t>
  </si>
  <si>
    <t>SAF: El índice de información clasificada y reservada se encuentra actualizado y publicado en la página web.
https://storage.googleapis.com/pnn-web/uploads/2018/03/%C3%8Dndice-clasificaci%C3%B3n-DTAL-2019.pdf</t>
  </si>
  <si>
    <t>Esta actividad está estimada para realizar durante la vigencia 2019. A la fecha de corte del presente seguimiento GCEA No registra avance</t>
  </si>
  <si>
    <t xml:space="preserve">DTAM Se registra la Publicación de información contractual,  Publicación de la ejecución de contratos, en la página web de PNNC.  (sobre actualización y registro de información de los procesos de contratación, directorio de contratistas y bases de datos de contratación Fonam - Gob. Nal.) al mes de abril.
Anexo 5 publicación web contrataci_directorio_contra
DTAO La Información de procesos de contratación fue registrada,  actualizada y publicada en la página web,  conforme a los lineamientos establecidos de manera bimensual (circular 20161000000014 del 25/01/2016)
Evidencia:  Subcomponente 5. Actividad 5.2
DTCA: En la DTCA dando alcance a los lineamientos en la ruta “Contratación &gt; Procesos de Contratación Pública &gt; Dirección Territorial Caribe &gt; 2019”, de la página Web se encuentran publicado un link que permite visualizar la URL pública de cada proceso publicado en el SECOP II y TVEC anexo evidencia
DTOR: Se realizó la publicación de los procesos de contratación en la pagina web de PNN,  y se mantiene actualizado el directorio de contratistas y base de datos de la contratación.
Anexo 5.2.1 PUB WEB - Mínima Cuantía _ Parques Nacionales Naturales de Colombia
Anexo 5.2.2 PUB. PAGINA WEB - Contratación Directa _ Parques Nacionales Naturales de Colombia
Anexo 5.2.3 Copia de CONTRATISTAS 2018-2019
Anexo 5.2.4 CONSECUTIVOS_DTOR_2019 
DTPA: NO SE REPORTAN AVANCES
DTAN: Cumplimiento de la publicación en la página Web sobre actualización y registro de información de los procesos de contratación, directorio de contratistas y bases de datos de contratación  a mes de abril.
Anexo 5. Recorrido virtual procesos de contratación
</t>
  </si>
  <si>
    <t xml:space="preserve">SAF: La Divulgación del código de ética y Código de Integridad se realizó mediante Resolución No. 0412 del 17 de octubre de 2018 Por la cual se actualiza el código de ética y se adopta el Código de Integridad para PNN. Anexo 26 Resolución 412 de 17-OCT-2018 
</t>
  </si>
  <si>
    <t>SAF: La Divulgación del código de ética y Código de Integridad se realizó mediante Resolución No. 0412 del 17 de octubre de 2018 Por la cual se actualiza el código de ética y se adopta el Código de Integridad para PNN. Anexo 26 Resolución 412 de 17-OCT-2018</t>
  </si>
  <si>
    <t xml:space="preserve">SAF: Durante la vigencia se hizo la campaña informativa sobre la responsabilidad  de los servidores públicos frente a los derechos ciudadanos.  Anexo 13 Campaña atención al ciudadano - Frase sensibilización, Anexo 14 Campaña responsabilidad de los servidores públicos, Anexo 15 Campaña responsabilidad de los servidores públicos, Anexo 16 Actitud de un buen servidor público frente al ciudadano, Anexo 17 CAMPAÑA SERVIDORES PÚBLICOS vs. CIUDADANOS, Anexo 18 CAMPAÑA SERVIDORES PÚBLICOS vs. CIUDADANOS 2 y Anexo 19 Un servidor público se destaca .._
GCEA: Se han realizado tres campañas relacionadas con la responsabilidad de los servidores públicos frente a los ciudadanos que se han distribuido por correo electrónico y se han colocado como fondo de escritorio. 
GCID 04-06/03/2018: Grupo Control Disciplinario Interno elaboró y envió flash informativo responsabilidad servidores públicos frente a los ciudadanos, al Grupo Gestión Humana y este al Grupo de Comunicaciones, para su diseño y divulgación durante el mes de marzo...                                                                  10/04/2018: Grupo Control Disciplinario Interno elaboró y envió flash informativo responsabilidad servidores públicos frente a los ciudadanos, al Grupo Comunicaciones  para su diseño y divulgación durante el mes de abril.                                                                         </t>
  </si>
  <si>
    <r>
      <t>SGM-GTEA: Se reporta por parte de esta dependencia como líder de la estrategia de racionalización de trámites, que ante la situación actual en la que no se cuenta con la información definitiva de aquellos servidores que cumplen un apoyo funcional de las funciones de atención al ciudadano y de apoyo al diligenciamiento de las plataformas VITAL-SILA y que dicha situación impide que este trámite pueda salir finalmente dispuesto en ambiente de producción para la ventanilla de trámites VITAL, se tomo la decisión de solicitar al Grupo de Procesos Corporativos</t>
    </r>
    <r>
      <rPr>
        <i/>
        <sz val="10"/>
        <rFont val="Arial Narrow"/>
        <family val="2"/>
      </rPr>
      <t xml:space="preserve"> -mediante Memorando 20182300008503-</t>
    </r>
    <r>
      <rPr>
        <sz val="10"/>
        <rFont val="Arial Narrow"/>
        <family val="2"/>
      </rPr>
      <t xml:space="preserve">, para que se suministren los datos para la parametrización de usuarios internos (servidores) que tendrán funciones de atención al ciudadano y de apoyo al diligenciamiento de las plataformas VITAL-SILA. 
DTCA: No se tienen avances para éste cuatrimestre
</t>
    </r>
  </si>
  <si>
    <t>A partir de la mesa de trabajo del PAAC desarrollada con los responsables de los procesos, se propuso desde la DTCA una mesa de trabajo al Grupo de Trámites pero se halló dificultad en el desarrollo de la misma.  Por lo anterior,  la DTCA adelanta las acciones para definir las personas idóneas, capacitarlas y que ello permita poner en marcha la siguiente fase Adjunto correo electrónico</t>
  </si>
  <si>
    <t>GCI: Elaboró el Informe de Peticiones, Quejas, Reclamos, Sugerencias y Denuncias por el periodo  comprendido  entre  el 1 de abril al 30 de junio de 2019,  el cual se encuentra publicado en la siguiente URL: https://storage.googleapis.com/pnn-web/uploads/2019/02/Informe-Seguimiento-Peticiones-Quejas-Reclamos-Sugerencias-y-Denuncias-del-01-de-abril-al-30-de-junio-de-2019.pdf</t>
  </si>
  <si>
    <r>
      <rPr>
        <b/>
        <sz val="11"/>
        <color indexed="8"/>
        <rFont val="Arial Narrow"/>
        <family val="2"/>
      </rPr>
      <t>GCI:</t>
    </r>
    <r>
      <rPr>
        <sz val="11"/>
        <color indexed="8"/>
        <rFont val="Arial Narrow"/>
        <family val="2"/>
      </rPr>
      <t xml:space="preserve"> Se realizó Audiencia Publica de Rendición de Cuentas del Sector Ambiente el 5 de Agosto de 2019 con la participación de Parques Nacionales Naturales de Colombia, el informe correspondiente a la evaluación del evento lo realizó el Ministerio de Ambiente y Desarrollo Sostenible como cabeza del sector.</t>
    </r>
  </si>
  <si>
    <r>
      <rPr>
        <b/>
        <sz val="11"/>
        <color indexed="8"/>
        <rFont val="Arial Narrow"/>
        <family val="2"/>
      </rPr>
      <t xml:space="preserve">GCI: </t>
    </r>
    <r>
      <rPr>
        <sz val="11"/>
        <color indexed="8"/>
        <rFont val="Arial Narrow"/>
        <family val="2"/>
      </rPr>
      <t xml:space="preserve"> Se realizó Audiencia Publica de Rendición de Cuentas del Sector Ambiente el 5 de Agosto de 2019 con la participación de Parques Nacionales Naturales de Colombia, el informe correspondiente a la evaluación del evento y su publicación la realizará el Ministerio de Ambiente y Desarrollo Sostenible como cabeza del sector.</t>
    </r>
  </si>
  <si>
    <t>GI remite los avances consolidados en  la aplicación de la NTC  NTC 6047 - ESPACIOS CON ATENCIÓN AL CIUDADANO en cuadro formato xls</t>
  </si>
  <si>
    <t>GPM El informe fue elaborado por la SGM y publicado por la OAP en la página Web de la entidad en el siguiente link   http://www.parquesnacionales.gov.co/portal/es/planeacion-gestion-y-control/transparencia-participacion-y-servicio-al-ciudadano/</t>
  </si>
  <si>
    <t xml:space="preserve">GPM A la fecha se han incorporado 86 guardaparques voluntarios. 
Por otra parte, como parte del proceso de culminación de la comixta entre Honduras-Colombia y con el apoyo de la Oficina Asesora de Planeación, Grupo de gestión Humana y APC, se desarrolló la capacitación en Honduras al personal de Guardarecursos del ICF-Honduras, con miras a validar Manual de Guardarecursos e implementación del Programa de Guardaparques Voluntarios en Honduras bajo el modelo de aplicación del programa en Colombia. Evento desarrollado del 24 al 29 de junio en Tegucigalpa-gracias-Lempira-Honduras. </t>
  </si>
  <si>
    <t xml:space="preserve">SSNA Se presenta el informe de de analisis de las encuenstas de satisfacción de visitantes de las Areas protegidas con vocación Ecoturistica del ssitema de Parques Nacionales Naturales, Informe semestral de Enero a Julio de 2019;  asi:
Este documento corresponde al análisis de 2700 encuestas de satisfacción que fueron aplicadas durante el el periodo Enero – Junio de 2019, en 18 áreas protegidas con vocación ecoturística bajo la jurisdicción de cinco 5 Direcciones Territoriales.
Teniendo en cuenta los buenos resultados en el año 2018 en la aplicación de encuestas, así como en el cumplimiento del tamaño de la muestra y con el fin de unificar criterios técnicos y facilitar el análisis de los resultados de las encuestas de satisfacción se utilizó un nivel de confianza del 95% y un margen de error del 5%.  
 Se presenta el cumplimiento del tamaño de la muestra en cada área protegida para los trimestres T1 (Enero a Marzo de 2019) y T2 (Abril a Junio de 2019). 
 se logró de manera general un 45% del cumplimiento de la muestra definida para el año 2019, se describe a continuación las áreas protegidas y el porcentaje del cumplimiento del tamaño de la muestra, durante el primer semestre del año en mención.  Estas son:  
PNN Macuira, 92% • VP Isla Salamanca,87% • PNN Chingaza,                          67% • PNN Corales, 61% • SFF Corota 59%,PNN Guacharos,                            58% • PNN Tayrona, 51% • SFF Galeras, 51% • SFF Iguaque 47% , PNN Gorgona, 42% • PNN Cocuy ,  40% • PNN Nevados,                                 37% • PNN Old Providence , 34% • PNN Utría  31% ,SFF Flamencos,             27% • SFF Otún Quimbaya,26% • SFF Malpelo 24% ,PNN Tuparro                                   10%.
En lo relaqcionado con la actividad Ecoturistica se presenta el siguiente analisis:
Las actividades que en general, presentan mejor satisfacción por parte de los visitantes de acuerdo con la calificación satisfactoria son: senderismo 95%, sol y playa 94%, observación de fauna y flora 93%, montañismo 92%, actividades de salud y bienestar 92%, actividades subacuáticas 91% y actividades acuáticas 90% y mientras que actividades como  observación de aves, contacto con culturas vivas, observación de ballenas, observación de muestras y vestigios culturales  y  escalada en hielo y roca, tienen un nivel de insatisfacción que requiere de acciones para mejorar el nivel de satisfacción respecto de las actividades ecoturísticas ofrecidas en las áreas protegidas con vocación ecoturística del SPNN. 
Servicios Ecoturisticas:Los servicios ecoturísticos son calificados con un porcentaje de satisfacción del 87% por los visitantes encuestados. La Guianza, el aseo y el mantenimiento de las instalaciones, el alojamiento y el centro de interpretación ambiental, son los servicios que mejor satisfacción tienen por parte de los visitantes encuestados, se resalta la labor de los prestadores de servicios ecoturísticos por la mejora continua en la prestación de estos servicios. 
Porcentaje de Satsifacción  de Visitantes: Durante el semestre Enero –Junio de 2019, el nivel de satisfacción general de los visitantes en las 18 áreas protegidas con vocación ecoturística del SPNN en las que se aplicaron encuestas, fue del 88% mientras que el 12% requiere de acciones para disminuir el porcentaje de insatisfacción. Estos porcentajes son positivos y evidencian la buena labor y gestión de Parques Nacionales Naturales.   
En el informe anexo se puede apreciar los diferentes aspectos que se contemplaron para realizar estas encuestas y en la parte final del informe las medidas y actvidades que se han realizado mediante en la ejecución de los planes de mejoramiento en ada Área.
 </t>
  </si>
  <si>
    <t>SSNA En lo relacionado al seguimiento de los indicadores la Subdirección de Sostenibilidad por medio de la encuestas de satisfacción, realiza un informe semestral e el cual relaciona de que manera se realizaron las respectivas  encuestas, contemplando los diferentes aspectos : Género de Visitantes, edades de visitantes por dirección Territorial, ocupación principal de los visitantes de las Areas Protegidas protegidas, Nivel de formación , procedencia de los visitantes, percepción sobre las tarifas de ingreso , estadia, calificación de servicios y actividades ecoturisticas, nivel de satisfacción de los visitantes por Dirección territorial,  en ese orden de ideas la subdirecciónde Sostenibilidad aporta al seguimiento para los indicadores de seguimiento.</t>
  </si>
  <si>
    <t>DTAM No se tienen avancen en el periodo
DTAN La Oficina Asesora de Planeación publicará en la página web  la metodología actualizada.
DTCA No reportó
DTOR No se tiene avance en el periodo, a la espera de lineamientos de nivel central
DTAO No reportó</t>
  </si>
  <si>
    <t xml:space="preserve">GI remite los avances consolidados en  la aplicación de la NTC  NTC 6047 - ESPACIOS CON ATENCIÓN AL CIUDADANO en cuadro formato xls
DTAM:  Se hace contratación del Arquitecto el 17 de abril por lo que la DT no registra avances
DTAN Se cumplió en el 3 cuatrimestre de 2018.  Notificado a través de correo electrónico al Arquitecto Paulo Andres Pacheco la realización y envío de los Diagnósticos realizados en las (08) Áreas Protegidas y DTAN.
DTC Para éste cuatrimestre no se presentan avances de ésta actividad dado que el autodiagnóstico de los espacios físicos de la Dirección Territorial y las áreas protegidas acordadas fueron remitidas en la anterior vigencia al grupo de infraestructura de acuerdo a los lineamientos socializados 
DTOR Los autodiagnosticos fueron realizados por la Dirección Territorial Orinoquia en la vigencia 2018.
DTAO Esta información fue reportada en el seguimiento anterior con un 100% de avance, lo que significa  que esta actividad fue cumplida en su totalidad.
</t>
  </si>
  <si>
    <t>GI remite los avances consolidados en  la aplicación de la NTC  NTC 6047 - ESPACIOS CON ATENCIÓN AL CIUDADANO en cuadro formato xls
DTAM:  Se hace contratación del Arquitecto el 17 de abril por lo que la DT no registra avances
DTAN No se registran avances en el periodo
DTC A partir del Diagnóstico y auto diagnóstico de la sede de la Dirección Territorial Caribe  y dando alcance a los requisitos de la NTC 6047, se realizaron adecuaciones con el proyecto de cooperación de KFW (adjunto  memorias fotograficas )                                                                                                                                                                                                                                   PNN MACUIRA:  El PNN de Macuira cuenta actualmente para su funcionamiento con dos sedes operativas (Nazareth y Siapana) y una sede administrativa ubicada en la ciudad de Riohacha, de las cuales se ha realizado la gestión para mejorar la infraestructura de la sede operativa de Nazareth debido a su estado de deterioro estructural lo cual demanda la necesidad de realizar acciones de adecuación, mantenimiento y mejoramiento de la infraestructura física de su sede operativa ubicada en el corregimiento de Nazareth, esto con el fin de brindar y satisfacer cabalmente las necesidades de prestación de los servicios misionales, estratégicos y de apoyo que requiere la dependencia, garantizando el funcionamiento de la entidad en el plano local, con fundamento en el principio de inversión pertinente y eficiente en la infraestructura actual. Por consiguiente, se garantiza y promueve un tratamiento idóneo y adecuado de los riesgos propios de las actividades de alojamiento que presta a los funcionarios, contratistas y la atención prestada a visitantes, usuarios externos y comunidad wayuu.
 Además se tiene en cuenta lo estipulado en la norma NTC 6047 en termino de Accesibilidad como la condición de posibilidad de acceso y salida suministrado por edficaciones o partes de estas para personas, con independencia de su discapacidad, edad o genero.                                                                                                                                                                                             En razón de lo anterior el día 30 de julio de 2019 el jefe del PNN de Macuira envío los planos, cotizaciones y estudios previos para avanzar en el proceso administrativo y legal para que se inicie el proceso de contratación mediante el mecanismo de selección abreviad asociada  al proceso. ADJUNTO EVIDENCIAS CARPETA 2.1 SUB CARPETA PNN MACUIRA: estudio previo y 3 ARCHIVOS ANEXOS CON PLANOS .
DTOR Los diagnosticos de espacios fueron realizados en la vigencia 2018, para la vigencia 2019. En la sede de la Dirección Territorial Orinoquia se realizaron las obras de adecuación.
DTAO Durante el período mayo agosto, se logró completar  el 100% de la actividad de diagnósticos de espacios físicos a nivel territorial y de áreas protegidas.
Evidencia:  Subcomponente 2 Actividad 2,1</t>
  </si>
  <si>
    <t xml:space="preserve">DTAM: No se registran avances en el periodo
DTAN Se capacitó al encargado de Atención al usuario de la Dirección territorial en el manejo del aplicativo SIEL para atención a personas sordas. Anexo 9.
DTC La DTCA no tiene avance en éste cuatrimestre. Se espera coordinar y articular con el Nivel Central Grupo Procesos Corporativos en el próximo cuatrimestre
DTOR A la fecha se tiene un avance de solicitud a Grupo de Gestion del Talento Humano, iniciativa realizada por Grupo de Procesos Corporativos.  Anexo 2.3.1 memorando 20194600005663 solicitud a GTH 
Este tema se encuentra a cargo del GSIR, la DTAO no ha recibido ningún lineamiento o indicación sobre su participación o responsabilidad en el diagnóstico realizado a través del sitio  http://www.tawdis.net/
Evidencia subcomponente 2  Actividad 2,2, 2,3 </t>
  </si>
  <si>
    <t>DTAM tiene identificadas las personar encargadas de atención al ciudadano en la sede de la DT . La atención se da a través de dos (2) personas para la atención presencial, diligenciamiento de formatos, generación de reportes y radicación de las solicitudes. 
Anexo 1 imagen fotográfica Ateción al usuario 
DTAN El cumplimiento se reportó en el periodo anterior
DTC En la DTCA se cumplió con ésta meta en la vigencia 2018. 
DTOR Actualmente la persona designada a atención al ciudadano tiene el cargo de secretaria ejecutiva, codigo 4210, grado 20, nombrada mediante acto administrativo Resolucion No. 0217 de fecha 19 de mayo de 2016. 
DTAO Cumplida desde el reporte anterior.</t>
  </si>
  <si>
    <t>DTAM:  Con acompañamiento y apoyo del líder de calidad, el abogado y la Coordinadora Administrativa, se aplican buenas prácticas y de autocontrol que han permitido que las solicitudes se hayan radicado de forma adecuada y las respuestas se den oportunamente y dentro del marco que para PQRS por ley se establece.(DTAM - AP).
Para cada una de las áreas protegidas, la persona contratada para llevar a cabo acciones administrativas es la encargada de realizar la atención al ciudadano, ingresando solicitudes, generando respuestas y reportes de acuerdo a los procedimientos de Atención al Ciudadano establecidos por PNNC. Anexo 2 Matriz estadística PQRS.
DTAN El cumplimiento se reportó en el periodo anterior
DTC Se reiteró mediante memorando No 20196510000193, la continuidad del funcionario Freddy Garzón , Código 4169 Grado 11,como líder del proceso de atención al usuario interno y externo de la entidad. Teniendo en cuenta que por medio del Formato 2. Compromisos Laborales y Competencias comportamentales de la Comisión Nacional del Servicio Civil, fue designado el funcionario llevando además, las encuestas de  satisfacción, perfil de visitantes, control de llamadas telefónicas, entrada de visitantes". Las evidencias se adjuntaron en el primer cuatrimestre de la vigencia  
DTOR  La Dirección Territorial Orinoquia envia mediante memorando No. 20197010001653 la relación de las personas encargadas de atención al ciudadano. Anexo 2.7.2
DTAO Cumplida desde el reporte anterior.</t>
  </si>
  <si>
    <t xml:space="preserve">DTAM:  En este cuatrimestre se lleva a cabo:
Socialización virtual para las AP y presencial para la sede de la DTAM a las personas encargadas de atender ciudadanos con aspectos o instrumentos tan importantes con los que cuenta PNNC como Código de Ética e Integridad, Instructivo para la atención y trámite de PQRSD (peticiones, quejas, reclamos, sugerencias y denuncias). Procedimiento Trámites de Derechos de Petición, Equipo Humano comprometido con la satisfacción de los ciudadanos mejorando el tratamiento a las solicitudes.
Anexo 15 SocializaciónAtención Ciudadano Usuario
Anexo 16 Presentación Atención UsuariosVideo.
Anexo 17  mecanismoS eficaces para atenciónAU 
Así mismo se hace capacitación presencial a funcionarios y contratistas del SPM Orito y del PNN Churumbelos de los Mecanismos con que cuenta PNN para atender ciudadanos, trámites, servicios, tiempos de respuesta y tipos de solicitudes.
Anexo 18 Asistencia cultura al ciudadano pnn Chiribiquete
Anexo 19 AsistenciaOrito capacitación Proceso AU
DTAN no reportó
DTCA no reportó
DTOR En el segundo cuatrimestre se realizó capacitación en Atención al usuario  PQRS, y divulgación de fas informativo de atención al ciudadano.
Anexo 3.1.1  Presentacion PQRS
Anexo 3.1.2 Lista de asistencia atencion al usuario
Anexo 3.1.3 divulgación flash - Clases de derechos de petición y tiempos de respuesta para cada uno
Anexo 3.1.4 Te invitamos a ponerte la camisa del servicio en cada momento.
con el apoyo de Grupo de Procesos Corporativos se realizó capacitacion de tratamiento de datos y PQRS 
anexo 3.1.5 asistencia cap PQRS.
DTAO El día 07/06/2019 se realizó jornada de sensibilización con personal de la Dirección Territorial y del PNN Las Hermosas, donde se trabajó sobre el sistema de calidad y el proceso de atención al usuario.  Se hizo énfasis en derechos de petición, términos legales de respuesta, procedimiento en el orfeo, tipos y tipología de los mismo.
Evidencia1 subcomponente 3 actividad 3,2 sensibilizac atención ciudadano.
En cuanto a mecanismos implementados en relación con la atención al ciudadano,  se realizaron las siguientes actividades:  exposición fotográfica, taller acuarela y cambiatón, con invitación abierta para toda la ciudadanía.
Evidencia2 subcomponente 3 actividad 3,1
</t>
  </si>
  <si>
    <t xml:space="preserve">DTAM: La Dirección Territorial Amazonía realiza registro de usuarios atendidos a través del formato REGISTRO DE USUARIOS PARQUES NACIONALES NATURALES DE COLOMBIA, en el que se registra la atención brindada presencial, telefónica o por correo electrónico.
Anexo 23 Consolidado usuarios atendidos
Anexo 24 Informe usuarios atendidos
DTCA No reportó
DTOR Se han realizado los reportes de usuarios atendidos oportunamente a Nivel Central, GPC.
Anexo 4.2.1 Reporte usuarios atendidos
Anexo 4.2.2 Consolidado de usuarios atendidos
DTAO Se presenta informe de ciudadanos atendidos durante el período de mayo  a agosto de 2019, en la Dirección Territorial Andes Occidentales, tanto de forma presencial como telefónica.
Evidencia Subcomponente 4 Actividad 4.2 Consolidado ciudadano atendidos.
</t>
  </si>
  <si>
    <t>DTAM: No se registran avances en el periodo
  La DTAN se encuentra a espera de los lineamientos impartidos por parte de NC.
DTAN No reportó
DTCA se encuentra a la espera de lineamientos por parte del Nivel central quienes a su vez esperan definir con la Oficina Asesora de Planeación y con el Grupo de Sistemas de la información y Radiocomunicaciones, lineamientos para los reportes solicitados por la Superintendencia de Industria y Comercio
DTOR La DTOR envío memorando a Nivel Central - GSIR anexo 4.3.1 memorando GSIR2 bases de datos
Se espera lineamientos de Nivel Cnetral para dar continuidad a esta actividad. 
DTAO No reportó</t>
  </si>
  <si>
    <t>GC Conforme a lo  nordenado en la circular 20191020002303 del 27 de mayo de 2019, el Grupo de Contratos mediante  memorando 20194200004933 del 9 de julio de 2019,  informo al Coordinador del Grupo de Comunicaciones y Educación Ambiental que se encuentra actualizada la página WEB y la Intranet en lo que corresponde al tema contractual de los meses de abril, mayo y junio de la presente anualidad.
DTAM Se registra la Publicación de información contractual,  Publicación de la ejecución de contratos, en la página web de PNNC.  (sobre actualización y registro de información de los procesos de contratación, directorio de contratistas y bases de datos de contratación Fonam - Gob Nal.) al mes de abril.
Anexo 5 publicación web contrataci_directorio_contra
DTAN La información de la Contratación de la Dirección Territorial, así como el directorio de contratistas se encuentra publicada en la página web para conocimiento o consutla de la ciudadanía.
Anexo 19-20-21
DTAN no reportó
DTC En la ruta “Contratación &gt; Procesos de Contratación Pública &gt; Dirección Territorial Caribe &gt; 2019”,
de la página Web se encuentran publicado un link que permite visualizar la URL publica de cada
proceso publicado en el SECOP II y TVEC anexo evidencia carpeta TRANSPARENCIA SUBCARPETA 5.2
DTOR Se realizó la publicación de los procesos de contratación en la pagina web de PNN,  y se mantiene actulizado el directorio de contratistas y base de datos de la contratación. 
1. frente a la publicación en la pagina web de los procesos de contratación: Constancia de publicación y datos publicados en la pagina web para CONTRATACIÓN DIRECTA, MÍNIMA CUANTÍA, SELECCIÓN ABREVIADA DE MENOR CUANTÍA, SUBASTA INVERSA y CONVENIOS. 
2. Constancia de publicación en la pagina web del directorio de Contratistas, base de datos DIRECTORIO  de Contratistas en EXCEL. 
3. Constancia de publicación de base de datos. BASE DE DATOS - Consecutivos Contratación 2019. a Agosto 27 de 2019.
DTAO La Información de procesos de contratación fue registrada,  actualizada y publicada en la página web,  conforme a los lineamientos establecidosen la circular 20161000000014 del 25/01/2016.
Evidencia:  Subcomponente 5. Actividad 5.2</t>
  </si>
  <si>
    <t>GCEA: Se ha realizado campañas con el Grupo de Procesos Corporativos sobre atención al ciudadano que han sido difundidas por correo electrónico. Por otro lado con el Grupo de Cotrol Disciplinario todos los meses se envía por correo electrónico y se publica en carteleras diferentes piezas graficas sobre la responsabilidad de los Servidores Públicos frente a los ciudadanos. . 
DTAM: A través de acciones de autocontrol se realizan capacitacinoes con la DT y los PNN Alto Fragua y Chiribiquete, donde se recuerda los tipos de solicitudes con los términos de respuesta; se incluye en la presentación las acciones que se deben adelantar para ingreso de solicitud y la radicación de la respuesta a través del Gestor Documental Orfeo. 
Anexo  presentación
 Anexo 6 asistencias.  
DTAN No reportó
DTC En el marco de la atención al ciudadano se desarrolló una sensibilización via Hangouts con el apoyo de la abogada Karen Aguilar del Grupo Procesos Corporativos, donde participaron funcionarios y contratista de la DTCA y sus Aps adscritas cuyo contenido incluyó todo lo relacionado a PQRSD y Régimen de Protección de Datos (evidencia: carpeta 3.2 anexo  1. presentación PQRSD, ANEXO 2Regimén protección de datos, anexo 3 Listaa dde asistencia)
DTOR Se han realizado divulgaciones de flash  de protoclo de atención al ciudadano. 
Anexo 3.2.1 Socialización protocolo de atención al ciudadano.
Anexo 3.2.2Divulgacion flash protocolo atención al ciudadano
Anexo 3.2.3 Divulgación Cultura de Servicio al Ciudadano
Socialización del balance de la campaña de manejo adecuado de residuos sólidos, que articuló actividades informativas y experienciales como la divulgación de información sobre las 3R, el montaje de una huerta y un mercado de pulgas. En este evento se acordó realizar un taller más específico sobre cómo separar los residuos sólidos. https://drive.google.com/drive/u/1/folders/1ZyqZEVFevILyJ11K71mIlaq0wg8bzNF0
Evidencia subcomponente 3 actividad 3,2</t>
  </si>
  <si>
    <t xml:space="preserve">GCEA: Hasta el momento no se ha requerido apoyo del GCEA para dicha sensibilización. 
DTAM: No se registran avances en el periodo
DTAN No reportó
DTCA No reportó
DTOR No reportó
DTAO sin Avance </t>
  </si>
  <si>
    <t>GCEA: No se ha recibido instrucción al respecto. 
DTAM No reportó
La DTAN se encuentra a espera de los lineamientos impartidos por parte de NC.
DTC No reportó
DTOR Se recibió por parte de Grupo de Procesos Corporativos la encuesta caracterización de usuarios. 
Anexo 5.1.1 Correo Caracterización de usuarios GPC
Anexo 5.1.2 Encuesta caracterización de usuarios 2019
DTOR Actividada a cargo del Grupo de Procesos Corporativos.  
Se realizó consulta con el Grupo de Procesos corporativos desde donde se lidera esta actividad y respondieron que la caracterización de ciudadano, está diseñada para iniciar a mediados del 15 de septiembre, por un periodo de 2 meses. 
La DTAO, se encuentra a la espera de dicha encuesta, para realizar la actividad.</t>
  </si>
  <si>
    <t xml:space="preserve">GCEA:  Aclaramos que el GCEA no es responsable, apoya la difusión. A través de la página web se convocó a la ciudadanía a participár en la socialización del proyecto del Pliego de condiciones de la Licitación pública 005 de 2019 para seleccionar al prestador de servicios ecoturísticos de los PNN Tayrona y VIPIS y en la Convocatoria abierta y pública para participar en las mesas de trabajo, socialización y pedagogía sobre el Plan de Manejo de los Parques Nacionales Naturales Sierra Nevada de Santa Marta y Tayrona. 
GPM Espacios de diálogo. 1. Parques Nacionales Naturales tuvo participación en las reuniones interinstitucionales preparatorias y en los municipios de  San José del Guaviare – Guaviare y Vista Hermosa – Meta respectivamente,  liderados por el Ministerio de Ambiente y Desarrollo Sostenible, a los cuales concurrieron numerosas organizaciones campesinas y Juntas de Acción comunal, así como entidades del orden nacional y regional tales como los Ministerios del Interior y de Agricultura, la Oficina del Alto Comisionado para la Paz,  el Programa Nacional de Sustitución de Cultivos Ilícitos (PNIS) de la Presidencia de la República, el SINCHI, la Agencia Nacional de Tierras, la Agencia de Desarrollo Rural, CORMACARENA, las Gobernaciones del Meta y del Guaviare, Alcaldes Municipales, con el acompañamiento de entidades garantes como la ONU y la Defensoría del Pueblo.  
El propósito de dichos encuentros fue dialogar acerca de los conflictos socios ambientales regionales identificados, para atenderlos dentro de las competencias de cada una de las entidades y autoridades convocadas. 
2. Reunión con comunidades campesinas de la zona norte, cuenca alta del Inírida de la Reserva Nacional Natural Nukak donde se contó con participación de MADS para conocer la propuesta de forestaría comunitaria como componente a considerar en una posible propuesta de relocalización voluntaria.
DTAM No reportó
DTAN No se registran avances para este periodo
DTC Desde la oficina de comunicaciones de la DTCA se apoyó el desarrollo de las siguientes acciones:               Con el Ministerio de Ambiente y Desarrollo Sostenible, la DTCA, las APs PNN Tayrona y PNN SNSM y el Consejo Territorial de Cabildos indígenas (CTC), se coordinó y llevó a cabo la socialización, debate y aclaración del Plan de Manejo de los Parques Sierra Nevada de Santa Marta (SNSM) y Tayrona, construido con las autoridades de los cuatro pueblos indígenas de la Sierra Nevada de Santa Marta (Arhuaco (Iku)), Kogui (Kággaba), Wiwa y Kankuamo unidos en el Consejo Territorial de Cabildos indígenas (CTC). Este proceso, por directriz del MinAmbiente, se cumplió en la sede de Invemar.  Fueron convocados los prestadores de servicios, propietarios y administradores de predios, medios de comunicación, líderes comunitarios, empresarios, gremios, entre otros actores de interés. 
EVIDENCIAS: 
2,5  0 Agenda_Socializacio_10_Junio
2,5 Agenda NOMB Socialización Plan de Manejo
2,5 Agenda Socialización Plan de Manejo
2,5 Convocatoria mesas Plan Manejo 
2,5 Mensaje lugar mesa 28 junio 2019                                                                                                                                                                                                                                                                                                 Adicional a lo anterior se incluyen avances del desarrollo de las actividades por parte de las Areas Protegidas de la DTCA, a mencionar:
PNN TAYRONA
* Convocatoria para la reunión de consulta previa etapa protocolización -  proyecto Suscripción de un contrato para la prestación de servicios Ecoturísticos 
* Acta de protocolización de la Consulta Previa del proyecto Suscripción de un contrato para la prestación de servicios Ecoturísticos en el Parque Nacional Natural Tayrona, con los pueblos indígenas de la Sierra Nevada de Santa Marta (Arhuaco (Iku), Kogui (Kággaba), Wiwa y Kankuamo), realizado el día 24 de julio de 2019.
* Convocatoria Mesas de socialización y pedagogía del Plan de Manejo de los Parques Nacionales Naturales Tayrona y Sierra Nevada de Santa Marta, en los temas:
1. PEDAGOGÍA SOBRE LA LEGALIDAD
OBJETIVO: Socializar y resolver inquietudes frente a la normatividad vigente para las áreas del Sistema de Parques Nacionales Naturales de Colombia y la Ley de Origen de los cuatro pueblos indígenas de la Sierra Nevada de Santa Marta.
LUGAR. Auditorio Principal INVEMAR – Santa Marta. Calle 25 #2-55 Playa Salguero.
FECHA: 10 de junio de 2019
HORA: 9:00 AM
2. PEDAGOGIA SOBRE LA ZONIFICACIÓN Y USOS PERMITIDOS – PNN Tayrona
OBJETIVO: Socializar y resolver inquietudes frente a la zonificación y usos del Parque Nacional Natural Tayrona, especialmente frente al ecoturismo como estrategia de conservación.
LUGAR. Auditorio Principal INVEMAR – Santa Marta. Calle 25 #2-55 Playa Salguero.
FECHA: 17 de junio de 2019
HORA: 9:00 AM
3. PEDAGOGÍA CONSERVACIÓN Y CUIDO DE LAS ÁREAS PROTEGIDAS DE SIERRA Y TAYRONA
OBJETIVO: Socializar y resolver inquietudes frente a la coordinación entre autoridades que orienta y direcciona el Plan Manejo y las estrategias de pedagogía territorial y acciones que se llevarán a cabo para su implementación.
LUGAR. Auditorio Principal INVEMAR – Santa Marta. Calle 25 #2-55 Playa Salguero.
FECHA: 28 de junio de 2019
HORA: 9:00 AM ADJUNTO EVIDENCIAS CARPETA 2,5 SUBCARPETA PNN TAYRONA
SFF LOS FLAMENCOS
Para este período, no se han adelantado actividades en el marco del Uso, Ocupación y Tenencia en el área protegida. Sin embargo, se han desarrollado actividades en el marco del relacionamiento con las comunidades indígenas a través del espacio de relacionamiento implementado denominada Yanama.  Este año han realizado 3 Yanamas. Así mismo, se han adelantado espacios de diálogo y concertación con las comunidades en el marco de las distintas acciones que demanda la implementación del Régimen Especial de Manejo en las comunidades Indígenas wayuu Resguardadas y no resguardadas.
Estos espacios han servido para dialogar con las comunidades sobre las diferentes problemáticas del área, así como la socialización de 
Desarrollo de Yanamas: La Yanama 1, realizada el 27 de Marzo de 2019, se realizó con el fin de concertar con la comunidad indígena el plan de trabajo para el presente año, de acuerdo a las diferentes líneas y temáticas que se trabajan desde el Área Protegida. 
La Yanama 2, realizada el 22 de mayo de 2019, se llevó a cabo con el fin de socializar con las comunidades el estado actual de las afectaciones dentro del resguardo indígena Perratpu y el SFF Los Flamencos. 
La Yanama 3, realizada el 28 de agosto de 2019, convocó a las Autoridades Tradicionales de las comunidades ubicadas dentro del SFF Los Flamencos, con el fin de tratar la problemática de la Venta de Tierras dentro del Resguardo Perratpu y otras comunidades no resguardadas.  
Se anexan: Actas de Reunión, Listas de Asistencia y Recibido de Convocatorias de las Yanamas 1 y  2.  
Se anexan Listados de Asistencia, Recibidos de Convocatorias y Ayuda de Memoria del Evento de la Yanama 3, ya que el Acta de la Reunión está en construcción.  Carpeta Evidencias Numeral 2.5 - Anexos 1, 2 y 3.
Diálogo y Concertación con las Comunidades: Se desarrollaron reuniones en las comunidades indígenas wayuu de Tocoromana, Loma fresca, Chentico- Resguardo Perratpu, y La Guasima, durante los días 01 y 02 de abril del presente año a las 8:00 a.m.- 12:00 p.m., en el cual se contó con la presencia de las autoridades tradicionales y líderes de las comunidades en mención, con el objeto de seguir el trabajo que por años se ha mantenido en el área protegida y mantener el buen relacionamiento entre autoridades.
Se anexan: Informa de reuniones con comunidades y listas de asistencia. Carpeta Evidencias Numeral 2.5 - Anexo 4.
PNN LA MACUIRA: Los días 20 y 21 de junio de 2019 el Parque Nacional Natural de Macuira realizó la convocatoria a las Autoridades tradicionales, líderes y comunidad en general de los más de 50 territorios claniles que se encuentran en traslape con el Área protegida con el fin de formalizar mediante firma el instrumento de planeación denominado Regimen Especial de Manejo (REM), este evento se realizó tanto en el corregimiento de Nazareth en las instalaciones del auditorio del Internado Indígena de Nazareth y en el sector de Siapana en la sede operativa de Siapana del PNN de Macuira. Este evento fue exitoso lo cual genera mayor confianza para trabajar en la conservación de los recursos ecosistémicos de la mano con las comunidades que habitan al interior del área protegida y en la zona de influencia. Anexo evidencia Carpeta PNN MACUIRA: Lista asistencia Firma REM Nazareth 20jun2019, Lista asistencia Firma REM Siapana 21jun2019                                                                                                                                                                     PNN CORALES DEL ROSARIO Y SAN BERNARDO: Se han realizado tres mesas de discución concertadas, convocadas y ejecutadas, referente al proceso de comanejo con los Consejos Comunitarios de Comunidades Negras de Ararca, Santa Ana, Barú, Playa Blanca, Islas del Rosario y Santa Cruz del Islote. En las reuniones Se formalizó la instancia de comanejo y se cuenta con los avances del plan de acción (Propuesta del consejo y Propuesta conjunta la cual se socializará el día 13 de septiembre).
Asi mismo, en el marco del proceso de consulta previa del fallo de la sentencia de la corte constitucional T021 de 2019 se han realizado seis espacios que vinculan instituciones (Ministerior del Interior, Procuraduría, Defensoría del Pueblo, Alcaldía de Cartagena, Viceministerio de Turismo - Fontur, DIMAR, CARDIQUE, Policía Nacional, Personería y GuardaCostas) y el Consejo Comunitario de Playa Blanca. El Consejo Comunitario de Playa Blanca solicitó la contratación de un asesor para dar inicio a la etapa de preconsulta y apertura de consulta previa. EVIDENCIA CARPETA 2.5 SUBCARPETA PNN CRSB: Anexo 1. C2.5 Informe de Avance Estrategias Especiales de Manejo
</t>
  </si>
  <si>
    <t xml:space="preserve">GCEA: A través del mecanismo de comunicación comunitaria se realizan permanentemente productos orientados a la conservación de la biodiversidad y valoración del área protegida. 
GPM Implementación de acciones de restauración ecológica. Se formuló en conjunto con los PNN Chingaza, PNN Nevados, PNN Farallones, Serranía de los Yariguies, Cocuy, Galeras, Selva de Florencia e Iguale  el proyecto “Implementación de acciones de restauración ecológica en áreas de recarga hídrica de los Parques priorizados”, actualmente se avanza en la elaboración de términos de referencia para la contratación de las implementaciones. 
En conjunto con la DTAO y DTAN se estructuraron los planes de trabajo conjunto, en este marco, se emitieron dos conceptos técnicos de proyectos de restauración para los PNN Las Hermosas y SFF Galeras. Con la DTOR se adelanta un ejercicio de definición de criterios para la implementación de proyectos de restauración, ya que la DTOR cuenta con el proyecto SONPAZ, Cooperación Técnica no reembolsable del Fondo Colombia Sostenible y KFW. Con la DTAM, se realizó plan de trabajo con el PNN Alto Fragua Indi Wasi y se identifico necesidades de apoyo en el SFF Orito Ingi Ande. 
Vida silvestre:  Tortuga Charapa: se realizó la socialización de la propuesta del programa de conservación de las tortugas de río Charapa y Taricaya en PNN, en el marco de la mesa Subregional PIC Charapa llevada a cabo en Leticia Amazonas a servidores de los PNN que hacen parte de la Dirección Territorial Amazonía, en la cual se realizaron observaciones y comentarios al programa con el propósito de fortalecer el documento que servirá como guía para las acciones de conservación que sean propuestas a nivel institucional. De igual manera, se socializo la propuesta del programa de conservación a la Dirección Territorial Orinoquía y las áreas donde se distribuye la especie.
De otra parte, se diseñó una pieza gráfica con el fin de divulgar los resultados obtenidos en los últimos años del programa de monitoreo comunitario en el bajo Caquetá en relación a tortugas Charapa y Taricaya.
DTAM no reportó
DTAN No se registran avances para este periodo
DTCA Desde la oficina de comunicaciones de la DTCA se apoyó y enfocó el proceso de restauración participativa del sector de Bahía Concha (PNN Tayrona), por lo que se generaron mensajes e informaciones difundidas en los medios de comunicación y en la web de PNNC para incentivar el cuidado del AP, la siembra de manglar, el adecuado manejo de los residuos, la realización de actividades de senderismo, entre otros. 
Así mismo, se coordinó con las APs la promoción de la convocatoria y directrices para participar en el Global Big Day, jornada en la que se incentivó el cuidado de las aves en las APs del Caribe y zonas aledañas. 
De otra parte, se apoyó la difusión sobre las actividades que se desarrollaron en los colegios de los municipios cercanos a SFF CGSM.  
Además, se promovieron las recomendaciones para el cuidado de las tortugas y sus nidos en las playas de Cartagena y zonas adyacentes. 
Igualmente con el SFF Los Colorados, se promovieron mensajes sobre los procesos de conservación del bosque seco tropical y sus especies asociadas. 
Con el personal del Santuario de Flora y Fauna El Corchal ‘El Mono Hernández’ se difundió la participación de los jóvenes del corregimiento de Labarcé (pertenecientes al Eco Parche Explorador del Corchal), en el Primer Encuentro Educativo Ambiental. 
*TODOS los contenidos fueron enviados al GCEA para su publicación en la web.  
EVIDENCIAS: 
-Bol28 05-02-19 Cierre Bahía Concha
- Bol30 05-08-19 Global Big Day 2019
- Bol34 05-31-19 Apertura Bahía Concha
- Bol35 05 -03-19 Detalles Bahía Concha
- Bol36 06-04-19 Acciones en el SFF CGSM
- Bol37 06-17-19 Día de las Tortugas CRSB
- Bol40 PNN CRSB Anidación de tortugas
- Bol42 Taller SFF LC Taller Bosque Seco Tropical
- Bol43 SFF El Corcha Prim encuentro educación
En el marco de las actividades en las Areas Protegidas de la Dirección Territorial se han adelantado en el cuatrimestre lo que a continuación se detalla:                                                     SFF LOS COLORADOS: 
En el mes de junio se desarrolló la X FERIA DEL SABER AMBIENTAL, logrando convocar y generar participación activa de la Cooperativa Multiactiva De Educadores Y Profesionales COOIDE, la Concesión Vial Montes de María (CVMM), FAO-Proyecto Conexión Biocaribe, Alcaldía Municipal, Policía Nacional, Cuerpo de Bomberos, Casa de la Cultura, Fundación Herencia Ambiental Caribe (FHAC), Cruz Roja Colombiana, Fundación Proyecto Titi, Instituciones Educativas del Municipio, Biogers de Colombia, Programa Riqueza Natural y CARDIQUE, espacio que fue documentado por el Ecoparche el Jaguar de los Colorados. En general, se logró- sensibilizar aproximadamente 350 personas de la comunidad Sanjuanera, entre las actividades previas y durante las realizadas el día del evento, con el Desafío del Conocimiento y las desarrolladas en el evento masivo del Parque Olaya Herrera. Se involucró por segunda vez a la parte campesina, pues antes se venía organizando sólo con la participación de la comunidad educativa en el evento, permitiendo la participación de 150 estudiantes y 50 campesinos del proyecto de Conectividades Socioecosistemicas EVIDENCIA CARPETA SFF LOS COLORADOS: (Informe de la X Feria del Saber ambiental)                                                                                                                                                                                                                             PNN MACUIRA: El día 24 de julio de 2019 se dio inicio al programa de Rancherías Saludables en cuatro rancherías del territorio Akumerapü, el territorio más poblado del área protegida. Este programa forma parte de los procesos de educación ambiental en el área protegida, mediante el cual se promueven actitudes y comportamientos en favor de los recursos naturales y su conservación. Mediante el acompañamiento de brigadas conformadas por miembros del equipo técnico del AP y de la comunidad se pudo recolectar la mayor cantidad de residuos sólidos que se encontraban alrededor de las rancherías y se propiciaron espacios de reflexión sobre las mejores formas de disponer los residuos sólidos generados en los territorios claniles. 
Es importante resaltar que en total participaron 42 personas entre miembros de la comunidad y el equipo técnico del Parque Macuira. Como resultado del programa se extrajeron 28 sacos  de residuos sólidos tipo domiciliario fueron recolectados, principalmente Bolsas plásticas, PET, enlatado, textiles, metales, caucho, entre otros. Se destaca también la recolección  de un número significativo de tejas de zinc desechadas por la ranchería de Akumerapü. En total fueron 16 viviendas del territorio que fueron limpiadas el día de la jornada dejando una huella importante de concienciación y entrega por minimizar esta presión y mantener el espiritu de la conservación en los miembros de la comunidad y del equipo del Parque Nacional Natural de Macuira. Anexo evidencia:Informe_1ra.Jornada_Rancherias saludables_KV_V1 (1) y Lista asistencia Progr. Rancherías Saludables.pdf                                                                                                                                                                                                                                                                                                                                                                      SFF LOS FLAMENCOS: Como parte de la gestión  para la protección y conservación de la biodiversidad del área protegida, se han desarrollado reuniones con grupos organizados y comunidades con el fin de apoyar procesos que adelantan las comunidades y de incorporarlas también a las actividades que se desarrollan en el santuario. En estas reuniones han participado miembros de la comunidad indígena El Caimito, intérpretes ambientales del grupo de guías PERLA GUANEQUE grupo local de la vereda Perico del corregimiento de Camarones, con la participación y visita de la Asociación Comunitaria Yarumo Blanco y el acompañamiento del equipo de trabajo del Santuario de Fauna y Flora Los Flamencos. Así mismo, se llevó a cabo el Círculo de la palabra y el Encuentro de Saberes Intercultural. 
Reunión de Apoyo y Acompañamiento a las Actividades Ecoturísticas y Etnoturísticas del AP:
Se organizó y se llevó a cabo una tarde de ranchería en la comunidad “El CAIMITO”, para efectos de dar a conocer la cultura wayúu, sus costumbres, tradiciones y formas de vida, gastronomía y los saberes ancestrales, lo cual representa mucha importancia en el fomento del etnoturismo en la zona y promueve la conservación de los aspectos culturales y naturales del Santuario de Fauna y Flora los Flamencos.
Se anexan EVIDENCIAS EN CARPETA 3.1 SUBCARPETA SFF FLAMENCOS: Informe de Apoyo Cultural a Perlaguaneque. Carpeta Evidencias Numeral 3.1 - Anexo 1. 
Circulo de la Palabra:
El Circulo de la Palabra, es un evento anual y para este año se denominó ““Yotoopulee” (connotación mítica y cultural del territorio wayúu en la preservación de usos y costumbres), dirigida a los miembros de las comunidades asentadas al interior del SFF Los Flamencos, con el  objeto de impulsar acciones de fortalecimiento y conservación de los saberes ancestrales. 
Se anexa: Informe de Apoyo Cultural a Perlaguaneque. Carpeta Evidencias Numeral 3.1 - Anexo 2. 
Encuentro de Saberes Intercutural:
En el marco del proyecto DLS de la Unión Europea, se establecienron líneas de intercambio cultural y comercial de productos y plantas medicinales entre los dos grupos indígenas en función de la prestación de servicios de salud en el Centro Medicinal de la Comunidad de Palaima, en el marco del Apoyo Presupuestario Programa Desarrollo local Sostenible, en el cumplimiento del Plan de Mejoramiento e Inversión de la Iniciativa Rescate de La Medicina Tradicional en el Santuario Los Flamencos, a través del Encuentro de Saberes e Interculrural el día 16 de agosto de 2019. Gracias a la inversión del Apoyo Presupuestario Programa Desarrollo Local Sostenible financiado por la Unión Europea, representaciones de dos pueblos indígenas wiwas y wayuus comparten e intercambian conocimientos sobre el uso de la medicina tradicional y la importancia de esta práctica para la permanencia del pueblo wayuu y wiwa. 
Se anexa: Informe de Encuentro de Saberes intercultural. Carpeta Evidencias Numeral 3.1 - Anexo 3.
Quinta Veda de Camarón:
Durante el proceso de gestión para cumplir con la quinta veda de pesca de camarón que iniciaba en el momento que la Laguna Navio Quebrado conectaba por medio de intercambio de agua y sedimento con el mar, se adelantaron reuniones con el equipo de trabajo y las comunidades con el fin de continuar aportando al mantenimiento de la dinámica natural del recurso hídrico para la conservación de los humedales en el Santuario, por ser proveedores de bienes y servicios ecosistémicos como principal fuente de recursos para el abastecimiento alimentario y atractivos paisajísticos de la región se adelantaron en total 11 reuniones, capacitaciones y articulaciones entre el equipo de RH, DTCA, AUNAP y NC n, con el fin proferir y de trabajar de manera conjunta en pro de la conservación de los recursos hidrobiológicos dentro del área protegida (Ver Anexos). Por tanto, se diseñó un plan de trabajo con el objetivo de conservar y mantener el acuerdo de veda de pesca de camarón. Además, durante las reuniones adelantadas con los profesionales de la DTCA y NC, se propuso diseñar una ruta metodológica que permita evidenciar los momentos que son necesarios para poder llegar a un acuerdo de veda de pesca con la comunidad. 
Se anexa: Informe de Veda de Pesca y anexos. Carpeta Evidencais Numeral 3.1 - Anexo 4. 
DTOR no reportó </t>
  </si>
  <si>
    <t xml:space="preserve">GCEA: Se hace a través de redes sociales caundo se retwiteando un mensaje de algún ciudadano u otras Entidades. </t>
  </si>
  <si>
    <t xml:space="preserve">GCEA: Este trimestre no recibimos ninguna solciitud de publicación de revistas elaboradas por DT. Sin embargo, se publicó para conocimiento de la ciudadanía en el banner el Plan Maestro de Protección y Restauración del PNN Tayrona. </t>
  </si>
  <si>
    <t xml:space="preserve">GCEA: Como parte del ejercicio liderado por la Oficina de Control Interno y con la participación del Grupo de Procesos Corporativos el Esquema de Publicaciones fue actualizado y el instrumento adoptado mediante resolución. EL GCEA lo publicó en el enlace de Transparencia y acceso a la información pública. .  </t>
  </si>
  <si>
    <t xml:space="preserve">GCEA: Todos los meses se difunde a través de correo electrónico una campaña relacionado con este fin. El GCDI envía el mensaje, el GCEA lo diseña y se difunde.  En una reunión sobre la socialización del Plan Anticorrupción y Atención al Ciudadano el l GCEA recomendó que el Grupo de Contratos también participe de esta campaña dado que los contratistas también tienen la misma responsabilidad frente al ciudadano. 
GCID 04-06/03/2019: Grupo Control Disciplinario Interno elaboró y envió  al Grupo Gestión Humana y  al Grupo de Comunicaciones, para su diseño y divulgación durante el mes de marzo, flash informativo dirigido a  Consultar permanente el bien común en relación con el servicio  (Artículo 34 numeral 15 de la Ley 734 de 2002...                                                                  10/04/2019: Grupo Control Disciplinario Interno elaboró y envió al Grupo Comunicaciones  para su diseño y divulgación durante el mes de abril, flash informativo encaminado a mantener las Relaciones respetuosas e imparciales y con rectitud hacia  el ciudadano con ocasión al servicio   (Artículo 34 numeral 6 de la Ley 734 de 2002 .                                                09/05/2019: Grupo Control Disciplinario Interno  envió  al Grupo de Comunicaciones,  para su diseño y divulgación en el curso del mes de Mayo, flash informativo, direccionado a la Gestión pública, adecuada, oportuna y con calidad, a las peticiones, quejas, reclamos, sugerencias y denuncias de los ciudadanos (Artículo 34 numeral 34 de la Ley 734 de 2002 .                                13/06/2019:     Grupo Control Disciplinario Interno envió  al Grupo de Comunicaciones, para su diseño y divulgación en el curso del mes de Junio, flash informativo encaminado a guardar el Respeto en el orden del  trámite de solicitudes y peticiones de los ciudadanos (Artículo 34 numeral 38 de la Ley 734 de 2002).                                              12/07/2019:     Grupo Control Disciplinario Interno  envió al Grupo de Comunicaciones,  para su diseño y divulgación por los canales electrónicos durante el mes mes de Julio, flash informativo, relacionado con el Cuidado de los bienes asignados para garantizar un eficiente y efectivo servicio al ciudadano (Artículo 34 No.21 de la Ley 734 de 2002 ),                                                02/08/2019: Grupo Control Disciplinario interno elaboró y envió  al Grupo de Comunicaciones, para su diseño y divulgación por los canales electrónicos durante el mes de Agosto, el       flash informativo, encaminad  al Cuidado y  custodia de la información para garantizar un excelente servicio al ciudadano" ( Artículo 34 No.5 Ley 734 de 2002),                                                              14/08/2019:  En el Comité Administrativo Territorial Orinoquía, se realizó actividad sensibilización sobre los deberes y responsabilidades de los servidores públicos, en el contexto del derecho disciplinario y la importancia de la función pública frente a los ciudadanos.                          </t>
  </si>
  <si>
    <t xml:space="preserve">OAP. Se revisó, actualizó y publicó en la documentación del  Sistema Integrado de Gestión  el formato, el procedimiento y el instructivo para brindar herramientas conceptuales y metodológicas que contribuyan al adecuado manejo y administración de los riesgos de gestión, corrupción y seguridad digital que puedan afectar el logro de la misión y de los objetivos estratégicos y de los procesos de la entidad. (Evidencia 6). </t>
  </si>
  <si>
    <t xml:space="preserve">OAP. Se realizó el acompañamiento metodológico requerido para reportar el monitoreo a los riesgos institucionales y de corrupción.
GCEA Se informó al grupo el resultado del monitoreo. 
DTAM: Previo al monitoreo y reporte de mapa de riesgos, se generan alertas con las áreas protegidas, con el fin de que el reporte se haga en las fechas establecidas y haya oportunidad de verificar la información y retroalimentar.
Anexo 2  retroalimentación riesgo No. 1_amacayacu
Anexo 3oportunidad_reporte riesgos_oportunidades
Anexo 4 retroalimentación riesgo_5_puinawai
Anexo 5 retroalimentación_RIESGO 5Oritopdf
Anexo 6 Reporte_mapa_riesgos_1er_trim_2019_dtam
DTAN Previo al monitoreo y reporte de mapa de riesgos, se enviaron correos electronicos con el resonsable de cada proceso,  recordando la importancia del envío oportuno de la información.
Anexo  7 
DTCA No reportó
DTOR Se relizaron alertas tempranas para reporte de mapa de riesgos:
Anexo 4.2.1 correo alerta temprana II monitoreo de riesgos y op - 2019
Anexo 4.2.2 Alerta- II Reporte Mapa de Riesgos y Matriz de Oportunidades
Anexo 4.2.3 alerta - II Reporte Mapa de Riesgos y Matriz de Oportunidades
Anexo 4.2.4 alerta - II Reporte Mapa de Riesgos y Matriz de Oportunidades
Anexo 4.2.5 - II Reporte Mapa de Riesgos y Matriz de Oportunidades
Anexo 4.2.6 alerta reporte mapa de riesgos
DTAO Se identifica como alerta temprana  en la matriz de oportunidades,  la necesidad de modificar la  oportunidad, dado que la valoración del recurso hídrico no es posible realizarla,  puesto que no se encuentra dentro de la planeación del Área Protegida, debido al recorte presupuestal.  Por consiguiente se solicitará la sustitución por la siguiente oportunidad:  "inventario de aves en los senderos ecoturisticos como insumo posterior para los operadores ecoturisticos en el mejoramiento del ejercicio de la interpretación ambiental".
Evidencia:  Subcomponente 4,  Actividad 4.2
</t>
  </si>
  <si>
    <t>OAP : Plan de mejoramiento se elaborará con base en el informe que presente y publique GCI</t>
  </si>
  <si>
    <t xml:space="preserve">Versión preliminar documento política administración de riesgos </t>
  </si>
  <si>
    <t>OAP. La política de riesgos fue actualizada, aprobada por el 
Comité Institucional de Coordinación de Control Interno, registrada en la documentación del Sistema Integrado de Gestión y publicada como "Política de Administración Integral de Riesgos". (Evidencia 1)</t>
  </si>
  <si>
    <t xml:space="preserve">OAP. El documento preliminar de la "Política de Administración Integral de Riesgos" fue socializado con integrantes de la Oficina Asesora de Planeación, del Grupo de Sistemas y Radiocomunicaciones y del Comité Institucional de Gestión y Desempeño y las mejoras recibidas por sus integrantes fueron incorporadas en el documento final.
GC Asistencia a la  presentación correspondiente a la “Socialización de la metodología para la identificación y actualización del mapa de riesgos”, realizada el día 12 de agosto de 2019. El 21 de Agosto de 2019, se llevó a cabo  por parte de la Oficina Asesora de Planeación 
DTAM En este periodo no se tiene avances ya que los cambios estructurales dependen del direccionamiento de la Oficina Asesora  de Planeación.
DTAN Ya se encuentra vigente la política de administración de riesgos y fue socializada por la OAP, por medio de una videoconferencia. El día 12 de agosto.  Anexo 1.
DTCA No reportó
DTOR Se realizó divulgación Correo recibido de la OAP con anexos de actualización de procedimiento de administración de riesgos y oportunidades, instructivo administración de riesgos y oportunidades, mapa de riesgos v12- matriz de oportunidades. Anexo 1.1,2.1 Correo  OAP- Divulgación documentos SGC.
anexo 1.1,2.2 divulgación- Política de Administración Integral de Riesgo 2019
DTAO No reportó
</t>
  </si>
  <si>
    <t xml:space="preserve">Versión del documento política administración de riesgos  publicado en el portal web y socializado </t>
  </si>
  <si>
    <t>OAP. La política de riesgos actualizada y aprobada fue registrada en la documentación del Sistema Integrado de Gestión y publicada bajo el titulo "Política de Administración Integral de Riesgos" como la versión 9 del código DE_IN_01, esto conforme al procedimiento e Control de Documentos vigente</t>
  </si>
  <si>
    <t>OAP. Se asesoró la identificación y actualización del mapa de riesgos de acuerdo a los lineamientos actualizados, a delegados del nivel central pertenecientes a doce procesos
GCEA Participamos en el taller de socialización realizado por la OAP.
DTOR El 21 de Agosto de 2019, se llevó a cabo  por parte de la Oficina Asesora de Planeación  el asesoramiento y acompañamiento para  la identificación y actualización del mapa de riesgos 
DTAM No reportó
La DTAN  recibió por parte de NC orientación pata la actualización del mapa de riesgo a través de Video conferencia, retroalimentó y acompaño a las áreas en el proceso de actualización de mapa de riesgos mediante correos electrónicos y comunicación telefónica.   Anexo 2.
DTC Se proyecta avance de la actividad de la actualización del mapa de riesgos en el mes de septiembre de la vigencia por parte de la DTCA y APS. A partir de la actualización de la política de riesgos de la entidad, la DTCA participó de forma virtual en reunión de Presentación metodología para la identificación y actualización del mapa de riesgos liderada por la Oficina Asesora de Planeación. Anexo Lista de asistencia y PPt
DTOR Participación capacitación realizada por la OAP, frente a actualizaciones de mapa de riesgos y matriz de oportunidades. Anexo 2.2,3.1 Presentación 12-08_2019, Anexo 2.2,3.2 Asistencia metodología de administración de riesgos.
DTAO No reportó</t>
  </si>
  <si>
    <t>OAP. Se realizó el reporte al monitoreo de los riesgos asociados al proceso Direccionamiento Estratégico. (Evidencia 10). 
GCEA Se hizo el seguimiento y monitoreo al mapa de riesgos y oportunidades del GCEA. 
SGM_GTEA: Se presentó dentro de los tiempos el reporte de Riesgos de Corrupción con corte al 16 de agosto  de 2019, para los riesgos 9 y 10, que son responsabilidad del GTEA con sus respectivas EVIDENCIAS subidas al drive: https://drive.google.com/drive/folders/1kb1bFzQy0u8GR1jj-jGLKkQku5sZLzr. Como control, se revisaron 264 expediente de tramites ambientales, donde se presentan todos conformes, así mismo 236 archivos que incluyen actos administrativos, firmados, fechados con los respectivos vistos buenos del coordinador e instancias técnicas del GTEA y firmados por la SGM. Análogamente se han detallado los reportes de control a la conformidad del producto y/o servicio de cada uno de los tramites ambientales. Lo anterior con el fin de minimizar y evitar los riesgos de corrupción tipo 9 y 10 responsabilidad del GTEA.
Se observa igualmente que el ejercicio de identificación de riesgos de corrupción debe involucrar a los demás procesos y dependencias, en las que se es posible caracterizar estos riesgos y que tienen gran impacto en el manejo de recursos públicos y de toma de decisiones de gran impacto sobre el manejo presupuestal.
GC Se revisaron mapa de riesgo de ANDES OCCIDENTALES, ANDES NORORIENTALES, PACIFICO,AMAZONIA, ORINOQUIA 
DTAM Se comunica a los líderes de procesos de nivel central el seguimiento mapa de riesgos dentro de las fechas establecidas por la Oficina Asesora de Planeación.
Anexo 1 Actualización de riesgos
DTAN Realizada la revisión del Mapa de Riesgos 2019 tanto de las (8) áreas protegidas adscritas y la DTAN se reportó  el seguimiento del II cuatrimestre de 2019.
Se comunicó a los líderes de procesos de nivel central el seguimiento al mapa de riesgos a 30 de .Agosto Se envió el reporte de Riesgos a los lideres de cada proceso.
Anexos:  3-4-5-6
DTCA: Cumpliendo con los lineamientos diseñados y socializados por la OAP, el 27/08/2019  la DTCA cumplió con los términos del segundo reporte y monitoreo al mapa de riesgos institucional y matriz de oportunidades que incluye los riesgos de corrupción. Por lo anterior, se remitió a los responsables del  proceso de Adquisición de Bienes y Servicios, y Gestión de Recursos Financieros el avance de las acciones definidas para cada uno de los  riesgos de corrupción previamente identificados.Adicionalmente se realizó cargue en el DRIVE de las evidencias de acuerdo a lo dispuesto por NC.  COMO EVIDENCIA ADJUNTO CARPETA RIESGOS DE CORRUPCIÓN SUBCARPETA COMPONENTE 4.  Anexo 1 memorando proceso ABS  ANEXO 2. MEMORANDO PROCESOS  Gestión de recursos financieros
DTOR Se realizó el reporte oportuno de los riesgos vigente, correspondientes al segundo cuatrimestre de la vigencia actual: 
Anexo 4,1.1 memorando 20197010005793 reporte AMSNN
Anexo 4,1.2 memorando 20197010005803 rep coord. SINAP
Anexo 4,1.3  memorando 20197010005813 reporte ABS
Anexo 4,1.4 memorando 20197010005823 reporte AU y GR físicos
Anexo 4,1.5 memorando 20197010005833 reporte GRF
Anexo 4,1.6 memorando 20197010005853 reporte GAINF
DTAO Se realiza el seguimiento al mapa de riesgos  del segundo cuatrimestre de 2019 y se remite por orfeo a los líderes de proceso.  Evidencia:  Subcomponente 4   Actividad  4.1</t>
  </si>
  <si>
    <t>Implementar una solución informática que permita los pagos en línea para los trámites de PNNC, con interacción con la Ventanilla Integral de Trámites Ambientales en Línea VITAL</t>
  </si>
  <si>
    <t>Tecnológica</t>
  </si>
  <si>
    <r>
      <rPr>
        <b/>
        <sz val="10"/>
        <rFont val="Arial Narrow"/>
        <family val="2"/>
      </rPr>
      <t>SGM-GTEA:</t>
    </r>
    <r>
      <rPr>
        <sz val="10"/>
        <rFont val="Arial Narrow"/>
        <family val="2"/>
      </rPr>
      <t xml:space="preserve"> Se reporta por parte de esta dependencia como líder de la estrategia de racionalización de trámites, que ante la situación actual en la que</t>
    </r>
    <r>
      <rPr>
        <b/>
        <sz val="10"/>
        <rFont val="Arial Narrow"/>
        <family val="2"/>
      </rPr>
      <t xml:space="preserve"> no se cuenta con la implementación de los pagos en línea para los trámites en la ventanilla VITAL</t>
    </r>
    <r>
      <rPr>
        <sz val="10"/>
        <rFont val="Arial Narrow"/>
        <family val="2"/>
      </rPr>
      <t>, se tomo la decisión de solicitar al Grupo de Gestión Financiera -mediante Memorando 20182300008543-. El Grupo de Gestión Financiera manifiesta que la ANLA aun no se ha pronunciado sobre las acciones pertinentes para la vinculación de la cuenta bancaria de Parques Nacionales para el recaudo de las operaciones que se manejen por la plataforma VITAL.</t>
    </r>
  </si>
  <si>
    <r>
      <rPr>
        <b/>
        <sz val="10"/>
        <rFont val="Arial Narrow"/>
        <family val="2"/>
      </rPr>
      <t xml:space="preserve">SGM-GTEA: </t>
    </r>
    <r>
      <rPr>
        <sz val="10"/>
        <rFont val="Arial Narrow"/>
        <family val="2"/>
      </rPr>
      <t xml:space="preserve">Se reporta por parte de esta dependencia como líder de la estrategia de racionalización de trámites, que ante la situación actual en la que </t>
    </r>
    <r>
      <rPr>
        <b/>
        <sz val="10"/>
        <rFont val="Arial Narrow"/>
        <family val="2"/>
      </rPr>
      <t>no se adelanta la radicación y firma electrónica de los actos administrativos por ORFEO</t>
    </r>
    <r>
      <rPr>
        <sz val="10"/>
        <rFont val="Arial Narrow"/>
        <family val="2"/>
      </rPr>
      <t xml:space="preserve">, se tomo la decisión de solicitar al Grupo de Procesos Corporativos -mediante Memorando 20182300008553-, para que se inste al uso obligatorio de esta herramienta que ya se encuentra disponible en el gestor documental ORFEO.
Pese a lo anterior a la fecha, </t>
    </r>
    <r>
      <rPr>
        <b/>
        <sz val="10"/>
        <rFont val="Arial Narrow"/>
        <family val="2"/>
      </rPr>
      <t>aún no se utiliza la firma electrónica en este tipo de Actos Administrativos.</t>
    </r>
  </si>
  <si>
    <t>Permiso de toma y uso de fotografías, grabaciones de video, filmaciones y su uso posterior en Parques Nacionales Naturales</t>
  </si>
  <si>
    <t>Implementar una solución informática que permita los pagos en línea para los trámites de PNNC, con interacción con la Ventanilla Integral de Trámites Ambientales en Línea VITAL - Apoya Grupo Gestión Financiera</t>
  </si>
  <si>
    <t>Diagnostico tecnológico y financiero para la implementación de una solución informática que permita los pagos en línea para los trámites de PNNC, con interacción con la Ventanilla Integral de Trámites Ambientales en Línea VITAL - Apoya Grupo Gestión Financiera tema relacionado con proceso financiero</t>
  </si>
  <si>
    <t>GTEA SGM-GTEA: Se reporta por parte de esta dependencia como líder de la estrategia de racionalización de trámites, que ante la situación actual en la que no se cuenta con la implementación de los pagos en línea para los trámites en la ventanilla VITAL, se tomo la decisión de solicitar al Grupo de Gestión Financiera -mediante Memorando 20182300008543-. El Grupo de Gestión Financiera manifiesta que la ANLA aun no se ha pronunciado sobre las acciones pertinentes para la vinculación de la cuenta bancaria de Parques Nacionales para el recaudo de las operaciones que se manejen por la plataforma VITAL.
GGF Se informa por parte del Grupo de Planeación que se encuentra pendiente establecer un convenio entre PNN y ANLA con el fin de utilizar el canal de pagos en línea del ANLA.  Se realiza una reunión el 24 de julio de 2019, donde participaron la OAP, el GSIR, GPC y GGF, para revisar algunos aspectos relacionados con actividades de responsabilidad en conjunto del Plan Anticorrupción, sin embargo y tras revisar las actividades realizadas en este tema no se concluye situación actual del proceso.  Se solicita sea realizada una reunión liderada por el responsable de estas acciones donde se planteen las actividades pendientes para el cumplimiento de esta acción y los responsables de la tarea pues es de aclarar que el Grupo Gestión Financiera genera apoyo al cumplimiento de esta acción mas no se encuentra como responsable y a la fecha no tenemos actividades pendientes por realizar</t>
  </si>
  <si>
    <t>Implementar una solución informática que permita los pagos en línea para los trámites de PNNC, con interacción con la Ventanilla Integral de Trámites Ambientales en Línea VITA</t>
  </si>
  <si>
    <t xml:space="preserve">Promocionar y divulgar periódicamente a través diferentes canales tanto internos como externos los trámites que tiene la entidad, en particular aquellos que están disponibles para su realización a través de plataformas virtuales (VITAL). </t>
  </si>
  <si>
    <r>
      <rPr>
        <b/>
        <sz val="10"/>
        <rFont val="Arial Narrow"/>
        <family val="2"/>
      </rPr>
      <t>GCEA S</t>
    </r>
    <r>
      <rPr>
        <sz val="10"/>
        <rFont val="Arial Narrow"/>
        <family val="2"/>
      </rPr>
      <t xml:space="preserve">e actualizó la pieza gráfica sobre los diferentes trámites y servicios ambientales de la entidad. Se reemplazó el NO +Filas por Gov.co, se actualizó la imagen y se envió por correo. </t>
    </r>
    <r>
      <rPr>
        <b/>
        <sz val="10"/>
        <rFont val="Arial Narrow"/>
        <family val="2"/>
      </rPr>
      <t xml:space="preserve">
SGM-GTEA:</t>
    </r>
    <r>
      <rPr>
        <sz val="10"/>
        <rFont val="Arial Narrow"/>
        <family val="2"/>
      </rPr>
      <t xml:space="preserve"> Por parte de esta dependencia se ha venido proporcionando la información técnica, jurídica y procedimental de los trámites para la elaboración de las campañas internas y externas de apropiación de las tecnologías de la información, como las plataformas VITAL, SUIT, No más filas; sin embargo la realización propiamente dicha es adelantada por nuestro Grupo de Comunicaciones y Educación Ambiental.</t>
    </r>
  </si>
  <si>
    <t xml:space="preserve">OAP : Ejercicio se cumplirá durante el último trimestre de la vigencia
DTAM: No se registran avances en el periodo
DTAN El ejercicio de planeación para el presupuesto para la vigencia 2020 se iniciará el próximo 24 y 25 de septiembre en Bogotá.
DTC No informó
DTOR 
Éstos corresponden a los desarrollados en los ejercicios de formulación y priorización presupuestal que se realiza conjuntamente con todas las Unidades de decisión en el último trimestre de la vigencia. Memorando No. 20191400002013
DTAO Se remitió correo electrónico y se dieron instrucciones al equipo de trabajo responsable, para que se incorpore en el presupuesto para el año 2020, recursos para mejorar el servicio al ciudadano.
Evidencia: subcomponente 1  Actividad 1,1 </t>
  </si>
  <si>
    <t>DTAM: Como el informe es semestral no aplica en este periodo.
DTAN Se envió el  consolidado de la tabulación de las encuestas de satisfacción de la DT - Sff Iguaque -Pnn El Cocuy  Al grupo de procesos Corporativos . Anexo 8
DTC Se encuentra publicado en la página Web de Parques Nacionales los informes trimestrales de resultado de aplicacion de encuestas de satisfacción a usuarios. Como insumo para la elaboración del informe, se remitió al Grupo de Procesos Corporativos los resultados de las encuestas de satisfacción aplicadas y tabuladas  en la  DTCA y las Areas Protegidas: SFF Los Colorados,  y PNN Paramillo. Estas fueron remitidas al Grupo Procesos Corporativos mediante memorando No 20196510000453. adjunto como evidencia  carpeta 1.2  informe análisis encuestas I y II trimestre,  anexo  memorando de envío encuestas 20196510000453  y  subcarpeta que contiene el consolidado de las mismas. - 
DTOR Se ha realizado recorte de encuestas de satisfacción de usuarios y enviado con una periodicidad trimestral.
Anexo 1.2.1  - Encuestas de satisfacción
Anexo 1.2.1.1 consolidado usuarios atendidos
Anexo 1.2.2 Análisis encuestas I trim-19
Anexo 1.2.3 Análisis encuestas II trim-19
PQRS: Se realizó la divulgación del informe PQRSD segundo trimestre.
Anexo 1.2.4 INFORME-PQRS-II-TRIMESTRE-19
Anexo 1.2.5 Divulgación- Informe segundo trimestre PQRSD
DTAO Trimestralmente se remite el consolidado de las encuestas de satisfacción de usuarios, el cual sirve de base para la elaboración del informe semestral de resultados, a cargo del Grupo de Procesos Corporativos.
Evidencia subcomponente 1 Actividad 1,2</t>
  </si>
  <si>
    <t xml:space="preserve">Informar periódicamente a la ciudadanía sobre los resultados de la gestión asociada a proyectos de cooperación internacional; trámites ambientales; Implementación del los planes de manejo y de Gestión Ambiental; Las agendas ambientales interministeriales; monitoreo en Áreas protegidas, procesos de posconflicto relacionados con Uso, Ocupación y Tenencia y acciones resultantes de las mesas campesinas, mesas de trabajo de Regímenes especiales de manejo.   </t>
  </si>
  <si>
    <r>
      <t xml:space="preserve">OAP Se socializó mediante pieza comunicacional interna y noticia en página Web la oficialización de la política de administración integral de riesgos 2019. Igualmente se envió al GCEA las piezas estándar acordadas con MADS para los fines de la Audiencia Pública de Rendición de cuentas
GCEA:  Se publica de manera permanente en la página web y en redes sociales noticias sobre la gestión de la Entidad. Por otro lado, la programación de In Situ Radio también difunde información en términos de conservación. 
GPM En el marco del programa desarrollo local sostenible financiado por la Unión Europea se realizó la mesa de uso y aprovechamiento económico sostenible , adicionalmente se continua subiendo noticias sobre la ejecución del programa en el  link http://www.parquesnacionales.gov.co/portal/es/desarrollo-local-sostenible/multimedia-2/ 
Por otra parte se compartió a través de comunicaciones la infografía sobre Cóndor para la conmemoración del bicentenario. 
Por último se esta realizando la actualización de los instrumentos de planeación que se encuentran publicados en la intranet (a cargo de GPM) y en la página web de la entidad (Grupo de comunicaciones) . 
DTAM: Con el fin de hacer seguimiento y resaltar la gestión  La DTAM generó Boletín El Aullador mediante publicación digital de la Dirección Territorial Amazonia (DTAM) de Parques Nacionales, es un producto de comunicación interna que recoge el acontecer de las once áreas protegidas de la Amazonia Colombiana. En esta publicación se resaltan acciones del PNN Río Puré, al PNN Amacayacu, procesos de UOT en la RNN Nukak, PNN Cahuinarí en la participación del 5 congreso colombiano de Zoología, Como abordar servicios ecosistémicos en las ¨´Areas Protegidas.
Anexo 1 BOLETÍN_Aullador-39-2019.pdf   
Respecto al proceso de Rendición de Cuentas se llevó a cabo en el mes de abril las siguientes actividades con el fin de empoderar el equipo de la DTAM, para articular la DT - AP, a través de los espacios  (mesas / reuniones), se genera correo electrónico en el que se socializa el componente de rendición de cuentas al equipo  y de las acciones que a nivel Entidad PNNC se deben realizar articuladas a la </t>
    </r>
    <r>
      <rPr>
        <i/>
        <sz val="11"/>
        <color theme="1"/>
        <rFont val="Arial Narrow"/>
        <family val="2"/>
      </rPr>
      <t>Política Participación Ciudadana en la Gestión Pública</t>
    </r>
    <r>
      <rPr>
        <sz val="11"/>
        <color theme="1"/>
        <rFont val="Arial Narrow"/>
        <family val="2"/>
      </rPr>
      <t>, Y de como abordar el proceso y los soportes que se deben generar; para ello se genera Matriz de programación de actividades en la que  se identifican las acciones a desarrollar  DTAM - AP . 
Anexo 2 Socializa PAAC_Rendición de Cuentas.
Se genera Cronograma de actividades de acuerdo a los procesos que se llevan a cabo DTAM - AP - COMUNIDAD, donde se identifica temática, actividades a desarrollar, áreas protegidas que intervienen, responsables y fechas. Anexo 3 PARA SEGUIMIENTO RENDICIÓN DE CUENTAS.
En el marco del 1er Comité Territorial realizado del 09 año 12 de abril, se aprovechó el espacio para tratar la temática PACC - RENDICIÓN DE CUENTAS con los jefes de área protegida y se les socializa el instrumento (PAAC - MATRIZ DE ACTIVIDADES - MIPG - POLITICA PARTICIPACIÓN CIUDADANA EN LA GESTIÓN PÚBLICA).
Anexo 4 acta comité territorial
Anexo 5 asistencia
DTAN No se registran avances para este periodo
DTC Dando alcance a los lineamientos  y metas se realizó por parte de la oficina de comunicaciones de la DTCA el apoyo en promover varias publicaciones en la web sobre la socialización del Plan de Manejo de los PNN Tayrona y Sierra Nevada de Santa Marta construido con los 4 pueblos indígenas de la SNSM. Además se publicó información sobre las medidas implementadas en el sector de Bahía Concha PNN Tayrona para su recuperación y el Régimen Especial de Manejo del PNN Macuira. 
EVIDENCIAS: Links de las publicaciones en la web 
Mayo 2019 
-Parque Nacional Natural de Macuira 
http://www.parquesnacionales.gov.co/portal/es/con-el-apoyo-de-la-union-europea-el-parque-nacional-natural-macuira-en-la-guajira-fortalece-sus-procesos-ecoturisticos/ 
Parque Nacional Natural Tayrona
http://www.parquesnacionales.gov.co/portal/es/cerrado-temporalmente-el-sector-bahia-concha-en-el-pnn-tayrona/
Junio 2019 
PNN Sierra Nevada de Santa Marta - PNN Tayrona
1.http://www.parquesnacionales.gov.co/portal/es/en-santa-marta-se-realizara-el-foro-sobre-el-plan-de-manejo-de-los-pnn-sierra-nevada-de-santa-marta-y-tayrona-construido-con-las-autoridades-de-los-cuatro-pueblos-indigenas-de-la-sierra-nevada/ 
2.http://www.parquesnacionales.gov.co/portal/es/convocatoria-abierta-y-publica-plan-de-manejo-de-los-parques-nacionales-naturales-sierra-nevada-de-santa-marta-y-tayrona/  
3.http://www.parquesnacionales.gov.co/portal/es/aplazada-por-un-mes-la-firma-del-plan-de-manejo-de-los-parques-nacionales-naturales-sierra-nevada-de-santa-marta-y-tayrona/ 
4.http://www.parquesnacionales.gov.co/portal/es/convocatoria-abierta-y-publica-para-participar-en-las-trabajo-socializacion-y-pedagogia-sobre-el-plan-de-manejo-de-los-parques-nacionales-naturales-sierra-nevada-de-santa-marta-y-tayrona/
Parque Nacional Natural Tayrona
http://www.parquesnacionales.gov.co/portal/es/a-partir-de-manana-se-reabrira-el-sector-de-bahia-concha-en-el-parque-nacional-natural-tayrona/ 
Julio 2019 
Santuario de Flora y Fauna Los Colorados http://www.parquesnacionales.gov.co/portal/es/avanza-proyecto-de-conectividad-socioeconomica-para-consolidar-el-corredor-ecologico-san-juan-nepomuceno-cerro-maco-en-el-departamento-de-bolivar/    
Parque Nacional Natural Macuira 
http://www.parquesnacionales.gov.co/portal/es/autoridades-tradicionales-wayuu-de-la-macuira-y-parques-nacionales-firmaron-acuerdo-por-la-conservacion-del-parque-nacional-natural-macuira-y-la-proteccion-del-patrimonio-natural-y-cultural-del-extr/ 
Agosto 2019 
Parque Nacional Natural Tayrona
www.parquesnacionales.gov.co/portal/es/iniciaron-las-mesas-de-trabajo-para-la-identificacion-y-analisis-de-las-propuestas-relacionadas-con-el-plan-de-manejo-de-los-parques-nacionales-naturales-tayrona-y-sierra-nevada-de-santa-mart/                                                                                                                                                                                                                        PNN Sierra Nevada de Santa Marta
www.parquesnacionales.gov.co/portal/es/parques-nacionales-y-los-4-pueblos-indigenas-de-la-sierra-nevada-protocolizan-la-consulta-previa-para-la-suscripcion-de-un-contrato-de-prestacion-de-servicios-ecoturisticos-en-el-pnn-tayrona/
DTOR Revista La Caica 6ta edición. Lista para publicar 
DTAO El Boletín trimestral Andes  Occidentales correspondiente al periodo Marzo-Mayo ya fue publicado en: (https://drive.google.com/drive/u/1/folders/1fqLfGoDqcOdXCm6v4SfvTkHwrdlCvZYe) . El siguiente que corresponde al periodo Junio - Agosto está en construcción, por eso no se suma todavía al porcentaje de avance ni se agrega evidencia.
Evidencia subcomponente 1 Actividad 1,1 Boletín</t>
    </r>
  </si>
  <si>
    <t xml:space="preserve">OAP  se elaboró y publicó en el portal los informes de Gestión correspondientes al primer semestre 2019 e Informe de Rendición de Cuentas, en la siguientes URL pueden ser verificados:
https://storage.googleapis.com/pnn-web/uploads/2013/08/Informe-Gesti%C3%B3n-primer-semestre_2019.pdf
https://storage.googleapis.com/pnn-web/uploads/2013/10/Informe-de-Rendicion-de-Cuentas-2018-2019-Ver-2.pdf
</t>
  </si>
  <si>
    <t>GCEA: Permanente a través de redes sociales se interactúa con la ciudadanía y se hacen transmisiones por Facebook Live sobre diversos temas de la Entidad. Por otra parte en la página web se publican para consulta por parte de la ciudadanía proyectos como el que prohíbe el ingreso y uso de plásticos de un solo uso, la Construcción de la Política Pública del SINAP entre otros. 
En mayo se participó en el Taller Regional Andino: Intercambio de Experiencias para impulsar Proyectos Multiuso de Agua como medida de adaptación al cambio climático y la gestión de riesgos en zonas de montaña. El 25 de junio se realizó el II Foro Nacional Virtual de Cambio Climático y Áreas Protegidas, con el apoyo de la plataforma gotowebinar, de CUSO Int. Se realizaron 15 ponencias, dos de las cuales corresponden con el II Comité institucional de clima, tres fueron realizadas por profesionales de la DCCGRD del MADS, y las otras permitieron socializar temas de investigación en clima, variabilidad y cambio climático en áreas protegidas. Participaron 138 personas, no solo de las AP sino de organizaciones ambientales, ONGs y estudiantes
DTAM: No se registran avances en el periodo
DTAN No reporto
DTC  En el marco del desarrollo de las actividades de la oficina de comunicaciones de la DTCA se desarrolló durante el cuatrimestre lo descrito a continuación:   Con el GCEA, la Subdirección de Sostenibilidad Ambiental, las APs y la DTCA se realizó una reunión   virtual con el objetivo de Coordinar la divulgación Licitación Pública No. 05 de 2019 para seleccionar al concesionario que prestará los servicios ecoturísticos en el PNN Tayrona y el Vía Parque Isla de Salamanca. concertar las acciones puntuales a desarrollar. 
EVIDENCIAS: CARPETA 2.3 SUBCARPETA DTCA COMUNICACIONES
2,3 Acta REunión 1 16 agos 19 Divulg LP No. 05 de 2019 Conc Serv Tayr 
Links transmisión de los foros:
Foro en Santa Marta
A esta hora sigue la transmisión en vivo de la socialización de los pliegos del proyecto de la licitación pública para la prestación de servicios ecoturísticos del PNN Tayrona y el Vía Parque Isla de Salamanca
https://www.facebook.com/ParquesNaturalesdeColombia/videos/517631545707172/
Foro en Barranquilla 
 A esta hora desde Barranquilla Parques Nacionales socializa los pliegos del proyecto de la licitación pública para la prestación de servicios ecoturísticos del PNN Tayrona y el Vía Parque Isla de Salamanca.  Síguelo en Facebook live en el enlace
https://www.facebook.com/ParquesNaturalesdeColombia/videos/387538268613185/</t>
  </si>
  <si>
    <t xml:space="preserve">GC Conforme a lo ordenado en la circular 20191020002303 del 27 de mayo de 2019, el Grupo de Contratos mediante  memorando 20194200004933 del 9 de julio de 2019,  informo al Coordinador del Grupo de Comunicaciones y Educación Ambiental que se encuentra actualizada la página WEB y la Intranet en lo que corresponde al tema contractual de los meses de abril, mayo y junio de la presente anualidad.
DTAM Acorde con los lineamientos de la entidad, se generaron las actualizaciones de contenidos a través de dos acciones:
La primera a través de correos electrónicos para comunicar o no contenidos a actualizar.
Anexo 1 correos actualización contenidos.
Por otra parte y dando cumplimiento a la circular, se realizan las certificaciones de contenido  AP - DT.
Anexo 2 certificaciones actualización contenidos.
DTAN  Acorde a la Circular de actualización de contenidos, las áreas como la DT en este periodo generaron  de acuerdo a la necesidad, la actualización de contenido WEB - Intranet y se comunica al Grupo de Comunicaciones y Educación Ambiental.
Anexos 11-12-13-14-15-16-17-18
DTAN no reportó
DTCA Dando alcance a lineamientos desde comunicaciones de la DTCA en el periodo comprendido entre mayo y agosto se han realizado los cambios para la actualización pertinente en la página web de la Entidad. La mayoría de estos corresponden a la DTCA, el PNN Tayrona y PNN Bahía Portete.  
EVIDENCIA CARPETA TRANSPARENCIA, SUBCARPETA 1.1:  1,1 Actualización recorrido virtual y web 06-08 2019
DTOR La Dirección Territorial Orinoquia tiene la información de la página web e Intranet actualizada conforme a lo dispuesto por la Ley de Transparencia y Gobierno Digital.
Anexo 1.1.1 actualización de contenidos 
</t>
  </si>
  <si>
    <t xml:space="preserve">DTAM No se registran avances en el periodo
DTAN Teniendo en cuenta la transparencia y el acceso a la información pública Parques Nacionales Naturales  a través de los diferente informes que realiza a las Direcciones Territoriales, consolida la información y la sube a la página web, acorde a la Ley 1712 de 2014.
La información puede ser consultada en el link:
http://www.parquesnacionales.gov.co/portal/es/servicio-al-ciudadano/transparencia-y-acceso-a-la-informacion-publica/
DTCA no reportó
DTOR La  Dirección Territorial Orinoquia, solicito lineamientos a GSIR memorando 20197010003433.
Respuesta GSIR memorando 20192400001673 "actualmente todos los temas relacionados al registro de información catalogada como “datos abiertos” de la entidad, se publican en el portal de datos del Ministerio de las Tecnologías de la Información y las Comunicaciones https://www.datos.gov.co/ a través de un usuario suministrado por el mismo ministerio y que en la actualidad dicho usuario se encuentra a cargo de la Subdirección de Gestión y Manejo de Áreas Protegidas".
DTAO Los reportes de actualización de los medios virtuales que hacen las áreas se realiza cada cuatrimestre. Ya se reportó el correspondiente al periodo Enero-Marzo y Abril – Junio. 
Evidencia Subcomponente 1 actividad 1.3 </t>
  </si>
  <si>
    <t>Impartir el 100% de los lineamientos derivados de la Ley 1712 de 2014, para que las respuestas dadas a solicitudes de información de los usuarios sean atendidas en términos de oportunidad, veracidad,  completitud y de manera actualizada en los términos dispuestos en el artículo 26 de la Ley 1712 de 2014.</t>
  </si>
  <si>
    <r>
      <t xml:space="preserve">Grupo de Procesos Corporativos con el apoyo de GSIR y Todas las dependencias y las </t>
    </r>
    <r>
      <rPr>
        <b/>
        <i/>
        <sz val="11"/>
        <rFont val="Arial Narrow"/>
        <family val="2"/>
      </rPr>
      <t>Direcciones Territoriales</t>
    </r>
    <r>
      <rPr>
        <sz val="11"/>
        <rFont val="Arial Narrow"/>
        <family val="2"/>
      </rPr>
      <t>.</t>
    </r>
  </si>
  <si>
    <t>GCEA: El que el sitio web esté habilitado no es responsabilidad del GCEA sino de GSIR, eso depende de la plataforma. Las principales noticias e información clave de la entidad se encuentra en Inglés.  No se ha podido avanzar en la inclusión de información en una lengua de un grupo étnico por la dificultad en la contratación. 
GPS Se recomendó al GCEA realizar una traducción que contemple al menos las principales lenguas indígenas del país de acuerdo con el número de hablantes, seleccionando el contenido básico de la página web, de tal manera que sea mínimamente representativo de la diversidad cultural del país y de los pueblos indígenas con quienes PNNC se relaciona. Teniendo en cuenta estos criterios las lenguas indígenas con mayor cantidad de hablantes son: wayu (150 mil), nasa yute (139 mil), embera (50 mil), inga (26 mil), sikuani (23 mil), barí (4 mil). Entre otras lenguas indígenas de importancia, por el relacionamiento con PNNC y el número de hablantes se encuentras: ika (15 mil), kogui (10 mil), tikuna (7mil), tukano (7mil), uitoto (7mil).   Adicionalmente, estas actividades se cumplieron según competencia de GPS e informado a ustedes mediante Memorandos 20161030005363 y 20171030002713</t>
  </si>
  <si>
    <t>Realizar la publicación en la página Web de los procesos de contratación así como el directorio de contratistas y las bases de datos de la contracción de acuerdo con los formatos establecidos y compartido en el drive  por el Grupo de contratos</t>
  </si>
  <si>
    <t>AVANCE PROMEDIO SEGUNDO CUATRIMES</t>
  </si>
  <si>
    <t xml:space="preserve">OAP El dia 5 de agosto/21019 se realizó Audiencia Publica de Rendición de Cuentas del Sector Ambiental con la participación de Parques Nacionales Naturales de Colombia y las entidades adscritas y vinculadas al sector. </t>
  </si>
  <si>
    <t xml:space="preserve">OAP: El desarrrollo de la asesoría que realiza la Secretaria de transparencia a la entidad tendientes a dar cumplimiento a la ley 1712/14, y mejorar el resultado del indice ITA, con el apoyo del GCI, todas las Unidades de decisión realizaron los ajustes correspondientes para visibilizar y actuaizar la información en el portal Institucional
SAF: Los lineameintos se encuentran publicados en la página web en el link: http://www.parquesnacionales.gov.co/portal/es/servicio-al-ciudadano/peticiones-quejas-y-reclamos/instructivo-pqrs/ y están acorde a la normatividad vigente </t>
  </si>
  <si>
    <t>SAF : Se adoptaron los Instrumentos de Gestión de Información Pública, donde se estableción el Registrode Activos de Información, el cual fue diligenciado y públicado en la Página web, por medio de la Resolución No. 0302 del 28-08-2019. Anexo 20 REGISTRO DE ACTIVOS DE LA INFORMACIÓN y Anexo 21 Resolución No. 0302 de 2019
DTAM A través del proceso Gestión y Administración de la Información se contribuye para la información que se consolida por el GPC y se lleve a cabo la actualización del formato e instructivo de Inventarios de Activos de Información, con el fin de retomar la B/D infosis para llevar los inventarios a través de un aplicativo.
DTAN Se adoptaron dichos documentos desde nivel central y la dirección territorial se encuentra a la espera de instrucciones para su diligenciamiento.
DTC A la fecha del reporte la DTCA se encuentra a la espera de los lineamientos por parte del Grupo Procesos Corporativos quien adelanta lo pertinente para el desarrollo de la actividad  y alcance de la meta
DTOR Se actualizó el formato e instructivo de Inventarios de Activos de Información y el mismo fue adoptado por resolución, y colgados en la página de parques en el Link de Transparencia
DTAO Actualmente se encuentra actualizado el inventarios de activos de información como son Computadores portátiles y de escritorio, discos duros, servidores, equipos GPS, para el periodo enero Agosto 31 de 2019, según los movimientos generados para este periodo.
Evidencia Subcomponente3.  Actividad 3.1 Inventario activos de información.</t>
  </si>
  <si>
    <t>SAF: Se adoptaron los Instrumentos de Gestión de Información Pública, donde se estableción el Índice de Información Clasificada y Reservada, el cual fue diligenciado y públicado en la Página web, por medio de la Resolución No. 0302 del 28-08-2019.Anexo 20 REGISTRO DE ACTIVOS DE LA INFORMACIÓN y Anexo 21 Resolución No. 0302 de 2019</t>
  </si>
  <si>
    <t>SAF: El informe correspondiente a los dos primeros trimestres, se encuentran publicados en la página web. Link: http://www.parquesnacionales.gov.co/portal/es/servicio-al-ciudadano/peticiones-quejas-y-reclamos/informe-de-peticiones-quejas-y-reglamos/. Anexo 23 Informe PQRSD I TRIMESTRE-2019 y Anexo 24 Informe PQRSD II TRIMESTRE-19</t>
  </si>
  <si>
    <t xml:space="preserve">GSIR Actualmente se está realizando la segunda evaluación anuel por parte de GSIR. La primera se llevó a cabo en abril.
DTAM:  No se registran avances en el periodo
DTAN  se encuentra a espera de los lineamientos impartidos por parte del Grupo de Sistemas de Información y Radiocomunicaciones
DTC La DTCA se encuentra a la espera de lineamientos por parte del GSIR
DTOR Actividad a cargo de GSIR.
DTAO Este tema se encuentra a cargo del GSIR, la DTAO no ha recibido ningún lineamiento o indicación sobre su participación o responsabilidad en el diagnóstico realizado a través del sitio  http://www.tawdis.net/
Evidencia: subcomponente 2   Actividad 2,2, 2,3 </t>
  </si>
  <si>
    <t>GSIR La  ventanilla única está finalizando su fase de desarrollo, incluye los requerimientos realizados por GTA y se han llevado acabo reuniones para verificación del cumplimiento.
DTAM:  No se registran avances en el periodo
DTAN Esta actividad está a cargo del Nivel Central, la territorial no realizó reportes en el periodo
DTC No reportó
DTOR El mantenimiento y soporte de la herramienta de PQRS se está realizando desde el nivel central, de acuerdo a las incidencias reportadas con relación al funcionamiento del aplicativo.
Anexo 2.4.1 - GSIR memorando 20192400001743
DTAO Se han realizado todos los soportes técnicos desde el aplicactivo ORFEO para el servicio de PQRS  de la territorial DTAO, hasta el mes de agosto,  adjunto reporte desde enero hasta agosto del 2019.
Evidencia1 subcompoenente 2 actividad 2,4
Respecto a los reportes de mantenimiento e integracion de la ventanilla de PQRD el GSIR, es el encargado de dichos reportes.
Evidencia2 subcomponente 2 actividad 2,4</t>
  </si>
  <si>
    <t>GSIR Posterior a la puesta en producción de la aplicación Ventanilla Única, se plantea que se lleve a cabo la valoración de seguridad por medio de las jornadas de hackaton del MinTIC. Actualmente se solicitó la inclusión de esta valoración a MinTIC.</t>
  </si>
  <si>
    <t>GSIR Se está a la espera de la suscripción del convenio entre PNNC y ANLA, para realizar el apoyo técnico requerido para la operación del servicio.
SGM-GTEA: Se reporta por parte de esta dependencia como líder de la estrategia de racionalización de trámites, que ante la situación actual en la que no se cuenta con la implementación de los pagos en línea para los trámites en la ventanilla VITAL, se tomo la decisión de solicitar al Grupo de Gestión Financiera -mediante Memorando 20182300008543-. El Grupo de Gestión Financiera manifiesta que la ANLA aun no se ha pronunciado sobre las acciones pertinentes para la vinculación de la cuenta bancaria de Parques Nacionales para el recaudo de las operaciones que se manejen por la plataforma VITAL.</t>
  </si>
  <si>
    <t>GSIR Se está a la espera de la suscripción del convenio entre PNNC y ANLA, para realizar el apoyo técnico requerido para la operación del servicio
GTEA SGM-GTEA: Se reporta por parte de esta dependencia como líder de la estrategia de racionalización de trámites, que ante la situación actual en la que no se cuenta con la implementación de los pagos en línea para los trámites en la ventanilla VITAL, se tomo la decisión de solicitar al Grupo de Gestión Financiera -mediante Memorando 20182300008543-. El Grupo de Gestión Financiera manifiesta que la ANLA aun no se ha pronunciado sobre las acciones pertinentes para la vinculación de la cuenta bancaria de Parques Nacionales para el recaudo de las operaciones que se manejen por la plataforma VITAL.
GGF Se informa por parte del Grupo de Planeación que se encuentra pendiente establecer un convenio entre PNN y ANLA con el fin de utilizar el canal de pagos en línea del ANLA.  Se realiza una reunión el 24 de julio de 2019 (ANEXO LISTA DE ASISTENCIA), donde participaron la OAP, el GSIR, GPC y GGF, para revisar algunos aspectos relacionados con actividades de responsabilidad en conjunto del Plan Anticorrupción, sin embargo y tras revisar las actividades realizadas en este tema no se concluye situación actual del proceso.  Se solicita sea realizada una reunión liderada por el responsable de estas acciones donde se planteen las actividades pendientes para el cumplimiento de esta acción y los responsables de la tarea pues es de aclarar que el Grupo Gestión Financiera genera apoyo al cumplimiento de esta acción mas no se encuentra como responsable y a la fecha no tenemos actividades pendientes por realizar</t>
  </si>
  <si>
    <r>
      <rPr>
        <b/>
        <sz val="10"/>
        <rFont val="Arial Narrow"/>
        <family val="2"/>
      </rPr>
      <t xml:space="preserve">GSIR La Firma Electrónica fue implementada en la plataforma Orfeo.
SGM-GTEA: </t>
    </r>
    <r>
      <rPr>
        <sz val="10"/>
        <rFont val="Arial Narrow"/>
        <family val="2"/>
      </rPr>
      <t xml:space="preserve">Se reporta por parte de esta dependencia como líder de la estrategia de racionalización de trámites, que ante la situación actual en la que </t>
    </r>
    <r>
      <rPr>
        <b/>
        <sz val="10"/>
        <rFont val="Arial Narrow"/>
        <family val="2"/>
      </rPr>
      <t>no se adelanta la radicación y firma electrónica de los actos administrativos por ORFEO</t>
    </r>
    <r>
      <rPr>
        <sz val="10"/>
        <rFont val="Arial Narrow"/>
        <family val="2"/>
      </rPr>
      <t xml:space="preserve">, se tomo la decisión de solicitar al Grupo de Procesos Corporativos -mediante Memorando 20182300008553-, para que se inste al uso obligatorio de esta herramienta que ya se encuentra disponible en el gestor documental ORFEO.
Pese a lo anterior a la fecha, </t>
    </r>
    <r>
      <rPr>
        <b/>
        <sz val="10"/>
        <rFont val="Arial Narrow"/>
        <family val="2"/>
      </rPr>
      <t>aún no se utiliza la firma electrónica en este tipo de Actos Administrativos.</t>
    </r>
  </si>
  <si>
    <t>SGM-GTEA: Se reporta por parte de esta dependencia como líder de la estrategia de racionalización de trámites, que ante la situación actual en la que no se adelanta la radicación y firma electrónica de los actos administrativos por ORFEO, se tomo la decisión de solicitar al Grupo de Procesos Corporativos -mediante Memorando 20182300008553-, para que se inste al uso obligatorio de esta herramienta que ya se encuentra disponible en el gestor documental ORFEO.</t>
  </si>
  <si>
    <t>SAF A mayo se culminó esta tarea, y se informó al GCI las personas que no cumplieron en la fecha señalada. Anexo 19 Reportes SIGEP
GC Hoja de  vida de los contratistas revisadas  y actualizada
DTAM A través de las comunicaciones de nivel central, la DTAM retroalimentó a los funcionarios la obligación anual de los funcionarios públicos, de actualizar la información relacionada con la declaración
de bienes y rentas y de la hoja de vida, a través del Sistema de Información y Gestión del Empleo Público - SIGEP, cuya
fecha máxima es el 31 de mayo de cada anualidad, y se les adjuntó la circular y el instructivo.
Anexo 3 actualización bienes y rentas_SIGEP_ DTAM (1)
Anexo 4 CORREO ACTUALIZACIÓN HV_BIENES_RENTAS 2
DTAN Verificación de la actualización de las Hojas de Vida en el SIGEP de los empleados públicos y contratistas de la entidad, cumpliendo con un avance del 100% para los Funcionarios .  De otra parte, el avance respecto al diligenciamiento del formato de Declaración de Bienes y Rentas se encuentra al 100% y fue enviado a nivel central el 31 de mayo de 2019.  
DTCA De acuerdo a lineamientos del Nivel Central al termino de 31 de mayo de la vigencia, los funcionarios adelantaron lo pertinente a la actualización de las Hojas de vida en el SIGEP y  l. Se solicitó al Nivel central reporte de monitoreo del registro de la declaración de bienes y rentas reportado por el aplicativo SIGEP. Se adjunta anexo 1.MONITOREO B&amp;R AL 04-09-2019. anexo 2. MONITOREO HV 
DTCA No reportó
DTOR La Dirección Territorial Orinoquia ha realizado actualización de las hojas de vida y declaración de bienes y rentas de cada servidor de la entidad en el  Sistema de Información y Gestión del Empleo Público - SIGEP
Anexo 1.2.1 Memorando cumplimiento sigep
DTAO El porcentaje de funcionarios que al cuatrimestre han reportado la actualización de la hoja de Vida y la Declaración de Bienes y Rentas en el aplicativo Sigep es de un  99%.  
Se adjunta correos informativos invitando a los funcionarios a realizar las actualizaciones como también correo donde remiten actualizaciones.
Evidencia Subcomponente 1 actidad 1.2 Actulización. SIGEP.</t>
  </si>
  <si>
    <t>OAP. Las propuestas de mejora a la "Política de Administración Integral de Riesgos" fueron analizadas e incorporadas al documento final conforme los lineamientos de "Guía para la Administración del riesgo y el diseño de controles en entidades públicas, publicada por el Departamento Administrativo de la Función Pública –2018"</t>
  </si>
  <si>
    <r>
      <rPr>
        <b/>
        <sz val="10"/>
        <color indexed="8"/>
        <rFont val="Arial Narrow"/>
        <family val="2"/>
      </rPr>
      <t>GCI:</t>
    </r>
    <r>
      <rPr>
        <sz val="10"/>
        <color indexed="8"/>
        <rFont val="Arial Narrow"/>
        <family val="2"/>
      </rPr>
      <t xml:space="preserve"> Mediante correo electronico del 09 de Abril de 2019, se reporto la información correspondiente al Riesgo No.18 y la Oportunidad No.59 correspondientes al proceso de Evaluación a los Sistemas de Gestión.
De igual forma se publicó Informe con el Primer Seguimiento a los Riesgos Institucionales vigencia 2019 en el link: http://www.parquesnacionales.gov.co/portal/es/planeacion-gestion-y-control/transparencia-participacion-y-servicio-al-ciudadano/informes-de-evaluacion-y-gestion/vigencia-2019/.</t>
    </r>
  </si>
  <si>
    <r>
      <rPr>
        <b/>
        <sz val="10"/>
        <color indexed="8"/>
        <rFont val="Arial Narrow"/>
        <family val="2"/>
      </rPr>
      <t xml:space="preserve">GCI:: </t>
    </r>
    <r>
      <rPr>
        <sz val="10"/>
        <color indexed="8"/>
        <rFont val="Arial Narrow"/>
        <family val="2"/>
      </rPr>
      <t xml:space="preserve">Mediante correo electrónico del  21 de agosto de 2019, se reportó la información correspondiente al Riesgo No 18 y la Oportunidad No 59 correspondientes al proceso de Evaluación a los Sistemas de Gestión con el cargue de las evidencias en el DRIVE de la Oficina Asesora de Planeación.
</t>
    </r>
  </si>
  <si>
    <r>
      <rPr>
        <b/>
        <sz val="10"/>
        <color indexed="8"/>
        <rFont val="Arial Narrow"/>
        <family val="2"/>
      </rPr>
      <t>GCI:</t>
    </r>
    <r>
      <rPr>
        <sz val="10"/>
        <color indexed="8"/>
        <rFont val="Arial Narrow"/>
        <family val="2"/>
      </rPr>
      <t xml:space="preserve"> Se realizará la publicación cuando se genere el tercer informe del periodo correspondinte.</t>
    </r>
  </si>
  <si>
    <r>
      <t xml:space="preserve">Se desarrollaron las siguientes actividades: Conmemoración del dia del servidor publico; Actividad marco de los valores y conmemoración dia secrteraias y conductures: Taller viviendo nuestros valores. </t>
    </r>
    <r>
      <rPr>
        <b/>
        <sz val="10"/>
        <color theme="1"/>
        <rFont val="Arial Narrow"/>
        <family val="2"/>
      </rPr>
      <t xml:space="preserve">Anexo 25 Correo  fotografías del Taller viviendo nuestros valores y Anexo 26 Correo Fotografías del Día del Servidor Público 2019.
 </t>
    </r>
  </si>
  <si>
    <r>
      <t xml:space="preserve">Se desarrollaron las siguientes actividades: Conmemoración del dia del servidor publico; Actividad marco de los valores y conmemoración dia secrteraias y conductures: Taller viviendo nuestros valores. </t>
    </r>
    <r>
      <rPr>
        <b/>
        <sz val="10"/>
        <color theme="1"/>
        <rFont val="Arial Narrow"/>
        <family val="2"/>
      </rPr>
      <t xml:space="preserve">Anexo 25 Correo  fotografías del Taller viviendo nuestros valores y Anexo 26 Correo Fotografías del Día del Servidor Público 2019.
</t>
    </r>
  </si>
  <si>
    <t xml:space="preserve">OAP. No se presenta reporte debido a que la fecha de vencimiento de la “meta o producto”, es posterior al corte del seguimiento. </t>
  </si>
  <si>
    <t>Avance descriptivo diciembre 30/2019</t>
  </si>
  <si>
    <t>Avance descriptivo a diciembre 30/2019</t>
  </si>
  <si>
    <t xml:space="preserve">Inicio de proyecto de restauración ecológica con las comunidades la Macarena en el marco de proyecto Fondo colombia Sostenible Facebook https://www.facebook.com/ParquesNaturalesdeColo mbia/videos/456044455151134/?t=15 Inicio de proyecto de restauración ecológica con las comunidades la Macarena en el marco de proyecto Fondo colombia Sostenible Página de PNN http://www.parquesnacionales.gov.co/portal/es/iniciaproyecto-para-restaurar-conservar-y-transformarareas-deforestadas-en-el-parque-nacional-naturalsierra-de-la-macarena/ Cultura ancestral SFF Orito Ingi Ande/ Incluye procesos de restauración Facebook https://www.facebook.com/ParquesNaturalesdeColo mbia/videos/2442535472684430/?t=110 Avances procesos de restauración PNN El Tuparro Página PNN http://www.parquesnacionales.gov.co/portal/es/parqu e-el-tuparro-apoya-restauracion-ecologica-conindigenas-piratapuyas-en-cumaribo/ Procesos de restauración ecológica participativa PNN Tayrona- Sector de Bahía Concha Página PNN http://www.parquesnacionales.gov.co/portal/es/en-elparque-nacional-natural-tayrona-se-inicia-procesode-restauracion-participativa-en-la-antigua-zona-deparqueo-del-sector-de-bahia-concha/ Firma de acuerdos de restauración ecológica participativa con comunidades campesinas del PNN Farallones de Calí Página PNN http://www.parquesnacionales.gov.co/portal/es/envalle-del-cauca-se-firman-acuerdos-para-proteger-aloso-andino/ Avance de acuerdos suscritos con las familias del PNN La Paya Página PNN http://www.parquesnacionales.gov.co/portal/es/117- familias-campesinas-han-firmado-163-acuerdos-deconservacion-en-las-areas-protegidas-de-putumayoy-caqueta/ Firma de acuerdos de restauración PNN Sumapaz Twitter/ Parques Nacionales https://twitter.com/ParquesColombia/status/11787613 70537545728?s=20 Capacitación operadores locales del Página PNN http://intranet.parquesnacionales.gov.co/en-el-pnn-PNIS- PNN Los Farallones de Calí. farallones-de-cali-avanza-capacitacion-a-operadoreslocales-y-comunitarios/ Avances en Restauración PNN Farallones de Cali Página PNN http://intranet.parquesnacionales.gov.co/dona-dorauna-aliada-estrategica-de-la-conservacion/ Reunión con comunidades del PNN Sumpaz para la suscripción de acuerdos de restauración ecológica participativa Pagina PNN http://intranet.parquesnacionales.gov.co/campesinosque-habitan-el-pnn-sumapaz-comprometidos-con-larestauracion-ecologica-participativa/ Diplomado realizado por campesinos y funcionarios de PNN “ Herramientas de diálogo Socioambiental en cinco Parques Nacionales Naturales en el marco del proyecto Incorporación de Directrices Voluntarias de Gobernanza en Áreas Protegidas con comunidades campesinas y áreas de influencia” Página de PNN http://intranet.parquesnacionales.gov.co/campesinosy-funcionarios-de-cinco-parques-nacionalesnaturales-se-graduaron-en-implementacion-deherramientas-para-el-dialogo-socioambiental/ Gobernanza en Áreas Protegidas presenta resultados sobre la adopción de las directrices de gobernanza de la tierra por comunidades locales habitantes de seis áreas protegidas y sus zonas de influencia. Página de PNN http://intranet.parquesnacionales.gov.co/gobernanzay-resolucion-de-conflictos-por-uso-ocupacion-ytenencia-de-tierras/ Firma acuerdos de conservación con familias campesinas que habitan predios en la jurisdicción del PNN Los Nevados Página de PNN http://intranet.parquesnacionales.gov.co/firmahistorica-de-cuatro-acuerdos-de-conservacion-confamilias-campesinas-que-habitan-predios-en-lajurisdiccion-del-parque-nacional-natural-los-nevados/ Proyecto en el SFF Los Colorados con familias de la zona de influencia del AP. Página PNN http://intranet.parquesnacionales.gov.co/avanzaproyecto-de-conectividad-socioeconomica-paraconsolidar-el-corredor-ecologico-san-juannepomuceno-cerro-maco-en-el-departamento-debolivar/ Captura de Puma con comunidad de zona de influencia Sector el Diamante, Página PNN http://intranet.parquesnacionales.gov.co/liberado-unpuma-en-el-parque-nacional-natural-paramillo/(Familias que suscribieron acuerdos de restauración) Procesos de relocalizacion de familias campesinas en el sff colorados Caracol Radio https://caracol.com.co/emisora/2019/09/05/cartagena /1567650571_428617.html Socializado el proyecto Compensación Forestal y de Relocalización de la comunidad Cerrito 2 del Santuario de Flora y Fauna Los Colorados Página de PNN http://intranet.parquesnacionales.gov.co/socializadoel-proyecto-compensacion-forestal-y-derelocalizacion-de-la-comunidad-cerrito-2-delsantuario-de-flora-y-fauna-los-colorados/
</t>
  </si>
  <si>
    <r>
      <rPr>
        <b/>
        <sz val="10"/>
        <rFont val="Arial Narrow"/>
        <family val="2"/>
      </rPr>
      <t xml:space="preserve">SGM-GTEA: </t>
    </r>
    <r>
      <rPr>
        <sz val="10"/>
        <rFont val="Arial Narrow"/>
        <family val="2"/>
      </rPr>
      <t xml:space="preserve">Vale la pena aclarar que </t>
    </r>
    <r>
      <rPr>
        <u/>
        <sz val="10"/>
        <rFont val="Arial Narrow"/>
        <family val="2"/>
      </rPr>
      <t>la incorporación de las solicitudes de trámite presentadas por escrito, para que sean tramitadas digitalmente a partir de la Ventanilla VITAL, es una labor de competencia de nuestra Ventanilla de Atención al Usuario, que hace parte de las competencias del Grupo de Procesos Corporativos</t>
    </r>
    <r>
      <rPr>
        <sz val="10"/>
        <rFont val="Arial Narrow"/>
        <family val="2"/>
      </rPr>
      <t xml:space="preserve">; sin embargo, se desconoce que actualmente se haya adelantado la digitalización de solicitudes de trámites con el uso de la Ventanilla VITAL por parte del SAF-GPC.
Si bien a la fecha, no se han registrado trámites en esta plataforma, esto obedece a la preferencia de los ciudadanos de utilizar los demás canales destinados para tal fin. Desde el Grupo de Procesos Corporativos, se realizan invitaciones permanentes a los usuarios, para que realicen sus trámites a través de VITAL. solicitamos se reevalúe la obligatoriedad de “Incorporar en la Ventanilla Integral de trámites en línea VITAL toda la información análoga recepcionada en la ventanilla de atención al usuario”, toda vez que esta actividad generaría demoras injustificadas en la recepción de los trámites ambientales, además de generar conflictos con lo definido por el Régimen de Protección de Datos Personales.En su lugar, proponemos se fortalezcan las campañas por las cuales se incentive a los usuarios externos el uso de
la plataforma VITAL. 
</t>
    </r>
  </si>
  <si>
    <t xml:space="preserve">GCEA Con el apoyo de un pasante para la categoría de Guardparques Institucional, a través de Procesos Educativos, se desarrolló un video en lengua de señas que tiene como fin dar la inducción a los visitantes sordos y guiarlos a través del sendero habilitado para el ecoturismo en el Parque Nacional Cueva de los Guácharos. Este video se descarga en el celular con los contenidos de la guianza a realizar para que los no oyentes o sordos puedan de manera autónoma dar clic en cada punto para comprender en su propio lenguaje la explicación del guía. En conclusión, se grabaron en Lengua de señas la inducción y Sendero circuito de los gigantes. 
Por otra parte, se dio una capacitación a guías e intérpretes locales y operadores priorizados por el PNN Cueva de los Guácharos sobre el manejo de población sorda en actividades ecoturísticas y se les enseñó algunas palabras en lenguaje de señas para darles la bienvenida e inducción a la población no oyente que visite el Parque. Como evidencia de las acciones adelantadas se adjunta un informe presentado por la Guardaparque Voluntaria y la presentación del proceso adelantado que se puede ver en este enlace:
https://drive.google.com/open?id=1amSTIjd6vbbc7K3CxN9OUDumOVNq3VTC
Adicionalmente, los videos realizados el año pasado con una intérprete de señas relacionados con los títulos de las categorías o secciones de la página web, funciones y trámites, están en proceso de conversión de fondo en transparencia para entregarlos al desarrollador de GSIR con el fin de que los puedan incorporar a la página web. Estos videos están disponibles en los computadores de los equipos de diseño por si se requiere consultarlos.
Finalmente, con respecto a material para grupos étnicos se encuentra en proceso de edición el REM de Macuira que ya tuvo corrección de estilo y está siendo revisado por el área protegida para su posterior diagramación. 
GPC Esta es una tarea, que tal y como se evidencia en su descripción, se debe tener disponible a los usuarios “cuando sea requerido”, motivo por el cual, hasta la fecha no se reportó avance alguno, pues no se han presentado peticiones con estas características. 
</t>
  </si>
  <si>
    <t>Totalmente cumplido</t>
  </si>
  <si>
    <t>Parcialmente cumplido</t>
  </si>
  <si>
    <t>Nivel de cumplimiento - 2019</t>
  </si>
  <si>
    <t>Nivel de cumplimiento-2019</t>
  </si>
  <si>
    <t>Nivel de cumplimiento -2019</t>
  </si>
  <si>
    <r>
      <t xml:space="preserve">SAF: </t>
    </r>
    <r>
      <rPr>
        <sz val="10"/>
        <color theme="1"/>
        <rFont val="Arial Narrow"/>
        <family val="2"/>
      </rPr>
      <t xml:space="preserve">Los lineameintos se encuentran publicados en la página web en el link: http://www.parquesnacionales.gov.co/portal/es/servicio-al-ciudadano/peticiones-quejas-y-reclamos/instructivo-pqrs/ y están acorde a la normatividad vigente </t>
    </r>
  </si>
  <si>
    <r>
      <rPr>
        <b/>
        <sz val="10"/>
        <color theme="1"/>
        <rFont val="Arial Narrow"/>
        <family val="2"/>
      </rPr>
      <t>SAF:</t>
    </r>
    <r>
      <rPr>
        <sz val="10"/>
        <color theme="1"/>
        <rFont val="Arial Narrow"/>
        <family val="2"/>
      </rPr>
      <t xml:space="preserve"> El índice de información clasificada y reservada se encuentra actualizado y publicado en la página web.</t>
    </r>
  </si>
  <si>
    <r>
      <rPr>
        <b/>
        <sz val="10"/>
        <rFont val="Arial Narrow"/>
        <family val="2"/>
      </rPr>
      <t>SGM-GTEA:</t>
    </r>
    <r>
      <rPr>
        <sz val="10"/>
        <rFont val="Arial Narrow"/>
        <family val="2"/>
      </rPr>
      <t xml:space="preserve"> Se reporta por parte de esta dependencia como lider de la estrategia de racionalización de trámites, que ante la situación actual en la que</t>
    </r>
    <r>
      <rPr>
        <b/>
        <sz val="10"/>
        <rFont val="Arial Narrow"/>
        <family val="2"/>
      </rPr>
      <t xml:space="preserve"> no se cuenta con la implementación de los pagos en linea para los trámites en la ventanilla VITAL</t>
    </r>
    <r>
      <rPr>
        <sz val="10"/>
        <rFont val="Arial Narrow"/>
        <family val="2"/>
      </rPr>
      <t xml:space="preserve">, se sostuvó una reunión interna el 01 de noviembre de 2019, con la particiapción de la OAP, GGF, GSIR y GTEA, en la que se comentó la dificultad que se tiene para que las firmas implementadoras de pasarelas de pagos o botones de pago PSE, se interesen en adelantar la puesta en marcha de una solución de "Pago en Linea" para los trámites de la Entidad, debido al bajo número de transacciones que se generan, lo cual haría </t>
    </r>
    <r>
      <rPr>
        <b/>
        <sz val="10"/>
        <rFont val="Arial Narrow"/>
        <family val="2"/>
      </rPr>
      <t>INVIABLE</t>
    </r>
    <r>
      <rPr>
        <sz val="10"/>
        <rFont val="Arial Narrow"/>
        <family val="2"/>
      </rPr>
      <t>, la inplementación de la solución de pagos en linea para los trámites ambientales de Parques Nacionales en lo relativo a las operaciones que se manejan por la plataforma VITAL.</t>
    </r>
  </si>
  <si>
    <r>
      <rPr>
        <b/>
        <sz val="10"/>
        <rFont val="Arial Narrow"/>
        <family val="2"/>
      </rPr>
      <t xml:space="preserve">SGM-GTEA: </t>
    </r>
    <r>
      <rPr>
        <sz val="10"/>
        <rFont val="Arial Narrow"/>
        <family val="2"/>
      </rPr>
      <t xml:space="preserve">Se reporta por parte de esta dependencia como lider de la estrategia de racionalización de trámites, que ante la situación actual en la que </t>
    </r>
    <r>
      <rPr>
        <b/>
        <sz val="10"/>
        <rFont val="Arial Narrow"/>
        <family val="2"/>
      </rPr>
      <t>no se adelanta la radicación y firma electrónica de los actos administrativos por ORFEO</t>
    </r>
    <r>
      <rPr>
        <sz val="10"/>
        <rFont val="Arial Narrow"/>
        <family val="2"/>
      </rPr>
      <t xml:space="preserve">, se tomo la decisión de solicitar al Grupo de Procesos Corporativos -mediante Memorando 20182300008553-, para que se inste al uso obligatorio de esta herramienta que ya se encuentra disponible en el gestor documental ORFEO.
Pese a lo anterior a la fecha, </t>
    </r>
    <r>
      <rPr>
        <b/>
        <sz val="10"/>
        <rFont val="Arial Narrow"/>
        <family val="2"/>
      </rPr>
      <t>aún no se utiliza la firma electrónica en este tipo de Actos Administrativos.</t>
    </r>
  </si>
  <si>
    <r>
      <rPr>
        <b/>
        <sz val="10"/>
        <rFont val="Arial Narrow"/>
        <family val="2"/>
      </rPr>
      <t>SAF:</t>
    </r>
    <r>
      <rPr>
        <sz val="10"/>
        <rFont val="Arial Narrow"/>
        <family val="2"/>
      </rPr>
      <t xml:space="preserve"> Se dio respuesta a este punto mediante memorando N°20194600006953 </t>
    </r>
    <r>
      <rPr>
        <b/>
        <sz val="10"/>
        <rFont val="Arial Narrow"/>
        <family val="2"/>
      </rPr>
      <t xml:space="preserve">Anexo 3
SGM-GTEA: </t>
    </r>
    <r>
      <rPr>
        <sz val="10"/>
        <rFont val="Arial Narrow"/>
        <family val="2"/>
      </rPr>
      <t>Vale la pena aclarar que la incorporación de las solicitudes de trámite presentadas por escrito, para que sean tramitadas digitalmente a partir de la Ventanilla VITAL, es una labor de competencia de nuestra Ventanilla de Atención al Usuario, que hace parte de las competencias del Grupo de Procesos Corporativos; sin embargo, se desconoce que actualmente se haya adelantado la digitalización de solictudes de trámites con el uso de la Ventanilla VITAL por parte del SAF-GPC.</t>
    </r>
  </si>
  <si>
    <t>No se ha podido avanzar más en este tema, ya que las infraestructuras que faltan por diseño están en arriendo y lo que se pretende es que se cambien a inmuebles que permitan dar cumplimiento a la norma y otros porque están en ejecución.</t>
  </si>
  <si>
    <r>
      <rPr>
        <b/>
        <sz val="10"/>
        <rFont val="Arial Narrow"/>
        <family val="2"/>
      </rPr>
      <t xml:space="preserve">Grupo Control Disciplinario interno </t>
    </r>
    <r>
      <rPr>
        <sz val="10"/>
        <rFont val="Arial Narrow"/>
        <family val="2"/>
      </rPr>
      <t xml:space="preserve">(02/08/2019:) elaboró y envió  al Grupo de Comunicaciones, para su diseño y divulgación por los canales electrónicos durante el mes de Agosto, el       flash informativo, encaminad  al </t>
    </r>
    <r>
      <rPr>
        <b/>
        <sz val="10"/>
        <rFont val="Arial Narrow"/>
        <family val="2"/>
      </rPr>
      <t>Cuidado y  custodia de la información para garantizar un excelente servicio al ciudadano" ( Artículo 34 No.5 Ley 734 de 2002)</t>
    </r>
    <r>
      <rPr>
        <sz val="10"/>
        <rFont val="Arial Narrow"/>
        <family val="2"/>
      </rPr>
      <t xml:space="preserve">,  </t>
    </r>
    <r>
      <rPr>
        <sz val="10"/>
        <color theme="1"/>
        <rFont val="Arial Narrow"/>
        <family val="2"/>
      </rPr>
      <t xml:space="preserve">                                                            </t>
    </r>
    <r>
      <rPr>
        <b/>
        <sz val="10"/>
        <color theme="1"/>
        <rFont val="Arial Narrow"/>
        <family val="2"/>
      </rPr>
      <t xml:space="preserve">14/08/2019: </t>
    </r>
    <r>
      <rPr>
        <sz val="10"/>
        <color theme="1"/>
        <rFont val="Arial Narrow"/>
        <family val="2"/>
      </rPr>
      <t xml:space="preserve"> En el Comité Administrativo Territorial Orinoquía, se realizó actividad sensibilización sobre los deberes y responsabilidades de los servidores públicos, en el contexto del derecho disciplinario y la importancia de la función pública frente a los ciudadanos.                                               </t>
    </r>
    <r>
      <rPr>
        <b/>
        <sz val="10"/>
        <color theme="1"/>
        <rFont val="Arial Narrow"/>
        <family val="2"/>
      </rPr>
      <t xml:space="preserve">05/09/2019: </t>
    </r>
    <r>
      <rPr>
        <sz val="10"/>
        <color theme="1"/>
        <rFont val="Arial Narrow"/>
        <family val="2"/>
      </rPr>
      <t xml:space="preserve"> Grupo Control Disciplinario interno elaboró y envió  al Grupo de Comunicaciones, para su diseño y divulgación por los canales electrónicos durante el mes de Agosto, el  flash informativo, con énfasis en el </t>
    </r>
    <r>
      <rPr>
        <b/>
        <sz val="10"/>
        <color theme="1"/>
        <rFont val="Arial Narrow"/>
        <family val="2"/>
      </rPr>
      <t xml:space="preserve">deber de desarrollar la función encomandada con diligencia, eficiencia e imparcialidad,  en observancia a los atributos de RESPETO – TRATO DIGNO – CONFIABILIDAD – EMPATIA – INCLUSIÓN – OPORTUNIDAD – EFECTIVIDAD, que garantizan un servicio eficaz al ciudadano.(Artículo 34 No.2 de la Ley 734 de 2002).              30/09/2019: </t>
    </r>
    <r>
      <rPr>
        <sz val="10"/>
        <color theme="1"/>
        <rFont val="Arial Narrow"/>
        <family val="2"/>
      </rPr>
      <t xml:space="preserve">Se apoyó al Grupo Gestión Humana en la inducción al nuevo Jefe Área Protegida PNN Los Corales del Rosario y de San Bernardo. </t>
    </r>
    <r>
      <rPr>
        <b/>
        <sz val="10"/>
        <color theme="1"/>
        <rFont val="Arial Narrow"/>
        <family val="2"/>
      </rPr>
      <t xml:space="preserve"> 
02/10/2019:  </t>
    </r>
    <r>
      <rPr>
        <sz val="10"/>
        <color theme="1"/>
        <rFont val="Arial Narrow"/>
        <family val="2"/>
      </rPr>
      <t>Grupo Control Disciplinario interno elaboró y envió  al Grupo de Comunicaciones, para su diseño y divulgación por los canales electrónicos durante el mes de Octubre, el  flash informativo, con énfasis en:  “</t>
    </r>
    <r>
      <rPr>
        <b/>
        <sz val="10"/>
        <color theme="1"/>
        <rFont val="Arial Narrow"/>
        <family val="2"/>
      </rPr>
      <t>LA CORRUPCIÓN NO PUEDE TENER NINGUNA CABIDA EN PARQUES NACIONALES NATURALES DE COLOMBIA” Por ello, el servicio que se presta al ciudadano debe ser transparente y honesto, nunca se deben aceptar ofertas o propuestas para obtener beneficios personales adicionales a las contraprestaciones legales y convencionales cuando a ellas se tenga derecho.</t>
    </r>
    <r>
      <rPr>
        <sz val="10"/>
        <color theme="1"/>
        <rFont val="Arial Narrow"/>
        <family val="2"/>
      </rPr>
      <t xml:space="preserve"> </t>
    </r>
    <r>
      <rPr>
        <b/>
        <sz val="10"/>
        <color theme="1"/>
        <rFont val="Arial Narrow"/>
        <family val="2"/>
      </rPr>
      <t>(Numeral 08, Artículo 34 de la Ley 734 de 2002)</t>
    </r>
    <r>
      <rPr>
        <sz val="10"/>
        <color theme="1"/>
        <rFont val="Arial Narrow"/>
        <family val="2"/>
      </rPr>
      <t xml:space="preserve">. </t>
    </r>
    <r>
      <rPr>
        <b/>
        <sz val="10"/>
        <color theme="1"/>
        <rFont val="Arial Narrow"/>
        <family val="2"/>
      </rPr>
      <t xml:space="preserve">                                               22/11/2019:  </t>
    </r>
    <r>
      <rPr>
        <sz val="10"/>
        <color theme="1"/>
        <rFont val="Arial Narrow"/>
        <family val="2"/>
      </rPr>
      <t xml:space="preserve"> Grupo Control Disciplinario interno elaboró y envió  al Grupo de Comunicaciones, para su diseño y divulgación por los canales electrónicos durante el mes de Noviembre, el  flash informativo, con énfasis en: </t>
    </r>
    <r>
      <rPr>
        <b/>
        <sz val="10"/>
        <color theme="1"/>
        <rFont val="Arial Narrow"/>
        <family val="2"/>
      </rPr>
      <t xml:space="preserve">"El respeto es un compromiso permanente en el ejercicio de las funciones públicas y está prohibido proferir en acto oficial o en público expresiones injuriosas o calumniosas contra cualquier servidor público o usuarios que acceden al servicio de la entidad (Numeral 23, Artículo 35. Prohibiciones, Ley 734 de 2002).  
02/12/2019:  </t>
    </r>
    <r>
      <rPr>
        <sz val="10"/>
        <color theme="1"/>
        <rFont val="Arial Narrow"/>
        <family val="2"/>
      </rPr>
      <t xml:space="preserve">Se realizó actividad sensibilización sobre los deberes y responsabilidades de los servidores públicos, en el contexto del derecho disciplinario y la importancia de la función pública frente a los ciudadanos, dirigida a la Oficina Asesora de Planeación. </t>
    </r>
    <r>
      <rPr>
        <b/>
        <sz val="10"/>
        <color theme="1"/>
        <rFont val="Arial Narrow"/>
        <family val="2"/>
      </rPr>
      <t xml:space="preserve">                                               02/12/2019:  </t>
    </r>
    <r>
      <rPr>
        <sz val="10"/>
        <color theme="1"/>
        <rFont val="Arial Narrow"/>
        <family val="2"/>
      </rPr>
      <t xml:space="preserve">Se realizó actividad sensibilización  sobre los deberes y responsabilidades de los servidores públicos, en el contexto del derecho disciplinario y la importancia de la función pública frente a los ciudadanos, dirigida al Grupo de Contratos. </t>
    </r>
    <r>
      <rPr>
        <b/>
        <sz val="10"/>
        <color theme="1"/>
        <rFont val="Arial Narrow"/>
        <family val="2"/>
      </rPr>
      <t xml:space="preserve">17/12/2019: </t>
    </r>
    <r>
      <rPr>
        <sz val="10"/>
        <color theme="1"/>
        <rFont val="Arial Narrow"/>
        <family val="2"/>
      </rPr>
      <t xml:space="preserve"> Se realizó actividad sensibilización  sobre los deberes y responsabilidades de los servidores públicos, en el contexto del derecho disciplinario y la importancia de la función pública frente a los ciudadanos, dirigida al Grupo de Comunicaciones y Educación Ambiental.   </t>
    </r>
    <r>
      <rPr>
        <b/>
        <sz val="10"/>
        <color theme="1"/>
        <rFont val="Arial Narrow"/>
        <family val="2"/>
      </rPr>
      <t xml:space="preserve">           18/12/2019</t>
    </r>
    <r>
      <rPr>
        <sz val="10"/>
        <color theme="1"/>
        <rFont val="Arial Narrow"/>
        <family val="2"/>
      </rPr>
      <t>:   Grupo Control Disciplinario interno elaboró y envió  al Grupo de Comunicaciones, para su diseño y divulgación por los canales electrónicos en lo que resta de diciembre, el  flash informativo, con énfasis en la prohibición de</t>
    </r>
    <r>
      <rPr>
        <b/>
        <sz val="10"/>
        <color theme="1"/>
        <rFont val="Arial Narrow"/>
        <family val="2"/>
      </rPr>
      <t xml:space="preserve"> "Abstenerse  de Incumplir cualquier decisión judicial, fiscal, administrativa, o disciplinaria en razón o con ocasión del cargo o funciones, u obstaculizar su ejecución. Siempre en  satisfacción de las necesidades del ciudadano.</t>
    </r>
    <r>
      <rPr>
        <sz val="10"/>
        <color theme="1"/>
        <rFont val="Arial Narrow"/>
        <family val="2"/>
      </rPr>
      <t xml:space="preserve"> </t>
    </r>
    <r>
      <rPr>
        <b/>
        <sz val="10"/>
        <color theme="1"/>
        <rFont val="Arial Narrow"/>
        <family val="2"/>
      </rPr>
      <t xml:space="preserve">(Numeral 24, Artículo 35, Ley 734 de 2002 – Código Disciplinario Único). 
                      </t>
    </r>
  </si>
  <si>
    <r>
      <rPr>
        <b/>
        <sz val="12"/>
        <color indexed="8"/>
        <rFont val="Arial Narrow"/>
        <family val="2"/>
      </rPr>
      <t>GCI:</t>
    </r>
    <r>
      <rPr>
        <sz val="12"/>
        <color indexed="8"/>
        <rFont val="Arial Narrow"/>
        <family val="2"/>
      </rPr>
      <t>Mediante correo electrónico del  25 de noviembre de 2019, se reportó la información correspondiente al Riesgo No 18 y la Oportunidad No 59 correspondientes al proceso de Evaluación a los Sistemas de Gestión con el cargue de las evidencias en el DRIVE de la Oficina Asesora de Planeación.
Se publicó Informe con el  Seguimiento al Tercer Monitoreo de Riesgos Institucionales vigencia 2019 en el link: https://storage.googleapis.com/pnn-web/uploads/2019/02/Informe-II-Seguimiento-Mapa-de-Riesgos-2019.pdf.</t>
    </r>
  </si>
  <si>
    <r>
      <rPr>
        <b/>
        <sz val="10"/>
        <rFont val="Arial Narrow"/>
        <family val="2"/>
      </rPr>
      <t>SAF:</t>
    </r>
    <r>
      <rPr>
        <sz val="10"/>
        <rFont val="Arial Narrow"/>
        <family val="2"/>
      </rPr>
      <t xml:space="preserve"> Se consolidan reportes restantes del III y IV trimestre de 2019, y se publican en la página web: http://www.parquesnacionales.gov.co/portal/es/servicio-al-ciudadano/peticiones-quejas-y-reclamos/informe-de-peticiones-quejas-y-reglamos/
</t>
    </r>
    <r>
      <rPr>
        <b/>
        <sz val="10"/>
        <rFont val="Arial Narrow"/>
        <family val="2"/>
      </rPr>
      <t>Anexo 6.</t>
    </r>
    <r>
      <rPr>
        <sz val="10"/>
        <rFont val="Arial Narrow"/>
        <family val="2"/>
      </rPr>
      <t xml:space="preserve"> Informe PQRSD III trimestre-19
</t>
    </r>
    <r>
      <rPr>
        <b/>
        <sz val="10"/>
        <rFont val="Arial Narrow"/>
        <family val="2"/>
      </rPr>
      <t>Anexo 7</t>
    </r>
    <r>
      <rPr>
        <sz val="10"/>
        <rFont val="Arial Narrow"/>
        <family val="2"/>
      </rPr>
      <t xml:space="preserve"> Informe PQRSD IV trimestre-19 
Se programo conjuntamente con GPC para el 19 diciembre capacitacion con INCI, pero al final el instituto no definio los faciltadores- Se dejo todo listo para el año entrante la capacitación con INCI e incluye a los responsables de la DT. Inicio febrero.
GCI: Elaboró los Informes de Peticiones, Quejas, Reclamos, Sugerencias y Denuncias por los  períodos  comprendidos  entre  el 1 de julio al 31 de agosto de 2019,  del  01 al 30 de septiembre de 2019 y del 01 de octubre al 30 de noviembre de 2019,  los cuales se encuentran publicados en la siguiente URL:http://www.parquesnacionales.gov.co/portal/es/planeacion-gestion-y-control/transparencia-participacion-y-servicio-al-ciudadano/informes-de-evaluacion-y-gestion/vigencia-2019/
</t>
    </r>
  </si>
  <si>
    <r>
      <rPr>
        <b/>
        <sz val="11"/>
        <color indexed="8"/>
        <rFont val="Arial Narrow"/>
        <family val="2"/>
      </rPr>
      <t>GCI:</t>
    </r>
    <r>
      <rPr>
        <sz val="11"/>
        <color indexed="8"/>
        <rFont val="Arial Narrow"/>
        <family val="2"/>
      </rPr>
      <t xml:space="preserve"> Se cumplió en el cuatrimestre anterior (mayo-agosto) con la realización de la  Audiencia Publica de Rendición de Cuentas del Sector Ambiente el 5 de Agosto de 2019 con la participación de Parques Nacionales Naturales de Colombia, el informe correspondiente a la evaluación del evento lo realizó el Ministerio de Ambiente y Desarrollo Sostenible como cabeza del sector.
El MADS socializo el informe publicado correspondiente a la evaluación y seguimiento a la Audiencia de Rendición de Cuenta Sectorial realizada el 5 de agosto de 2019.</t>
    </r>
  </si>
  <si>
    <r>
      <rPr>
        <b/>
        <sz val="11"/>
        <color indexed="8"/>
        <rFont val="Arial Narrow"/>
        <family val="2"/>
      </rPr>
      <t xml:space="preserve">GCI: </t>
    </r>
    <r>
      <rPr>
        <sz val="11"/>
        <color indexed="8"/>
        <rFont val="Arial Narrow"/>
        <family val="2"/>
      </rPr>
      <t xml:space="preserve"> Se cumplió en el cuatrimestre anterior (mayo-agosto) con la realización de la realización de la  Audiencia Publica de Rendición de Cuentas del Sector Ambiente el 5 de Agosto de 2019 con la participación de Parques Nacionales Naturales de Colombia, el informe correspondiente a la evaluación del evento y su publicación la realizó el Ministerio de Ambiente y Desarrollo Sostenible como cabeza del sector.</t>
    </r>
  </si>
  <si>
    <r>
      <rPr>
        <b/>
        <sz val="10"/>
        <rFont val="Arial Narrow"/>
        <family val="2"/>
      </rPr>
      <t>SGM-GTEA:</t>
    </r>
    <r>
      <rPr>
        <sz val="10"/>
        <rFont val="Arial Narrow"/>
        <family val="2"/>
      </rPr>
      <t xml:space="preserve"> Por parte de esta dependencia se ha venido proporcionando la información técnica, juridica y procedimental de los trámites para la elaboración de las campañas internas y externas de apropiación de las tecnologias de la información, como las plataformas VITAL, SUIT, No más filas; sin embargo la realización propiamente dicha es adelantada por nuestro Grupo de Comunicaciones y Educación Ambiental.
</t>
    </r>
    <r>
      <rPr>
        <b/>
        <sz val="10"/>
        <rFont val="Arial Narrow"/>
        <family val="2"/>
      </rPr>
      <t>GCEA</t>
    </r>
    <r>
      <rPr>
        <sz val="10"/>
        <rFont val="Arial Narrow"/>
        <family val="2"/>
      </rPr>
      <t xml:space="preserve">: Se ha hecho difusión periódicamente a través de redes sociales y correo interno a los trámites ambientales. También se ubicó un banner en la página web e Intranet recordando a los ciudadanos y personal de la Entidad que los trámites ambientales de la Entidad se pueden tramitar a través de vital. También se publicó en redes sociales la campña realizada pro Sinergia de Gobierno sobre la ventanilla única de Trámites Ambientales, VITAL. </t>
    </r>
  </si>
  <si>
    <t xml:space="preserve">GCEA: Las redes sociales son un espacio abierto permanente de comunicación con la ciudadanía. A través de ellas se han realizado varios Facebook Live sobre iniciativas de conservación. </t>
  </si>
  <si>
    <t>SGM-GTEA: Se reporta por parte de esta dependencia como lider de la estrategia de racionalización de trámites, que se adelantó una jornada de capacitación y parametrización en el manejo de las plataformas VITAL-SILA, sin embargo no ha sido posible coordinar la finalización de la capacitación para los  perfiles de: Técnico y Jefe de Área Protegida, los cuales se deben terminar para que este trámite pueda salir finalmente dispuesto en ambiente de producción para la ventanilla de trámites VITAL.
DTCA: En èste cuatrimestre se concertò con el Grupo de Tràmites avanzar en la fase de sensibilizaciòn previo a definir la parametrizaciòn. Por lo anterior se remitiò via memorando la informaciòn a G Tràmites de las personas asignadas como responsables de atender el tràmite tanto de la DT como en el PNN Corales del Rosario y San Bernardo. Adjunto como evidencia carpeta racionalizaciòn de tràmites en la cual incluyo los memorandos de gestiòn y concertaciòn de las sensibilizaciones y las listas de asistencia de los servidores sensibilizados quienes apoyaràn a partir de la vigencia 2020 dicho tràmite. A la fecha de éste reporte no se habia logrado concertar la sensibilizaciòn de otros perfiles debido a los compromisos de jefe de AP y y funcionarios. Se estima entrar en fase producciòn en primer cuatrimestre del 2020</t>
  </si>
  <si>
    <t>GCEA: Apoyamos la transmisión de los foros que hacen parte de la Construcción de la Política del SINAP. 
DTOR: El mantenimiento y soporte de la herramienta de PQRS se está realizando desde el nivel central, de acuerdo a las incidencias reportadas con relación al funcionamiento del aplicativo.
Anexo 2.4.1 - GSIR memorando 20192400001743
DTCA: No se tiene actividad  por parte de esta unidad de decisión en el último cuatrimestre al respecto de esta meta teniendo en cuenta lo informado por el grupo GSIR a través de correo electrónico que cito" Para el desarrollo de esta actividad, a la fecha desde el GSIR, se tiene un profesional encargado del soporte de esta herramienta. Si se realiza alguna actividad con esta herramienta que involucre a las Direcciones Territoriales, se estará enviando la respectiva comunicación" (No se incluye en promedio )</t>
  </si>
  <si>
    <r>
      <t xml:space="preserve">DTOR: </t>
    </r>
    <r>
      <rPr>
        <sz val="11"/>
        <color theme="1"/>
        <rFont val="Arial Narrow"/>
        <family val="2"/>
      </rPr>
      <t>Se realizó divulgación de la política de riesgos al personal de Dirección Territorial y Áreas Protegidas, así mismo se realizó divulgación de procedimiento de administración de riesgos a fin de realizar la actualización propuesta para la vigencia 20</t>
    </r>
    <r>
      <rPr>
        <b/>
        <sz val="11"/>
        <color theme="1"/>
        <rFont val="Arial Narrow"/>
        <family val="2"/>
      </rPr>
      <t>20.
Anexo 1.1.2.1 Correo divulgación politica_Adm_riesgos.
Anexo 1.1,2.2 divulgación- Política de Administración Integral de Riesgo 2019
DTCA: El 30 septiembre la DTCA y profesionales de las Aps participaron en reuniòn convocada por la OAP donde fue socializada la poìtica de admòn de riesgos y unos apartes de la guia del DAFP. Como compromiso de la reuniòn se derivò la remisiòn de la propuesta de los riesgos vigencia 2020 Adjunto Lista de asistencia y correo de socializaciòn
DTAM El 12 de agosto se lleva a cabo Socialización lineamientos administración de riesgos por parte de la Oficina Asesora de Planeación, de la Política de Adminstración del Riesgo y en el mismo seguimiento del tercer cuatrimestre se adjuntan los soportes</t>
    </r>
  </si>
  <si>
    <t>GCEA: Con el acompañamiento de la OAP se realizó el Mapa de Riesgos y Oportunidades 2020.
DTOR: Se realizó la asesoría y acompañamiento desde la Dirección Territorial a las áreas protegidas en la actualización del mapa de riesgos.
Anexo 2.3.1 acom_Act_riesgos_pnn_pic
Anexo 2.3.2 soc_acomp-actualización-riesgos
Anexo 2.3.3 AsesoriaAcompañamiento_AP_act_riesgos
Anexo 2.3.4 acompañamiento_Act_riesgos_p_apoyo
Anexo 2.3.5 acomp Act riesgosp_misinales_ActaTecnica_20192910
DTCA: Dando alcance a los lineamientos de la OAP, se socializò mediante la herramienta de correo electrònico la propuesta de riesgos de los lìderes de procesos en NC con las àreas protegidas adscritas a la DTCA y posterior a ello fue remitido a la OAP mediante correo electrònico la retroalimentaciòn y los riesgos que reportarà la DT en la vigencia 2020. Se desarrollò reuniòn virtual con las APs donde se socializò la polìtica de admòn del riesgo segùn la guia del DAFP Adjunto como evidencias carpeta que contiene correos de gestiòn y reporte a los lìderes de procesos del Nivel Central Y PPT con Lista asistencia 
DTAM Acorde a los lineamientos de la Oficina Asesora de Planeación, la Dirección Territorial adelantó la actualización de mapa de riesgos, identificando oportunidades de mejora y actualización de contextos.
Se remite a la profesional de la Oficina Asesora de Planeación mediante correo electrónico la matriz mapa de riesgos y oportunidades. Anexo 1 reporte matriz nueva metodología riesgos ajustada y actualizada.
 Así mismo con la DTAM se realiza socialización de mapa de riesgos, contextos y oportunidades de mejora. Anexo 2 sensibilizaciónRiesgos, contextos y oportunidades.
Con los ejercicios realizados, se realizó solicitude ajuste a riesgos de la áreas protegidas Río Puré, Cahunarí, Churumberos y Yaigojé. Anexo 3 solicitud Ajuste mapa riesgosOAP.
Con el PNN Churumbelos se realiza también acompañamiento para actualizació de mapa de riesgos y oportunidades y contextos. Anexo 4 Acta001 Acompañamiento AuditoriaChurumbelos</t>
  </si>
  <si>
    <t>DTOR: La actividad se tiene prevista a realizar en la vigencia 2020, con el mapa de riesgos de corrupción actualizado.
DTCA: No se somete a consulta ciudadana desde  la DTCA teniendo en cuenta que la OAP  consolidò las propuestas de los riesgos que incluye  los riesgos identificados por esta unidad de decisiòn para ser monitoreados en  la vigencia 2020. La OAP realizarà la publicaciòn en la web de la entidad 
DTAM Esta actividad la realizará la Oficina Asesora de Planeación. La DTAM identificó riesgos de corrupción, los consolidó en el Mapa de Riesgos y Oportunidades y los reportó a la OAP.  Anexo 5 reporte matriz nueva metodología riesgos</t>
  </si>
  <si>
    <t xml:space="preserve">GCEA: No se identificaron alertas en este periodo, pero se suscribió con Control Interno un Plan de Mejoramiento ya que por alguna circunstacia se perdió una de las evidencias ubicadas en el Drive compartido por la OAP. 
DTOR: Se realizaron alertas tempranas para reporte oportuno  de mapa de riesgos:
Anexo Anexo 4.2.1 sol_Tercer_rep_mapa de riesgos_jefesAP
DTCA : No se generan alertas por materializaciòn del riesgo teniendo en cuenta que las acciones preventivas definidas fueron eficaces. Las ùnicas alertas que se remiten a las Aps y los dueños de procesos en la DT estàn relacionadas a generar los reportes oportunamente para consolidar y remitir al nivel central adjunto carpeta 4.2 riesgos corrupciòn
DTAM Se generan alertas para el reporte de mapa de riesgos y oportunidades III cuatrimestre, y se advierte sobrte las evidencias que se suben al drive, redacción de los avances del cuatrimestre. Anexo 8 alertas para reporte mapa de riesgos III CUATRIMESTRE </t>
  </si>
  <si>
    <r>
      <t xml:space="preserve">DTOR: </t>
    </r>
    <r>
      <rPr>
        <sz val="11"/>
        <color theme="1"/>
        <rFont val="Arial Narrow"/>
        <family val="2"/>
      </rPr>
      <t xml:space="preserve">Se realizó divulgación de la política de riesgos al personal de Dirección Territorial y Áreas Protegidas, así mismo se realizó divulgación de procedimiento de administración de riesgos a fin de realizar la actualización propuesta para la vigencia 2020.
Anexo 1.1.2.1 Correo divulgación politica_Adm_riesgos.
Anexo 1.1,2.2 divulgación- Política de Administración Integral de Riesgo 2019
DTCA: Se remitió al GPC el consolidado de encuestas tabuladas aplicadas en las sedes administrativas del último cuatrimestre de la vigencia 2019. Estas encuestas constituyen el insumo para la elaboración del informe semestral el cual es elaborado por el Grupo de Procesos Corporativos y publicado en la Web de la entidad. Adjunto como evidencia encuestas consolidadas en la carpeta 1.2 encuestas satisfacción
DTAM La Dirección Territorial Amazonía no tiene parques con prestación de servicios ecoturísticos, sin embargo, acorde al os procesos, realiza encuestas de satisfacción a los usuarios que requieren información en las sedes administrativas. Para el III y IV trimestre aplica encuestas, estas son tabuladas y remitidas al Grupo de Procesos Corporativos quien consolida. 
Anexo 2 ENCUESTAS SATISFACCIÓN_DTAM_3ER TRIM_19
Anexo 3 ENCUESTAS SATISFACCIÓN IV TRIM DTAM
Anexo 4 REPORTE_ENCUESTAS_ SATISFACCIÓN_IIITRIM 
Anexo 5 REPORTE_ENCUESTAS_SATISFACCIÓN_IVTRIM
</t>
    </r>
  </si>
  <si>
    <t>GCEA: Las redes sociales son un espacio abierto permanente de comunicación con la ciudadanía. A través de ellas se han realizado varios Facebook Live sobre iniciativas de conservación. 
DTOR: Actividad a cargo de GSIR.
DTCA:  Desde el GSIR se realizó una parte del seguimiento a través de la evaluación de la página web en la herramienta http://www.tawdis.net/, la cual ayuda a conocer el alcance de la página web para la atención de personas con discapacidad. Así mismo, el Grupo de comunicaciones y Educación Ambiental, realiza los trabajos de mejora de la página web para la atención de personas con discapacidad. LA DTCA SE ENCUENTRA A LA ESPERA DE LINEAMIENTOS 
DTAM Actividad a cargo de GSIR. Esto se realiza con el fin de poder verificar si la pagina web de Parques Nacionales Naturales cumple o no con elementos de ayuda para discapacitados visuales y auditivos.
Las evaluaciones semestrales son realizadas por nivel central (GSIR) La DTAM desconoce si se registraron hallazgos. (no se puede determinar avance a cargo de la DT)
(no se incluye)</t>
  </si>
  <si>
    <t>GCEA: Con el acompañamiento de la OAP se realizó el Mapa de Riesgos y Oportunidades 2020.
DTOR: Se realizó la asesoría y acompañamiento desde la Dirección Territorial a las áreas protegidas en la actualización del mapa de riesgos.
Anexo 2.3.1 acom_Act_riesgos_pnn_pic
Anexo 2.3.2 soc_acomp-actualización-riesgos
Anexo 2.3.3 AsesoriaAcompañamiento_AP_act_riesgos
Anexo 2.3.4 acompañamiento_Act_riesgos_p_apoyo
Anexo 2.3.5 acomp Act riesgosp_misinales_ActaTecnica_20192910
DTCA: Dando alcance a los lineamientos de la OAP, se socializò mediante la herramienta de correo electrònico la propuesta de riesgos de los lìderes de procesos en NC con las àreas protegidas adscritas a la DTCA y posterior a ello fue remitido a la OAP mediante correo electrònico la retroalimentaciòn y los riesgos que reportarà la DT en la vigencia 2020. Se desarrollò reuniòn virtual con las APs donde se socializò la polìtica de admòn del riesgo segùn la guia del DAFP Adjunto como evidencias carpeta que contiene correos de gestiòn y reporte a los lìderes de procesos del Nivel Central Y PPT con Lista asistencia 
DTAM De acuerdo al reporte del II cuatrimestre, Se proyectó memorando No. 20195000003823 del 13 de agosto, en el que se solicita Capacitar al personal de atención al ciudadano en el uso y manejo del Servicio de Interpretación en Línea – SIEL, conel fin de cumplir acciones del PAAC.
El Grupo de Procesos Corporativos informa que que ya se adelantaron las cotizaciones correspondientes con el Instituto Nacional para Sordos INSOR, con el fin de que se realice una capacitación al personal de atención al ciudadano, a nivel nacional y que la solicitud ya fue presentada al Grupo de Gestión Humana, y que se encuentran a la espera de sus comentarios. Y que En cuanto tenga respuesta al respecto,nos informarán sobre la logística para su desarrollo. 
Anexo 8 RESPUESTA CAPACITACION SIEL_GPC
(no se puede determinar avance a cargo de la DT)</t>
  </si>
  <si>
    <r>
      <rPr>
        <b/>
        <sz val="10"/>
        <rFont val="Arial Narrow"/>
        <family val="2"/>
      </rPr>
      <t>SAF:</t>
    </r>
    <r>
      <rPr>
        <sz val="10"/>
        <rFont val="Arial Narrow"/>
        <family val="2"/>
      </rPr>
      <t xml:space="preserve"> se reportó en el primer informe
GCEA: Se realizó un Facebook Lve sobre oportunidades de investigación en PNNC, además todas las semanas se realiza campañas sobre las áreas protegidas, su fauna, flora y servicios ecosistémicos. También se realizó una infografía del Jaguar que se publicó interna y externamente para sensibilizar a la comunidad sobre la importancia de la conservación de esta especie. También sobre la protección de Chiribiquete y el derecho de las comunidades a no ser contactados. También se promovieron eventos realizados por la UE sobre el Apoyo Presupuestario para el Desarrollo Social Sostenible y los aportes a la conservación de las áreas protegidas. También se está socializando por redes sociales un video sobre SIRAP Orinoquía. 
DTCA: Se cumplió con la meta y a través del memorando No 20196510000193, está unidad de decisión ratifica la continuidad del funcionario Freddy Garzón , Código 4169 Grado 11,como líder del proceso de atención al usuario interno y externo de la entidad. Teniendo en cuenta que por medio del Formato 2. Compromisos Laborales y Competencias comportamentales de la Comisión Nacional del Servicio Civil, fue designado el funcionario llevando además, las encuestas de  satisfacción, perfil de visitantes,  entrada de visitantes". (Anexo como evidencia carpeta servicio ciudadano sub carpeta 2.7  contiene consolidado encuestas visitantes vigencia 2019 y Registro de visitantes )
DTAM Esta actividad se reportó en el II cuatrimestre con cumplimiento en su totalidad (No se incluye).</t>
    </r>
  </si>
  <si>
    <r>
      <t xml:space="preserve">SAF: </t>
    </r>
    <r>
      <rPr>
        <sz val="10"/>
        <rFont val="Arial Narrow"/>
        <family val="2"/>
      </rPr>
      <t xml:space="preserve">Se realizó sensibilización con la DTCA el día 25 de Julio de 2019.
3. En cuanto a mecanismos implementados para verificar la eficacia de la atención al ciudadano, se realiza el Informe del I trimestre de encuestas de satisfacción. 
</t>
    </r>
    <r>
      <rPr>
        <b/>
        <sz val="10"/>
        <rFont val="Arial Narrow"/>
        <family val="2"/>
      </rPr>
      <t>Anexo 9.</t>
    </r>
    <r>
      <rPr>
        <sz val="10"/>
        <rFont val="Arial Narrow"/>
        <family val="2"/>
      </rPr>
      <t xml:space="preserve">Capaciatción PQRSD DTOR 
</t>
    </r>
    <r>
      <rPr>
        <b/>
        <sz val="10"/>
        <rFont val="Arial Narrow"/>
        <family val="2"/>
      </rPr>
      <t xml:space="preserve">Anexo 10 </t>
    </r>
    <r>
      <rPr>
        <sz val="10"/>
        <rFont val="Arial Narrow"/>
        <family val="2"/>
      </rPr>
      <t xml:space="preserve">Flash datos privados
</t>
    </r>
    <r>
      <rPr>
        <b/>
        <sz val="10"/>
        <rFont val="Arial Narrow"/>
        <family val="2"/>
      </rPr>
      <t xml:space="preserve">Anexo 11 </t>
    </r>
    <r>
      <rPr>
        <sz val="10"/>
        <rFont val="Arial Narrow"/>
        <family val="2"/>
      </rPr>
      <t xml:space="preserve">Datos personales
</t>
    </r>
    <r>
      <rPr>
        <b/>
        <sz val="10"/>
        <rFont val="Arial Narrow"/>
        <family val="2"/>
      </rPr>
      <t xml:space="preserve">Anexo 12. </t>
    </r>
    <r>
      <rPr>
        <sz val="10"/>
        <rFont val="Arial Narrow"/>
        <family val="2"/>
      </rPr>
      <t xml:space="preserve">Participación Feria DNP en Ayapel - Cordoba
DTOR: Se realizó capacitación en PQRS Y tratamiento de datos personales, divulgación del protocolo e atención al ciudadano a través de correo electrónico a los diferentes colaboradores. 
Anexo 3.1.1 cap PQRS y trata datos personales
Anexo 3.1.2Divulgación protocolo_atención_ciudadano_inst_PQRS
DTCA: En aras de fortalecer las competencias de los responsables directoss de atender ciudadanos se desarrollaron las siguientes sensibilizaciones en el cuatrimestre:
1. El 2 de octubre se desarrolló con el apoyo del GPC y la abogada Karen Aguilar sensibilización que incluyó servicio al ciudadano y todo lo concerniente a PQRSD en ella participaron 24 servidores. (adjunto lista de asistencia y presentaciones de pqrsd y servicio al ciudadano
1. El 22 de noviembre en auditorio campo serrano se reunieron funcionarios y contratistas de la DTCA, responsable atención alusuario, tienda parques, centro documentación y virtualmente via Hangouts se conectaron desde las Areas Protegidas. adjunto en la carpeta 3.1 Lista de asistencia y ppt socializada De lo anterior se tiene que fueron realizadas (4) jornadas de sensibilización a servidores de la DTCA y las Areas Protegidas durante toda la vigencia
DTAM Para este periodo se relaiza sensibilización sobre las atenciones prioritarias y prefertenciales.Anexo 9 ATENCIÓN A LAS PETICIONES
Así mismo, s e recuerda las solicitudes recibidas, tipos de solicitudes y tiempos de respuesta.Anexo 10 DefinicionesTiemposRespuestasPQRS
</t>
    </r>
  </si>
  <si>
    <r>
      <rPr>
        <b/>
        <sz val="10"/>
        <rFont val="Arial Narrow"/>
        <family val="2"/>
      </rPr>
      <t>SAF:</t>
    </r>
    <r>
      <rPr>
        <sz val="10"/>
        <rFont val="Arial Narrow"/>
        <family val="2"/>
      </rPr>
      <t xml:space="preserve"> Se ha divulgado a través del correo institucional, fñash informativos sobre la cultura de servicio al ciudadano: 
</t>
    </r>
    <r>
      <rPr>
        <b/>
        <sz val="10"/>
        <rFont val="Arial Narrow"/>
        <family val="2"/>
      </rPr>
      <t>Anexo 13</t>
    </r>
    <r>
      <rPr>
        <sz val="10"/>
        <rFont val="Arial Narrow"/>
        <family val="2"/>
      </rPr>
      <t xml:space="preserve"> Flash Peticiones del Congreso
</t>
    </r>
    <r>
      <rPr>
        <b/>
        <sz val="10"/>
        <rFont val="Arial Narrow"/>
        <family val="2"/>
      </rPr>
      <t>Anexo 14</t>
    </r>
    <r>
      <rPr>
        <sz val="10"/>
        <rFont val="Arial Narrow"/>
        <family val="2"/>
      </rPr>
      <t xml:space="preserve">. Datos semiprivados
</t>
    </r>
    <r>
      <rPr>
        <b/>
        <sz val="10"/>
        <rFont val="Arial Narrow"/>
        <family val="2"/>
      </rPr>
      <t>Anexo 15</t>
    </r>
    <r>
      <rPr>
        <sz val="10"/>
        <rFont val="Arial Narrow"/>
        <family val="2"/>
      </rPr>
      <t xml:space="preserve"> Términos de respuesta Derechos de Peticion
</t>
    </r>
    <r>
      <rPr>
        <b/>
        <sz val="10"/>
        <rFont val="Arial Narrow"/>
        <family val="2"/>
      </rPr>
      <t>GCEA</t>
    </r>
    <r>
      <rPr>
        <sz val="10"/>
        <rFont val="Arial Narrow"/>
        <family val="2"/>
      </rPr>
      <t>: Periódicamente se realiza con el GCEA campañas sobre la cultura del servicio al ciudadano y usaurio interno, así como el conocimiento de datos personales y tiempos de respuesta de PQRs que están asociadas también a esa cultura del servicio. 
DTOR: realizó divulgación de protocolo de atención a ciudadano. 
Anexo 3.2.1 divulgación flash servicio al ciudadano
Anexo 3.2.2 Sol divulgación atención ciudadano
Anexo 3.2.3 divulgación flash atencion_ciudadano
Anexo 3.2.4 Socialización protocolo de atención al ciudadano
Anexo 3.2.5 Protocolos-atención-al-ciudadano
DTCA: En aras de fortalecer las competencias de los responsables directoss de atender ciudadanos se desarrollaron las siguientes sensibilizaciones en el cuatrimestre:
1. El 2 de octubre se desarrolló con el apoyo del GPC y la abogada Karen Aguilar sensibilización que incluyó servicio al ciudadano y todo lo concerniente a PQRSD en ella participaron 24 servidores. (adjunto lista de asistencia y presentaciones de pqrsd y servicio al ciudadano
1. El 22 de noviembre en auditorio campo serrano se reunieron funcionarios y contratistas de la DTCA, responsable atención alusuario, tienda parques, centro documentación y virtualmente via Hangouts se conectaron desde las Areas Protegidas. adjunto en la carpeta 3.1 Lista de asistencia y ppt socializada De lo anterior se tiene que fueron realizadas (4) jornadas de sensibilización a servidores de la DTCA y las Areas Protegidas durante toda la vigencia
DTAM Con relación a la Cultura de Servicio al Ciudadano, se llevan a cabo acciones a quienes intervienen el el proceso de atnción al usuario, en aspectos como canales con los que cuenta PNNC para la atención, tiempos de respuesta según solicitud y de como se debe atender al usuarios en términos de una atención con diligencia, respeto, incluyente, eficiente, proactivo, confiable, transparente e integral.
Anexo 11 SOCIALIZACIÓN CULTURA DE SERVICIO AL CIUDADANO
Anexo 12 PRESENTACIÓN ATENCION Y_CULTURAAL USUARIO
Anexo 13 Asistencia CulturaAtenciónCiudadano</t>
    </r>
  </si>
  <si>
    <r>
      <rPr>
        <b/>
        <sz val="10"/>
        <rFont val="Arial Narrow"/>
        <family val="2"/>
      </rPr>
      <t xml:space="preserve">SAF: </t>
    </r>
    <r>
      <rPr>
        <sz val="10"/>
        <rFont val="Arial Narrow"/>
        <family val="2"/>
      </rPr>
      <t xml:space="preserve">Se consolida el reporte de Enero a Diciembre de 2019.
</t>
    </r>
    <r>
      <rPr>
        <b/>
        <sz val="10"/>
        <rFont val="Arial Narrow"/>
        <family val="2"/>
      </rPr>
      <t>Anexo 16.</t>
    </r>
    <r>
      <rPr>
        <sz val="10"/>
        <rFont val="Arial Narrow"/>
        <family val="2"/>
      </rPr>
      <t xml:space="preserve"> Consolidado ciudadanos atendidos III cuatrimestre-19
DTOR: Se realizó reporte de usuarios atendidos oportunamente a Nivel Central, GPC.
Anexo 4.2.1 Reporte_reg_usuarios
Anexo 4.2.2 REGISTRO USUARIOS PNN_Reporte
DTCA: El responsable de atención al usuario de la DTCA remitió consolidado de regristro de ciudadanos atendidos en la vigencia. Adjunto matriz en excel carpeta 4.2
DTAM Se lleva consolidado de atención a cuidadanos atendidos trimestralmente y se remite al Grupo de Procesos Corporativos. En este consolidado se registra la atención presencial, telefónica. Anexo 14 CONSOLIDADO ATENCION CIUDADANOIII TRIM_DTAM19
Anexo 15 CONSOLIDADO ATN_CIUDADANO_DTAM_IV TRIMESTRE 2019</t>
    </r>
  </si>
  <si>
    <r>
      <rPr>
        <b/>
        <sz val="10"/>
        <rFont val="Arial Narrow"/>
        <family val="2"/>
      </rPr>
      <t xml:space="preserve">GPC: </t>
    </r>
    <r>
      <rPr>
        <sz val="10"/>
        <rFont val="Arial Narrow"/>
        <family val="2"/>
      </rPr>
      <t xml:space="preserve">Se han socializado flash informativos sobre el Régimen de Protección de Datos Personales.
</t>
    </r>
    <r>
      <rPr>
        <b/>
        <sz val="10"/>
        <rFont val="Arial Narrow"/>
        <family val="2"/>
      </rPr>
      <t>Anexo 10</t>
    </r>
    <r>
      <rPr>
        <sz val="10"/>
        <rFont val="Arial Narrow"/>
        <family val="2"/>
      </rPr>
      <t xml:space="preserve"> Flash datos privados
</t>
    </r>
    <r>
      <rPr>
        <b/>
        <sz val="10"/>
        <rFont val="Arial Narrow"/>
        <family val="2"/>
      </rPr>
      <t>Anexo 11</t>
    </r>
    <r>
      <rPr>
        <sz val="10"/>
        <rFont val="Arial Narrow"/>
        <family val="2"/>
      </rPr>
      <t xml:space="preserve"> Datos personales
</t>
    </r>
    <r>
      <rPr>
        <b/>
        <sz val="10"/>
        <rFont val="Arial Narrow"/>
        <family val="2"/>
      </rPr>
      <t>Anexo 14</t>
    </r>
    <r>
      <rPr>
        <sz val="10"/>
        <rFont val="Arial Narrow"/>
        <family val="2"/>
      </rPr>
      <t xml:space="preserve"> Datos semiprivados
GCEA: Con el GPC se realizó por correo de comunicaciones una sensibilización sobre datos personales y se invitó a consultar el Manual de Datos Personales. En la campaña se socializó la diferencia entre datos personales, datos públicos, datos semiprivados, etc. 
DTCA: No se tienen lineamientos para la ejecución de las actividades
DTAM PNNC generó el Manual Interno de Políticas para el tratamiento de Datos personales, y de ello se ha socializado a las áreas protegidas con el fin de poder generar información tenendo en cuenta el marco legal y responsabilidades en cuentoa a las bases de datos. Esto ha hecho que se pueda generar información consolidada a través de la matriz propircionada por el GSIR.Se está a la espera de indicaciones para el proceso de actualización en el aplicativo SIC.Anexo 19 sensibilización datospersonales</t>
    </r>
  </si>
  <si>
    <t xml:space="preserve">GCEA: Periódicamente se publican en la página web noticias relacionadas con la gestión de la Entidad. Vale la pena aclarar que además en el trimestre pasado se  socializó interna y externamente el informe de rendición de cuentas de la gestión de la Entidad.  A través de In Situ Radio y Redes sociales también se informa a la Entidad de diferentes iniciativas que adelanta Parques Nacionales Naturales de Colombia.
DTOR: Se envío para publicación la revista la Caica, y se divulgó vía correo electrónico a los aliados estratégicos de la DTOR y sus colaboradores.
Anexo 1.1.1 CAICA 7 EDICIÓN-2
Anexo 1.1.2 divulgación_revista la LA CAICA EDICIÓN N.7
Anexo 1.1.3 divulgación Fwd_ REVISTA LA CAICA EDICIÒN N.7
DTCA:A través de los boletines de prensa, antes anexos, se mantuvo actualizada la web de la entidad. VER CARPETA 1.1
Adicionalmente se contribuyó con la elaboración del boletín sobre la operación del PNN Tayrona a partir del 6 de diciembre tras la terminación de la concesión. 
http://www.parquesnacionales.gov.co/portal/es/conozca-como-se-operaran-los-servicios-ecoturisticos-en-el-parque-nacional-natural-tayrona-durante-los-meses-de-diciembre-de-2019-y-enero-de-2020/  
DTAM Se realizan12 Comunicados de prensa pubicados en la página web de Parques Nacionales y medios de comunicación relacionados con la gestión que realizan las áreas protegidas de la Dirección territorial Amazonía. 
1. Conversatorio 30 años Chiribiquete y Nukak – San José del Guaviare
http://www.caracolradioguaviare.com/ambiental-en-san-jose-del-guaviare-se-realizara-conversatorio-en-conmemoracion-de-los-30-anos-de-las-areas-protegidas-serrania-de-chiribiquete-y-nukak/
2.Conversatorio 30 años Chiribiquete y Nukak – florencia
http://www.parquesnacionales.gov.co/portal/es/en-florencia-se-realizara-conversatorio-en-conmemoracion-de-los-30-anos-del-parque-nacional-natural-serrania-de-chiribiquete/
3. Lanzamiento libro AP y funcionarios como victimas 
http://www.parquesnacionales.gov.co/portal/es/lanzado-libro-areas-protegidas-amazonicas-y-sus-funcionarios-como-victimas-del-conflicto-armado/
4.Comunicado general 30 años  Chiribiquete y Nukak
https://marandua.com.co/parque-chiribiquete-y-reserva-nukak-30-anos-de-conservacion-y-proteccion/
5.Identifican más de 328 nuevas especies de fauna y flora en Chibiriquete
https://caracol.com.co/radio/2019/10/30/nacional/1572390565_992126.html
http://www.extrategiamedios.com/elecciones2019/5414-la-flora-y-la-fauna-de-chibireque-un-tesoro-de-nuevas-especies-en-colombia
https://sostenibilidad.semana.com/medio-ambiente/articulo/animales-y-especies-identificadas-en-chiribiquete/47330
6.Comunicado 80 niños dibujaron a Chiribiquete en el marco de los 30 años del AP. 
http://www.parquesnacionales.gov.co/portal/es/80-ninos-y-jovenes-de-guaviare-y-caqueta-dibujaron-a-chiribiquete-para-conmemorar-los-30-anos-del-parque/  
7.Comunicado Intercambio de experiencias de cogestión de áreas protegidas en Perú
http://www.parquesnacionales.gov.co/portal/es/corazon-de-la-amazonia-en-intercambio-de-experiencias-de-cogestion-de-areas-protegidas-con-pueblos-indigenas-en-peru/ 
8.Concurso prensa - 30 años Chiribiquete y Nukak
http://www.parquesnacionales.gov.co/portal/es/abierta-convocatoria-para-que-periodistas-participen-en-creacion-de-cronicas-sobre-el-parque-nacional-natural-serrania-de-chiribiquete-y-la-reserva-nacional-natural-nukak/ 
9.Comunicado estudios hidrobiológicos en el PNN La Paya
http://www.parquesnacionales.gov.co/portal/es/avanzan-estudios-hidrobiologicos-y-pesqueros-en-el-parque-nacional-natural-la-paya-en-el-putumayo/ 
10. Ave nunca antes reportada en Colombia fue hallada en el Parque Nacional Natural La Paya
http://www.parquesnacionales.gov.co/portal/es/ave-nunca-antes-reportada-en-colombia-fue-hallada-en-el-parque-nacional-natural-la-paya/
https://www.rcnradio.com/estilo-de-vida/medio-ambiente/ave-nunca-antes-reportada-en-colombia-fue-hallada-en-el-parque-la
https://twitter.com/ParquesColombia/status/1204392839435706368?s=08
https://www.facebook.com/211884468833171/posts/2904157352939189/
https://www.lafm.com.co/medio-ambiente/reportan-avistamiento-de-ave-unica-en-colombia-y-el-mundo
https://lanotapositiva.com/colombia-me-encanta/encuentran-en-colombia-un-ave-que-nunca-antes-se-habia-reportado-en-el-mundo_28190 
11. Comunicado 10 Familias campesinas firman acuerdos en Orito.
http://www.parquesnacionales.gov.co/portal/es/10-familias-campesinas-firman-acuerdos-para-la-conservacion-del-santuario-de-flora-plantas-medicinales-orito-ingi-ande/
12. Comunicado inventario bajo Putumayo Colombia y Perú
http://www.parquesnacionales.gov.co/portal/es/colombia-y-peru-realizan-inventario-rapido-biologico-y-social-en-la-cuenca-del-bajo-putumayo-cotuhe/
De igual forma, durante el 4to trimestre se realizaron 9 publicaciones en la intranet de Parques Nacionales, relacionadas con logros y avances en la gestión de las áreas de  la DTAM. 
1.http://intranet.parquesnacionales.gov.co/el-libro-chiribiquete-la-maloka-cosmica-de-los-hombres-jaguar-permitira-conocer-y-proteger-este-patrimonio-de-la-humanidad/
2.http://intranet.parquesnacionales.gov.co/iv-encuentro-de-la-direccion-territorial-amazonia-2019/
3. http://intranet.parquesnacionales.gov.co/80-ninos-y-jovenes-de-guaviare-y-caqueta-dibujaron-a-chiribiquete-para-conmemorar-los-30-anos-del-parque/
4. ttp://intranet.parquesnacionales.gov.co/parques-nacionales-naturales-de-colombia-lanzo-convocatoria-para-periodistas/
5. tp://intranet.parquesnacionales.gov.co/avanzan-estudios-hidrobiologicos-y-pesqueros-en-el-parque-nacional-natural-la-paya/
6. ://intranet.parquesnacionales.gov.co/ecoparche-jovenes-de-ambiente-de-leguizamo-multiplicadores-del-mensaje-de-la-conservacion/
7. http://intranet.parquesnacionales.gov.co/se-realizara-serie-de-reportajes-sobre-la-reserva-nacional-natural-puinawai/
8.http://intranet.parquesnacionales.gov.co/avanza-medida-cautelar-a-favor-del-pueblo-indigena-nukak/
9.http://intranet.parquesnacionales.gov.co/comunidades-indigenas-de-la-zona-de-influencia-del-parque-serrania-de-los-churumbelos-auka-wasi-le-apuntan-a-procesos-de-conocimiento-del-territorio/
• Construcción de 12 clips radiales en el marco de la socialización a la ciudadanía en general sobre la razón de ser e importancia de los PNN Cahuinaí, Amacayacu, Yaigojé y Río Puré.  Link con los productos: 
https://drive.google.com/open?id=1M0CDy0EQXiOqxDKFEHu3jjf5OLj3Wa-a
Anexo 1_Elaboración_publicación_piezas_comunicaciones_ publicación_portal Web
</t>
  </si>
  <si>
    <t xml:space="preserve">GCEA: Apoyamos la transmisión de los foros que hacen parte de la Construcción de la Política del SINAP. 
DTCA:Entre el Equipo Técnico de la DTCA (Profesionales de Ordenamiento Territorial y Ecoturismo), la Jefatura del SFF El Corchal ‘El Mono Hernández’ y la Oficina de Comunicaciones se coordinó y apoyó la organización y logística para la participación de Luz Elvira Angarita Jiménez, Directora Territorial Caribe de PNN, en el evento Magdalena Crece de la Cámara de Comercio de Santa Marta para el Magdalena. La participación de la Entidad se enfocó en la contribución de las Áreas Protegidas en la sostenibilidad del territorio. Algunos mensajes se publicaron en las redes sociales de PNN y adicionalmente con los educadores de las APS: PNN Sierra Nevada de Santa Marta, SFF Ciénaga Grande de Santa Marta y PNN Tayrona se instaló un stand en el Estelar Santamar Hotel y Centro de Convenciones para dar a conocer aspectos relevantes de las áreas del Departamento del Magdalena.  
EVIDENCIAS:
2,3 Correo solicitud de apoyo  
2,3 Boletín 62_MAGDALENA CRECE
2,3 Bol 67-Todo listo para Magdalena Crece
Links publicaciones en redes:
-Participación en el evento Magdalena Crece 
https://twitter.com/ParquesColombia @ParquesColombia 27 nov. "La mitigación del cambio climático, la recuperación de las cuencas hídricas, la conservación del mar, los ecosistemas y las áreas protegidas son asunto de todos": Luz Elvira Angarita, Directora Territorial Caribe en #MagdalenaCrece
https://twitter.com/CamComercioSM Parques Nacionales retwitteó @CamComercioSM 22 nov. La Directora Territorial Caribe de @ParquesColombia, Luz Elvira Angarita Jiménez nos compañará este 27 de noviembre dirigiendo el panel 'Desarrollo sostenible dentro de entornos protegidos'. ¿Ya te inscribiste en #MagdalenaCrece? Inscríbete aquí → bit.ly/2Kx3tV1
https://twitter.com/ParquesColombia @ParquesColombia 27 nov. Amigos de Santa Marta, estamos en #MagdalenaCrece. Vengan y hablen con nosotros sobre las áreas protegidas del departamento.
DTAM • Construcción de 12 clips radiales en el marco de la socialización a la ciudadanía en general sobre la razón de ser e importancia de los PNN Cahuinaí, Amacayacu, Yaigojé y Río Puré.  Link con los productos: 
https://drive.google.com/open?id=1M0CDy0EQXiOqxDKFEHu3jjf5OLj3Wa-a
Anexo 2 CLIPS UNIVERSIDAD_SANTO_TOMÁS
GESTIÓN CON MEDIOS DE COMUNICACIÓN: 
• Promoción de actividades en medios  de comunicación en el marco de los 30 años del PNN Seranía de chiribiquete y la Reserva Nacional Natural Nukak.  Se realizaron piezas de comunicación como cuñas radiales, perifoneo y gira a emisoras radiales para hablar sobre la improtancia de las áreas protegidas y su importancia para la región. Se llevaron a cabo tres conversatorios en las ciudades de Florencia, Calamar y San José del Guaviare en los que participaron 400 personas; una exposición fotográfica itinerante sobre el Parque Chiribiquete; un concurso de crónica dirigido a periodistas locales sobre las oportunidades de conservación que se adelantan el PNN Seranía de chiribiquete y la Reserva Nacional Natural Nukak; y actividades educativas dirigidas a cerca de 800 niños y jóvenes de los municipios Miraflores, Calamar (Guaviare), San Vicente del Caguán, Cartagena del Chairá y Solano (Caquetá), con quienes se adelantan procesos de educación y comunicación para la conservación. 
</t>
  </si>
  <si>
    <t>GCEA:  Se transmitió por Facebook la Mesa Nacional de Medio Ambiente. 
DTCA:Se apoyó la mesa de identificación y análisis de las propuestas del Plan de Manejo de los Parques Sierra Nevada de Santa Marta (SNSM) y Tayrona, con los operadores y prestadores de servicios ecoturísticos del PNN Tayrona y con los administradores y propietarios de predios; el taller con los guías del sendero Teyuna – Ciudad Perdida del PNN SNSM y la socialización de la propuesta para hacer el foro sobre el Plan Maestro de Protección y Restauración del PNN Tayrona. 
EVIDENCIAS: 
2,5 Fotos Mesa identificación y análisis Plan de Manejo 
2,5 Boletín Taller guías Teyhuna 1
2,5 Fotos Taller sendero Teyuna – Guías
2,5 Acta preparación foro - 13-09-2019
PNN SIERRA NEVADA SM: En concordancia con lo expuesto en el anterior reporte del Reporte Plan Anticorrupción y Atención al ciudadano último cuatrimestre 2019, el AP realizó los siguientes espacios de trabajo:
- Mesa de Análisis y Evaluación de las tres propuestas que se recibieron para el Plan de Manejo, el 11 de septiembre de 2019 (se adjunta soporte de la convocatoria efectuada y listado de asistencia de la mesa realizada) Anexo 1. VER EVIDENCIA CARPETA 2.5 SUBCARPETA PNN SNSM
PNN MACUIRA: Los días 17 y 18 de septiembre de 2019, se llevaron a cabo las socializaciones de los
resultados obtenidos luego de años de construcción conjunta del instrumento de manejo POE, siendo de gran importancia puesto que este instrumento se presenta como la mejor opción de planificación posible que ayudará en primera medida a fortalecer los procesos de gobernanza entre AP y los entes territoriales presentes en el parque, como también a otorgarle forma a lo mencionado en la resolución 0531 de 2013, en dónde se presenta al ecoturismo como, la modalidad turística especializada y sostenible, enfocada a crear conciencia sobre el valor de las Áreas del Sistema, a través de actividades de esparcimiento tales como la contemplación, el deporte y la cultura, contribuyendo al cumplimiento de sus objetivos de conservación y a la generación de oportunidades sociales y económicas a las
poblaciones locales y regionales. Socialización realzada para los territorios  los territorios
traslapados con la zona O’unajaalee del sector Siapana (Akumerapü, Chuwaapa’a,
Kurumii y Polujali) y de los sectores Anuwapa’a y Kajashiwo’u(Isijo’u, Mmalaülü,
Keeratsulu’u, Kijolu’u y Wotkasainru’u). Anexo evidencia: Informe de Socialización.
PNN BAHIA PORTETE:  En el mes de septiembre en la comunidad de Alijunao se realizó taller con los pescadores, además de socializar los componentes de ordenamiento y plan estratégico de acción los cuales hacen parte del REM, los comentarios y observaciones recogidas durante los espacios de trabajo se tuvieron en cuenta para la construcción del REM. Se realizó la entrega del documento en construcción del REM para revisión por parte de la comunidad y finalmente en diciembre se llevó a cabo el espacio de coordinación conjunta llamado consejo de Alaulayu. Se anexa actas
-          Taller de pescadores Alijunao
-          Socialización ordenamiento y Plan estratégico Alijunao
          Acta consejo de Alaulayu dic 2019
PNN TAYRONA: Reunión objetivo:  Dar respuesta a las propuestas e inquietudes presentadas por propietarios, poseedores y ocupantes en torno al Plan de Manejo conjunto de los Parques Nacionales Naturales Tayrona y Sierra Nevada de Santa Marta se adjuntan evidencias en subcarpeta pnn tayrona actas de reunión
SFF LOS FLAMENCOS: Para este perìodo, se adelantaron actividades en el marco del Uso, Ocupación y Tenencia en el área protegida. Así mismo, se han desarrollado actividades en el marco del relacionamiento con las comunidades indígenas a través del espacio de relacionamiento implementado denominado Yanama.  En este período se han realizado 3 Yanamas. Así mismo, se han adelantado espacios de diálogo y concertacion con las comunidades en el marco de las distintas acciones que demanda la implementación del Régimen Especial de Manejo en las comunidades Indígenas wayuu Resguardadas y no resguardadas.
Estos espacios han serivdo para dialogar con las comunidades sobre las difernetes problemáticas del área:
Reunión UOT:
Se realizó reunión con poseedores y propietarios de predios, con el objetivo de: "Generar procesos conjuntos de uso, ocupación y tenencia al interior del SFF Los Flamencos, con los propietarios y poseedores de predios de la zona Sur del Área Protegida". 
Se anexan: Acta de reunión con listados de asistencias. Numeral 2.5 - Anexo 1.
Desarrollo de Yanamas:
La Yanama 4, realizada el 09 de septiembre de 2019, se realizó con el fin de socializar los avances del Plan de Trabajo, en el marco de las Estrategias Especiales de Manejo. 
La Yanama 5, realizada el 25 de octubre de 2019, se llevó a cabo con el fin de concertar la realización del V Encuentro Intercultural de las comunidades wayúu y Afros ubicadas en la zona de infuencia del SFF Los Flamencos.
La Yanama 6, realizada el 19 de noviembre de 2019, convocó a las Autoridades Tradicionales de las comunidades ubicadas dentro del SFF Los Flamencos, con el fin de evaluar el impacto de la implementación del REM y socializar dicha implementación a las comunidades indñígenas del área protegida. 
Se anexan:
Yanama 4. Agenda, Recibidos de Invitación y Acta de Reunión. Numeral 2.5  - Anexo 2. 
Yanama 5. Acta de reunión, recibido de oficios de invitación y carpeta con documentos resultantes de la evaluación. Numeral 2.5. - Anexo 3. 
Yanama 6. Acta de reunión, recibido de oficios de invitación y carpeta con documentos resultantes de la yanama 6. Numeral 2.5 - Anexo 4.
Diálogo y Concertación con las Comunidades:
-El día 26 de septiembre del 2019, se realiza entrega de respuesta a oficio radicado número 20196760000082, solicitud de construcción de una infraestructura donde funcionaria una congregación cristiana, en la comunidad indígena de Puerto Chentico. Así mismo se le dio respuesta a comunica-ción recibida el 06 de septiembre, mediante la cual se solicita permiso de construcción de una vivienda familiar, remitida mediante memorando Interno con número de radicado 20196760001381 del 11 de sep-tiembre de 2019. Lo anterior teniendo en cuenta el cumplimiento de los acuerdo del Régimen Especial de manejo- REM suscrito entre las autoridades indígenas de las comunidades pertenecientes al Res-guardo Perratpu y Parques Nacionales Naturales – Santuario de Fauna y Flora Los Flamencos. 
- El día 17 de diciembre de 2019, se realizó reunión con la autoridad tradicional y miembros de la comunidad de Chentico, con el fin de dar a conocer la novedad de una construcción, sin previo permiso, en la comunidad de Chentico. 
Se anexan: Respestas a Oficio con Radicado No. 20196760000082. Acta de reunión socialización novedad de construcción. Numeral 2.5 - Anexo 5
DTAM En el marco de los procesos locales y regionales se llevan a cabo las siguientes actividades:
PNN ALTO FRAGUA:  en el marco del proceso Estrategias Especiales de Manejo, lleva a cabo el tercer comité local de coordinación Asociación Tandachiridu Inganokuna, con el fin de adelantar compromisos y plan de trabajo conjunto para la vigencia 2019 y realizar seguimiento a los convenios interadministrativos. Los temas tratados identificados en la agenda fue seguimiento a compromisos, seguimiento a plan de trabajo 2019, revisión del plan de acción acuerdos de consulta previa, seguimiento a los convenios interadministrativos No. 08 y 012 de 2019, revisión estudio previo plan de acción, pasantía de gobernanza de pasantía indígena, encuentro ambiental e intercultural y proyecto visión amazonía, con la participación de 10 personas.
Anexo 3 Comite_Loca_coordinación_Tandachiridu Di.,
Anexo 3.1 Encuestas_2_4Dic_Tanda_Fragua
PNN LA PAYA:  En el marco del Acuerdo Político de volintades ACILAPP- PNNC, se realiza el Segundo Comité Operativo del Pueblo Murui Muina, con temas como  compromisos realizados en el primer Comité Operativo desarrollado del 10 al 13 de marzo 2019 en el resguardo de Jiri Jiri y se presentan las apreciaciones por parte de las comunidades con respecto a la programación realizada.
 presentación sobre los Acuerdos Políticos de Voluntades, haciendo énfasis en la
explicación sobre qué es un acuerdo, definido desde los lineamientos nacionales como: 1.un pacto para definir de manera conjunta
las acciones necesarias para el manejo de las áreas protegidas relacionadas con los indígenas, 2. Expresión de mutuo interés y
voluntad política de las partes hacia un trabajo continuo, y 3. Establece las bases y principios para el relacionamiento.
Complementa este tema mediante ejemplos ilustra a los participantes, con el fin de generar mayor entendimiento.
Anexo 4. Acta Comite Operativo 06 al 09 de septiembre 2019
PNN CAHUINARÍ: Se lleva a cabo reunión de asamblea general , en la que intervienen Gaspar Miraña Miraña Autoridad de San Francisco, Pedro Miraña Autoridad de las Palmas, Alcibíades Miraña Autoridad de Remanso, Audor Miraña Bora Autoridad de Mariapolis, Jesús Alberto Carijona Gitoma, Autoridad de Manacaro, Jarvis Vernaza Bora Secretario General PANI, Jader Yépez Mata pi secretario de educación, Salomón Vernaza Bora secretario de medio Ambiente, Clara Miraña Yucuna secretaria de ITEWA, Miguel Uañe Consejo Mayor, y Gregorio Miraña, sabedor acompañante del consejo Mayor, líderes y asamblea del PANI. 
Los temas tratados: 2. Espacio Cultural con el tradicional Miguel Uañe. Este espacio se realizará en la noche de llegada.
3. Instalación de la mesa relatora, 4. Presentación de los participantes, 5. Intervención de la Fundación GAIA, 6. Lectura del acta anterior de seguimiento, 7. Evaluación del proceso de PANI
 Gobierno, Visión amazonia, Unidad de victimas, Relacionamiento institucional, Junta administrativa,  Informe financiero convenio PANI – PNN Cahuinari,  Educación,  Medio Ambiente
 Itegwa,  Salud,  SGP sistema general de participación, 8. Varios,  Socialización áreas protegidas,  Información proyecto RED y 9. Planeación 2020.
Anexo 5 Acta Eval. y Planeacion Oct - 2019
Así mismo se realiza el III Comité Local y se tratan los siguientes temas: – seguimiento a compromisos, 5. Plan estratégico y presentación de proceso PNN Cahuinari (Monitorio, FIA, comunicación comunitaria, P V y C, Programa, DSL UE y seguimiento acuerdos), 6. Evaluación de los convenios interadministrativos PANI Y PNN 2019, 7. Evaluación y selección de expertos locales, 8. Evaluación POA 2019 y programación POA 2020, 9. Puntos varios (Festival de la charapa, revisión PIC’S, Revisión de inhabilidades, propuestas de investigación.
Anexo 6 Acta_III_comite local octubre -22-23-24-25-26 - 2019
Anexo 7 Listado de asistencia tercer comite local 2019- 22-26 oct
SPM ORITO:  se lleva a cabo reunión de intercambio de saberes con autoridades tradicionales, abuelas y médicos del pueblo COFAN,  temas tratados:
lectura y aprobación del orden del día, • Saludo del señor gobernador del resguardo santa Rosa, • Saludo por parte santuario, • Instalación de la reunión por las autoridades tradicionales
• Historia del proceso para la creación del AP, • Informe de avance del proceso AP, • Control y vigilancia, Verificación de limite AP, • Restauración Ecológica y cultural, • Bingo del territorio
• planeación para el afio 2020, • compromisos.
Anexo 8 _Acta reunión intercambio de saberes con autoridades tradicionles y abuelas</t>
  </si>
  <si>
    <t xml:space="preserve">GCEA: Se realizó un Facebook Lve sobre oportunidades de investigación en PNNC, además todas las semanas se realiza campañas sobre las áreas protegidas, su fauna, flora y servicios ecosistémicos. También se realizó una infografía del Jaguar que se publicó interna y externamente para sensibilizar a la comunidad sobre la importancia de la conservación de esta especie. También sobre la protección de Chiribiquete y el derecho de las comunidades a no ser contactados. También se promovieron eventos realizados por la UE sobre el Apoyo Presupuestario para el Desarrollo Social Sostenible y los aportes a la conservación de las áreas protegidas. También se está socializando por redes sociales un video sobre SIRAP Orinoquía. 
DTCA: Se contribuyó con las convocatorias y difusión sobre el proceso de protección y restauración del sector de Bahía Concha (PNN Tayrona) a través de la ‘Playatón Tayrona’; la liberación de tortugas en Playa Blanca e Isla Grande del PNN CRSBN de Cartagena; la capacitación sobre buenas prácticas marítimas y conservación ambiental con 38 pilotos, capitanes y patrones de yates de transporte marítimo público de pasajeros como parte de la estrategia ‘Capitán Estrella de Mar’ en la mismo área protegida; se dio a conocer la importancia del PNN Sierra Nevada de Santa Marta entre las comunidades académicas de las instituciones educativas distritales Don Jaca y Nuestra Señora de Fátima de Gaira; el cuidado de las especies y los ecosistemas de municipio de San Juan Nepomuceno – Bolívar; y un acercamiento educativo y de concientización en el tratamiento o manejo de los residuos sólidos domiciliarios, la sensibilización mediante el trabajo en equipo y la creatividad de la comunidad wayuu, la creación de conciencia ambiental y generación de capacidades de transformación e innovación utilizando los recursos disponibles, con las cuatro poblaciones del territorio Akumera correspondiente al sector de Siapana, participaron activamente en  las jornadas del Programa Rancherías Saludables (PRS) del Parque Nacional Natural de Macuira. 
*Estos boletines o contenidos fueron enviados al GCEA para su publicación en la web de PNNC.  
EVIDENCIAS: 
-Bol52 Restauración Bahía Concha 05-09-2019
- Bol54  Restauración Bahía Concha  13-09-19
- Bol56 Capitán Estrella de Mar  19-09-19
- Bol57 EA colegios PNN SNSM  30-09-19
- Bol58 Día Internacional del Turismo 1-10-19
-Bol64 Festival del Jaguar 07-11-19
- Bol66 Jornada Interinstitucional PNN Macuira 13-11-19
- Bol68 Playatón Bahía Concha 25-11-19
- Bol69 Liberación tortugas PNN CRSB 23-11-19
- Bol71 PNN Macuira Ranchería saludable 30-11
SFF LOS COLORADOS: El área protegida trabajo en el desarrollo del XI Versión del Festival del Jaguar 2019 - "Conociendo Más Nuestros Valores Objeto de Conservación – SFF Los Colorados”, que se concretó en un evento central el día 8 de noviembre, y se descentralizo con diferentes acciones realizadas en el mes de octubre, que incluyeron, Viernes Jóvenes – Cultural, Deportivo y Ambiental, jornada deportiva (campeonato mixto), minimaraton, el festival del mural, y cicloruta familiar, logrando la participación de aproximadamente 3000 personas y actores del territorio como Alcaldía municipal, SODEPMA, Policía Nacional, COOIDE, club de ciclismo MTB, Guardia Ambiental, COOPCOLORADO, Defensa Civil, Cruz Roja, Casa de la Cultura, Asociación ASICAC, Asociación APPNM, Asociación ASICHAV, Asociación ASOAGRO, Programa Riqueza Natural, Fundación Herencia Ambiental Caribe, Red Cacaotera, FAO, campesinos, Casa de los Abuelos, Casa del niño, Fundación Proyecto Titi, Plataforma de Jóvenes, Amigos de la Naturaleza, Concesión Vial Montes de María, Bomberitos, IDER San Juan, Furescol, Institución Educativa Normal Superior Montes de María,  Institución Educativa San Pedro Consolao, Institución Educativa sede Barrio Arriba, Institución Educativa sede Luis Roques Borre, Institución Educativa sede Manuel Cuevas, Institución Educativa sede San José, Institución Educativa sede Armero, Institución Educativa sede Pueblo Nuevo, Institución Educativa Rodolfo Barrios Cabrera, Institución Educativa Diógenes Arrieta, Institución Educativa la Floresta.VER EVIDENCIA EN CARPETA 3.1 SUB CARPETA SFF COLORADOS
PNN BAHÍA PORTETE KAURRELE: Durante este periodo se coordinó  y desarrollo con las comunidades traslapadas en el  Área protegida,   campaña de educación ambiental. Haciendo énfasis  en los siguientes talleres;
El día 15 Noviembre 2019 se asistió a la primera feria de la ciencia en la institución  Etnoeducativa Kamusuchiwuo.
VER CARPETA PNN  BAHIA PORTETE Anexo 1.  Memoria primera feria de la ciencia
SFF CORCHAL MONO HERNÁNDEZ: REALIZACION DELPRIMER ENCUENTRO INTERCULTURAL Y AMBIENTAL DE LAS COMUNIDADES
ASENTADAS EN LA ZONA DE INFLUENCIA DEL SANTUARIO DE FLORA Y FAUNA EL CORCHAL
“EL MONO HERNANDEZ”
Evento que se realizó el día 3 de Octubre en la comunidad de Labarcé; para esto se extiende invitación a
las comunidades de Bocacerrada, San Antonio y Libertad para que participen atraves de sus expresiones
culturales que los identifican como pueblos afrodescendientes; de igual manera se invitan a las
instituciones educativas presentes en las mencionadas comunidades para que se vinculen a dicho evento
con la preparación de varios actos relacionados con aspectos culturales, ambientales, económicos y
sociales atraves de la danza, la música el teatro y la poesía.
El propósito principal de dicho evento era exaltar los valores culturales de las comunidades
afrodescendiente asentadas en la zona de influencia del Santuario, y su relación directa con el medio
ambiente, resaltando la riqueza natural que posee el área protegida al igual que la zona circundante, a nivel
de sus ecosistemas y como prestadora de bienes y servicios para dichas comunidades y la región como
tal. VER EVIDENCIA MEMORIA DEL EVENTO CARPETA SFF CORCHAL MH
PNN SNSM: Se efectuó Capacitación a los Guías Turísticos y Auxiliares del sector Teyuna (territorio ancestral de los Pueblos Indígenas de SNSM y PNN SNSM) en temas generales del territorio, ancestralidad e institucionalidad. Se dictaron dos módulos de capacitación del 28 al 31 de octubre de 2019.(SUBCARPETA 2.CAPACITACIÓN GUIAS TURISTICAS TEYUNA
- Se realizaron charlas de educación ambiental a las siguientes instituciones educativas de la ciudad de Santa Marta: IED Don Jaca, IED Liceo Samario y Colegio Nuestra Señora de Fátima. (EVIDENCIA SUBCARPETA 3.CAPACITACIONES DE EDUCACION AMBIENTAL)
- Capacitación a Promigas, realizada el 2 de diciembre de 2019, en la cual se socializó la resolución de permiso de ocupación de cauce a la empresa PROMIGAS y generalidades del área protegida EVIDENCIA SUBCARPETA 4.CAPACITACION A PROMIGAS
PNN MACUIRA: Los días del 19 al 22 de noviembre de 2019 se continúo con el programa de Rancherías Saludables en tres rancherías del territorio Juliramunou. Este programa de educación ambiental ha tenido buena aceptación en el área protegida, mediante el cual se promueven actitudes y comportamientos en favor de los recursos naturales y su conservación. Mediante el acompañamiento de brigadas conformadas por miembros del equipo técnico del AP y de la comunidad se pudo recolectar la mayor cantidad de residuos sólidos que se encontraban alrededor de las rancherías y se propiciaron espacios de reflexión sobre las mejores formas de disponer los residuos sólidos generados en los territorios claniles. 
Cabe resaltar que se llevarona cabo talleres teóricos-práctico sobre el adecuado uso como alternativa de los residuos plásticos que generalmente abundan en la zona, aprovechando algunos materiales se puede lograr recortar los envases PET, con el fin de adquirir otros productos como cuerdas para colgar ropa, amarres para enramadas, se puede diseñar bolsos tipos carteras, canastos, entre otros.
El día 19 de diciembre de 2019 se hizo presentación de la máquina de reciclaje de envases PET, lo cual fue un éxito. Anexo evidencia SUBCARPETA MACUIRA: Lista de asistencia a la jornada de implementación del programa Rancherias saludables y Fotografia de presentación de máquina de reciclaje de envases PET.
PNN TAYRONA: REUNIÓN PARA  Realizar seguimiento a las asociaciones prestadoras de Servicio de Arriería en el PNN Tayrona e igualmente realizar la formulación del Manual de Convivencia como herramienta de regulación en el marco del Comité establecido, a fin de fortalecer la mesa de trabajo con los actores descritos. VER ACTA DE REUNIÓN SUBCARPETA PNN TAYRONA . Además; se realizó taller cambio climático Capacitación dirigida a Prestadores de Servicios Ecoturísticos del Parque Nacional Natural Tayrona ver memorias 
SFF LOS FLAMENCOS: Como parte de la gestión  para la protección y conservación de la biodiversidad del área protegida, se han desarrollado reuniones con las comunidades con el fin de apoyar procesos que se adelantan y de incorporarlas también a las actividades que se desarrollan en el SFF Los Flamencos; en estas reuniones han participado miembros de las comunidades aledañas y ubicadas al interior del área protegida.
Reunión de Socialización de Resultados de la Quinta Veda de Camarones:
-Los días 16 y 17 de septiembre del presente año, a las 2:00 p.m., se apoyó y se acompañó al equipo de trabajo del PNN- SFF Los Flamencos, la Autoridad Nacional de Acuicultura y Pesca AUNAP, a una reunión con los pescadores de las comunidades de la zona norte del Santuario (Tocoromana, Loma Fresca, Puerto Chentico, La Guasima, Los Cocos y Palaima), incluyendo la localidad de Camarones, con fines de socializar los resultados de la quinta veda de pesca.
Se anexa: IInforme Técnico Quinta Veda de Pesca. Numeral 3.1 - Anexo 1. 
Fortalecimiento social y cultural  dirigido a las escuelas etnoeducativas:
-El día 12 de septiembre de 2019, se brindó apoyo a las actividades de fortalecimiento social y cultural  dirigido a las escuelas etnoeducativas presentes al interior del Santuario de Fauna y Flora Los Flamen-cos, en este caso el centro Etnoeducativo N° 2 las Delicias sede La Guasima, con el objetivo de forta-lecer los usos y costumbres de la identidad cultural. Así mismo, el día 30 de octubre de 2019, se brindó apoyo a las actividades de fortalecimiento social y cultural  dirigido a las escuelas etnoeducativas presentes alDTSaDntuario de Fauna y Flora Los Flamen-cos, en este caso el centro Etnoeducativo N° 2  las Delicias sede Loma Fresca, con el objetivo de fortalecer los usos y costumbres de la identidad cultural, mediante charlas educativas y prácticas tradi-cionales asociadas a la etnia wayuu.
Se anexa: Listas de asistencia - Fortalecimiento social y cultural a escuelas. Numeral 3.1 - Anexo 2.
Encuentro de Saberes Ancestrales:
-Teniendo en cuenta los compromisos asumidos por Parques Nacionales- Santuario de Fauna y Flora Los Flamencos en aras de seguir desarrollando el Plan Estratégico del Régimen Especial de Manejo, se logró la realización del encuentro de saberes ancestrales wayúu, Empoderamiento de la mujer wayúu “Somos la vida sostenible”, liderado por la organización de mujeres del Pueblo Wayúu, conjuntamente con la Junta Autónoma Mayor de Palabreros y PNN- SFF Los Flamencos, en la comunidad indígena de Loma Fresca- Resguardo Perratpu, durante los días 14 y 15 de noviembre del presente año a las 8:00 a.m. – 4:00 p.m. (1er día) y el segundo día de 8:00 a.m. – 1:00 p.m., con la presencia de las Autoridades Tradicionales, Líderes, miembros de las comunidades asentadas al interior del área protegida, equipo de trabajo del Santuario de Fauna y Flora Los Flamencos. Cuyo objeto es promover el dialogo colectivo en torno a las tradiciones, los usos y costumbres de la etnia, permitiendo consolidar el valor cultural de cada una de las comunidades. AP2. Anexo 4.
Se anexa: Asistencia y Oficios de Invitación. Numeral 3.1 - Anexo 3.
Taler Evaluación REM:
- El día 18 de noviembre del presente año, a las 2:30 p.m., se realizó el Taller de Evaluación REM periodo 2015-2019, en las instalaciones de la Institución Educativa Rural Luis A. Robles Sede Boca de Camarones, con el objeto de evaluar el impacto del proceso de implementación del Régimen Especial de Manejo suscrito con las autoridades del Resguardo Perratpu, en el cumplimiento de los objetivos de conservación y en el fortalecimiento de la gobernanza del Santuario de Fauna y Flora Los Flamencos. AP2. Anexo 5.
Se anexa: Recibidos de Invitación y Acta de Evaluación REM. Numeral 3.1 - Anexo 4. 
Evaluación Conjunta de Desempeño Laboral:
El día 17 de diciembre de 2019, se realizó reunión con la Autoridad Tradicional y comunidad de Tocoromana, con el fin de realizar la evaluación conjunta de los contratistas REM, vigencia 2019. En etsa reunión se hizo evaluación del desempeño laboral que tuvieron los dos contratistas beneficiarios de los acuerdos REM y se concluye que la contratista María Teresa Pushaina cumplió en un 100% con sus actividades mientras que el contratista Kevin Brugés cumplió en un 80%.
Se Anexa: Acta de Reunión. Numeral 3.1 - Anexo 5. 
Reunión de Inducción a Futuros Contratistas: 
El día 17 de diciembre de 2019, se realiza reunión con la Autoridad Tradicional y Líederes de la comunidad de Lomafresca, con el fin de realizar inducción a los futuros contratistas en el marco de los acuerdos del REM. En este sentido, se les explica, que dando cumplimiento a los acuerdos de vinculación laboral, se socializa la lista de chequeo para los contratos de prestación de servicios , explicando los documentos a aportar por el contratista en el SECOP II.
Se Anexa: Acta de Reunión. Numeral 3.1 - Anexo 6. 
Reunión de Articulación de Trabajo Conjunto:
El día  17 de diciembre de 2019 se realiza reunión para darle continuidad al proceso de articulación de trabajo conjunto con la comunidad de Kale Kalemana (Caricari o Laguna Grande). En esta reunión se socializan las actividaades adelantadas en el marco del proyecto de Semillas de Agua y se definen otras actividades necesarias para dar continuidad al mismo. De igual manera se tocaron temas relacionados con las actividades de recolección de residuos sólidos, en donde la comunidad expresó su agrado con el apoyo recibido por parte de parques.
Se Anexa: Acta de Reunión. Numeral 3.1 - Anexo 7. 
DTAM En el marco del proceso de PSA y en coordinación con el profesional UOT-UE, tomando como referente los “Lineamientos para la estructuración de la información geográfica en el procedimiento de restauración ecológica en PNNC”, se consolida, verifica y estructura la información de acuerdos firmados en los PNN Serranía de los Churumbelos y el SFPM Orito Ingi Ande en la estructura de PGDB definida a nivel institucional, las cuales se remiten y validan por parte de la SGMAP.
Anexo 9 Acuerdos Transitorios Restauraciuón_conservación
Anexo 10 Acuerdos transitorios Retauración Conservación
DTAM En el marco del proceso de PSA y en coordinación con el profesional UOT-UE, tomando como referente los “Lineamientos para la estructuración de la información geográfica en el procedimiento de restauración ecológica en PNNC”, se consolida, verifica y estructura la información de acuerdos firmados en los PNN Serranía de los Churumbelos y el SFPM Orito Ingi Ande en la estructura de PGDB definida a nivel institucional, las cuales se remiten y validan por parte de la SGMAP.
Anexo 9 Acuerdos Transitorios Restauraciuón_conservación
Anexo 10 Acuerdos transitorios Retauración Conservación
</t>
  </si>
  <si>
    <r>
      <t xml:space="preserve">Grupo Contratos Conforme a lo  nordenado en la circular 20191020002303 del 27 de mayo de 2019, el Grupo de Contratos mediante  memorando 20194200008213 del 23 dediciembre de 2019, se informo al Coordinador del Grupo de Comunicaciones y Educación Ambiental que se encuentra actualizada la página WEB y la Intranet en lo que corresponde al tema contractual con corte al 20 de Dicembre de 2019.
</t>
    </r>
    <r>
      <rPr>
        <b/>
        <sz val="11"/>
        <rFont val="Arial Narrow"/>
        <family val="2"/>
      </rPr>
      <t>GCEA</t>
    </r>
    <r>
      <rPr>
        <sz val="11"/>
        <rFont val="Arial Narrow"/>
        <family val="2"/>
      </rPr>
      <t xml:space="preserve">: Con el acompañamiento de la Secretaría de Transparencia y Acceso a la Información y Control Interno se adelantó un ejercicio de revisión y actualización de la información publicada en la página web. 
DTOR: Se realizó las actualziaciones correspondientes: 
Anexo 1.1.1 certificado_tuparro_IV
Anexo 1.1.2 p_macarena
Anexo 1.1.3 pag_chingaza
Anexo 1.1.4 pag_cinaruco 
Anexo 1.1.5 pag_sumapaz
Anexo 1.1.6 pag_tinigua
DTCA: Desde la Oficina de Comunicaciones de la DTCA se promovieron varias publicaciones en la web sobre la socialización del Plan de Manejo de los PNN Tayrona y Sierra Nevada de Santa Marta construido con los 4 pueblos indígenas de la SNSM; las medidas para la protección y restauración del PNN Tayrona; un acuerdo suscrito entre el SF Acandí, Playón y Payona con los consejos comunitarios del municipio; el proyecto para la  relocalización de un barrio que está al interior del SFF Los Colorados; y el procesos para el manejo del territorio de la Sierra Nevada. 
EVIDENCIAS: Links de las publicaciones en la web 
Septiembre 2019 
Parque Nacional Natural Tayrona
http://www.parquesnacionales.gov.co/portal/es/parques-nacionales-invita-al-ciclo-de-mesas-de-identificacion-y-analisis-de-las-propuestas-para-el-documento-del-plan-de-manejo-de-los-pnn-tayrona-y-sierra-nevada-de-santa-marta/
http://www.parquesnacionales.gov.co/portal/es/en-el-parque-nacional-natural-tayrona-se-inicia-proceso-de-restauracion-participativa-en-la-antigua-zona-de-parqueo-del-sector-de-bahia-concha/ 
- Santuario de Flora y Fauna Los Colorados 
http://www.parquesnacionales.gov.co/portal/es/socializado-el-proyecto-compensacion-forestal-y-de-relocalizacion-de-la-comunidad-cerrito-2-del-santuario-de-flora-y-fauna-los-colorados/ 
-Parque Nacional Natural Sierra Nevada de Santa Marta 
http://www.parquesnacionales.gov.co/portal/es/50-guias-del-sendero-teyuna-ciudad-perdida-de-sierra-nevada-de-santa-marta-son-capacitados-en-temas-de-conservacion-de-la-naturaleza-territorio-y-ancestralida/  
Octubre  2019 
Parque Nacional Natural Tayrona
www.parquesnacionales.gov.co/portal/es/en-santa-marta-parques-nacionales-naturales-y-comunidad-de-taganga-conformaran-mesa-permanente-de-dialogo-social/
Santuario de Fauna Acandí, Playón y Playona
www.parquesnacionales.gov.co/portal/es/se-firmo-acuerdo-para-conformar-el-mosaico-de-conservacion-playon-playona-y-cabo-tiburon-en-el-municipio-de-acandi/
SFF El Corchal ¨El Mono Hernández¨
http://www.parquesnacionales.gov.co/portal/es/apicultura-una-alternativa-economica-sostenible-para-las-comunidades-del-area-de-influencia-del-santuario-de-flora-y-fauna-el-corchal-el-mono-hernandez/  
Noviembre 2019 
Parque Nacional Natural Macuira 
http://www.parquesnacionales.gov.co/portal/es/gran-jornada-interinstitucional-de-recoleccion-de-residuos-solidos-en-la-comunidad-de-waawatui-del-corregimiento-de-nazareth/ 
Diciembre 2019 
Parque Nacional Natural Tayrona
http://www.parquesnacionales.gov.co/portal/es/hoy-se-realiza-gran-jornada-de-recoleccion-de-residuos-playaton-tayrona-unete-a-la-conservacion/
DTAM Acorde a la Circular de actualización de contenidos, las áreas como la DT en este periodo generaron o no de acuerdo a la necesidad, la actualización de conternido WEB - Intranet y se comunica al Grupo de Comunicaciones y Educación Ambiental.
Anexo 1 actualización recorrido virtual PNN AltoFragua IV
Anexo 2 actualización recorrido virtual PNN La Paya IV
Anexo 3 certificación conteniodos_Amacayacu
Anexo 4 certificación conteniodos_Nukak
Anexo 5 certificación conteniodos_Puinawai
Anexo 6 certificación conteniodos_Yaigojé
</t>
    </r>
  </si>
  <si>
    <r>
      <rPr>
        <b/>
        <sz val="10"/>
        <color theme="1"/>
        <rFont val="Arial Narrow"/>
        <family val="2"/>
      </rPr>
      <t>SAF:</t>
    </r>
    <r>
      <rPr>
        <sz val="10"/>
        <color theme="1"/>
        <rFont val="Arial Narrow"/>
        <family val="2"/>
      </rPr>
      <t xml:space="preserve"> Se actualizó el inventario de activos de información. 
</t>
    </r>
    <r>
      <rPr>
        <b/>
        <sz val="10"/>
        <color theme="1"/>
        <rFont val="Arial Narrow"/>
        <family val="2"/>
      </rPr>
      <t xml:space="preserve">Anexo 21. </t>
    </r>
    <r>
      <rPr>
        <sz val="10"/>
        <color theme="1"/>
        <rFont val="Arial Narrow"/>
        <family val="2"/>
      </rPr>
      <t xml:space="preserve">Inventarios activos información 2019
</t>
    </r>
    <r>
      <rPr>
        <b/>
        <sz val="10"/>
        <color theme="1"/>
        <rFont val="Arial Narrow"/>
        <family val="2"/>
      </rPr>
      <t>GCEA</t>
    </r>
    <r>
      <rPr>
        <sz val="10"/>
        <color theme="1"/>
        <rFont val="Arial Narrow"/>
        <family val="2"/>
      </rPr>
      <t xml:space="preserve">: Se adelantó con el GPC una actualización de las TRD. 
</t>
    </r>
    <r>
      <rPr>
        <b/>
        <sz val="10"/>
        <color theme="1"/>
        <rFont val="Arial Narrow"/>
        <family val="2"/>
      </rPr>
      <t>DTOR</t>
    </r>
    <r>
      <rPr>
        <sz val="10"/>
        <color theme="1"/>
        <rFont val="Arial Narrow"/>
        <family val="2"/>
      </rPr>
      <t>: Se actualizó el formato e instructivo de Inventarios de Activos de Información y el mismo fue adoptado por resolución, y colgado en la página de parques en el Link de Transparencia
DTCA: Se cumplió con ésta meta al 100% desde Nivel Central, se tienen los inventarios de activos de información de acuerdo a lo informado por el GPC. Se anexa como evidencia carpeta 3.1 inventarios de activo )
DTAM En esta actividad es cumplida por el Grupo de Procesos Corporativos y Grupo de Sistemas de Información  quienes elaboraron el formato para la consolidación de la infomración que reportan las DT,  conel fin de que a través del formato de inventarios y de activos de información, se incluya la información que tenga cada dependencia.</t>
    </r>
  </si>
  <si>
    <r>
      <t xml:space="preserve">GCEA Conforme a lo  nordenado en la circular 20191020002303 del 27 de mayo de 2019, el Grupo de Contratos mediante  memorando 20194200008213 del 23 dediciembre de 2019, se informo al Coordinador del Grupo de Comunicaciones y Educación Ambiental que se encuentra actualizada la página WEB y la Intranet en lo que corresponde al tema contractual con corte al 20 de Dicembre de 2019.
Cabe señalar, que esta certificación se expide conforme a la competencia exclusiva del Nivel Central, toda vez que las Direcciones Territoriales deben diligenciar su propia información y certificar su cumplimiento conforme a las instrucciones impartidas en la circular No. 20161000000184 del 1 de julio de 2016.
</t>
    </r>
    <r>
      <rPr>
        <b/>
        <sz val="11"/>
        <rFont val="Calibri"/>
        <family val="2"/>
        <scheme val="minor"/>
      </rPr>
      <t>DTOR</t>
    </r>
    <r>
      <rPr>
        <sz val="11"/>
        <rFont val="Calibri"/>
        <family val="2"/>
        <scheme val="minor"/>
      </rPr>
      <t>: Publicacion de losprocesos de contratacion en la plagina web de la entidad: pantqallazo por modalidad MINIMA CUANTIA, CONTRATACION DIRECTA, SELECCIÓN ABREVIADA MENOR CUANTIA, SUBSTA INVERSA, CONVENIOS.  Base de datos de Contratacion con el respectivo link de la pubicacion en las plataformas de Contratacion Nacional, Directorio de Contratistas. 
DTCA: En la ruta “Contratación &gt; Procesos de Contratación Pública &gt; Dirección Territorial Caribe &gt;
2019”, de la página Web se encuentran publicado un link que permite visualizar la URL publica
de cada proceso publicado en el SECOP I, SECOP II y TVEC.   En la ruta mencionada en el link “Directorio de Contratistas”, tenemos acceso a archivo exel
publicado en Google drive, que contiene información de contratistas ( se adjunta evidencia carpeta 5.2 DOC en word con el contenido con ImprPt)
DTAM La información de la Contratación de la Dirección Territorial Amazonía, así como el directorio de contratistas se encuentra publicada en la página web para conocimiento o consutla de la ciudadanía.
Anexo 7 PANTALLAZOS PUBLICACION PAGINA PARQUES
Anexo 8 Pantallazo Publicación páginaWEB_PNNC</t>
    </r>
  </si>
  <si>
    <t xml:space="preserve">GCEA: El Esquema de Publicaciones se encuentra publicado en la página web. </t>
  </si>
  <si>
    <t>DTCA: Los temas relacionados al registro de información catalogada como “datos abiertos” de la entidad, se publican en el portal de datos del Ministerio de las Tecnologías de la Información y las Comunicaciones https://www.datos.gov.co/ a través de un usuario suministrado por el mismo ministerio. En la actualidad dicho usuario se encuentra a cargo de la Subdirección de Gestión y Manejo de Áreas Protegidas".
DTOR: La  Dirección Territorial Orinoquía, solicito lineamientos a GSIR memorando 20197010003433.
Respuesta GSIR memorando 20192400001673 "actualmente todos los temas relacionados al registro de información catalogada como “datos abiertos” de la entidad, se publican en el portal de datos del Ministerio de las Tecnologías de la Información y las Comunicaciones https://www.datos.gov.co/ a través de un usuario suministrado por el mismo ministerio y que en la actualidad dicho usuario se encuentra a cargo de la Subdirección de Gestión y Manejo de Áreas Protegidas".
DTAM Esta Activividad está cumplida al 100% (periodo antrerior PAAC). Así:
Teniendo en cuentala transparencia y el acceso a la información pública Parques Nacinoales Naturales  a través de los diferente informes que realiza a las Direcciones Territoriales, consolida la infomración y la sube a la página web, acorde a la Ley 1712 de 2014, como:
1. Mecanismos de contacto con el sujeto obligado
2. Información de interés
3. Estructura orgánica y talento humano
4. Normatividad
5. Presupuesto
6. Planeación
7. Control
8. Contratación
9. Trámites y servicios
10. Instrumentos de gestión de información pública
A través de nivel central, esta actividad se cumple en su totalidad
La información puede ser consultada en el link:
http://www.parquesnacionales.gov.co/portal/es/servicio-al-ciudadano/transparencia-y-acceso-a-la-informacion-publica/</t>
  </si>
  <si>
    <r>
      <t xml:space="preserve">DTOR: </t>
    </r>
    <r>
      <rPr>
        <sz val="11"/>
        <color theme="1"/>
        <rFont val="Arial Narrow"/>
        <family val="2"/>
      </rPr>
      <t>Se realizó divulgación de la política de riesgos al personal de Dirección Territorial y Áreas Protegidas, así mismo se realizó divulgación de procedimiento de administración de riesgos a fin de realizar la actualización propuesta para la vigencia 2020.
Anexo 1.1.2.1 Correo divulgación politica_Adm_riesgos.
Anexo 1.1,2.2 divulgación- Política de Administración Integral de Riesgo 2019
DTCA: El 30 septiembre la DTCA y profesionales de las Aps participaron en reuniòn convocada por la OAP donde fue socializada la poìtica de admòn de riesgos y unos apartes de la guia del DAFP. Como compromiso de la reuniòn se derivò la remisiòn de la propuesta de los riesgos vigencia 2020 Adjunto Lista de asistencia y correo de socializaciòn
DTAM El 12 de agosto se lleva a cabo Socialización lineamientos administración de riesgos por parte de la Oficina Asesora de Planeación, de la Política de Adminstración del Riesgo y en el mismo seguimiento del tercer cuatrimestre se adjuntan los soportes
DTPA Se participo en talleres virtuales en lo concerniente a la actualización  del riesgo. Evidencias. Anexo 1- Acta de asistencia taller.</t>
    </r>
  </si>
  <si>
    <t>GCEA: Con el acompañamiento de la OAP se realizó el Mapa de Riesgos y Oportunidades 2020.
DTOR: Se realizó la asesoría y acompañamiento desde la Dirección Territorial a las áreas protegidas en la actualización del mapa de riesgos.
Anexo 2.3.1 acom_Act_riesgos_pnn_pic
Anexo 2.3.2 soc_acomp-actualización-riesgos
Anexo 2.3.3 AsesoriaAcompañamiento_AP_act_riesgos
Anexo 2.3.4 acompañamiento_Act_riesgos_p_apoyo
Anexo 2.3.5 acomp Act riesgosp_misinales_ActaTecnica_20192910
DTCA: Dando alcance a los lineamientos de la OAP, se socializò mediante la herramienta de correo electrònico la propuesta de riesgos de los lìderes de procesos en NC con las àreas protegidas adscritas a la DTCA y posterior a ello fue remitido a la OAP mediante correo electrònico la retroalimentaciòn y los riesgos que reportarà la DT en la vigencia 2020. Se desarrollò reuniòn virtual con las APs donde se socializò la polìtica de admòn del riesgo segùn la guia del DAFP Adjunto como evidencias carpeta que contiene correos de gestiòn y reporte a los lìderes de procesos del Nivel Central Y PPT con Lista asistencia 
DTAM Acorde a los lineamientos de la Oficina Asesora de Planeación, la Dirección Territorial adelantó la actualización de mapa de riesgos, identificando oportunidades de mejora y actualización de contextos.
Se remite a la profesional de la Oficina Asesora de Planeación mediante correo electrónico la matriz mapa de riesgos y oportunidades. Anexo 1 reporte matriz nueva metodología riesgos ajustada y actualizada.
 Así mismo con la DTAM se realiza socialización de mapa de riesgos, contextos y oportunidades de mejora. Anexo 2 sensibilizaciónRiesgos, contextos y oportunidades.
Con los ejercicios realizados, se realizó solicitude ajuste a riesgos de la áreas protegidas Río Puré, Cahunarí, Churumberos y Yaigojé. Anexo 3 solicitud Ajuste mapa riesgosOAP.
Con el PNN Churumbelos se realiza también acompañamiento para actualizació de mapa de riesgos y oportunidades y contextos. Anexo 4 Acta001 Acompañamiento AuditoriaChurumbelos
DTPA: En el ultimo cuatrimestre de la vigencia 2019, se realizo  el analisis del contexto de la organización y las areas protegidas, pertinentes Al SIG - Mapa de riesgos de igual manera se actualizo  matriz de riesgo para el 2020 de acuerdo a los lineamientos sugeridos desde el nivel central. EVIENCIAS.  Anexo 1. correos  y actas analisis del contexto. Anexo 2. Mapa de riesgo actulizado para la vigencia 2020.</t>
  </si>
  <si>
    <r>
      <rPr>
        <b/>
        <sz val="11"/>
        <color theme="1"/>
        <rFont val="Calibri"/>
        <family val="2"/>
        <scheme val="minor"/>
      </rPr>
      <t>SAF</t>
    </r>
    <r>
      <rPr>
        <sz val="11"/>
        <color theme="1"/>
        <rFont val="Calibri"/>
        <family val="2"/>
        <scheme val="minor"/>
      </rPr>
      <t xml:space="preserve">: Se efectúa reporte de los riesgos de corrupción de los procesos GRFIN y ABS. Anexo 1 Correo - Tercer seguimiento 2019 Riesgos  y Matriz de Oportunidades y Anexo 2 Reporte riesgos a Diciembre 2019
</t>
    </r>
    <r>
      <rPr>
        <b/>
        <i/>
        <sz val="11"/>
        <color theme="1"/>
        <rFont val="Calibri"/>
        <family val="2"/>
        <scheme val="minor"/>
      </rPr>
      <t>SGM_GTEA</t>
    </r>
    <r>
      <rPr>
        <sz val="11"/>
        <color theme="1"/>
        <rFont val="Calibri"/>
        <family val="2"/>
        <scheme val="minor"/>
      </rPr>
      <t>: Se presentó dentro de los tiempos el reporte de Riesgos de Corrupción con corte a noviembre de 2019, para los riesgos 9 y 10, que son responsabilidad del GTEA con sus respectivas EVIDENCIAS subidas al drive  subidas al drive: https://drive.google.com/drive/folders/1kb1bFzQy0u8GR1jj-jGLKkQku5sZLzr asignado por parte del GCI. Así mismo se realizo plan de mejoramiento para las observaciones segun indicaciones de GCI y se dio por finalizadas la observaciones.
Como control, se revisaron 264 expediente de tramites ambientales, donde se presentan todos conformes, así mismo 236 archivos que incluyen actos administrativos, firmados, fechados con los respectivos vistos buenos del coordinador e instancias técnicas del GTEA y firmados por la SGM.
GCEA: Se realizó y reportó el monitoreo correspondiente
DTOR: Se realizó el reporte oportuno de los riesgos vigente, correspondientes al tercer cuatrimestre de la vigencia actual: Anexo 4,1.1 memorando 20197010007733  reporte AMSNN
Anexo 4,1.2 memorando 20197010007743 Rep. coord. SINAP Anexo 4,1.3  memorando 20197010007713  reporte ABS Anexo 4,1.4 memorando 20197010007773  reporte AU y GR físicos Anexo 4,1.5 memorando 20197010007763 reporte GRF Anexo 4,1.6 memorando 20197010007753  reporte  GAINF 
DTCA: Cumpliendo con los lineamientos diseñados y socializados por la OAP, con fecha de diciembre 1 de 2019,  la DTCA remitiò el tercer monitoreo al mapa de riesgos institucional y matriz de oportunidades que incluye los riesgos de corrupción. Especìficamente para el seguimiento a los riesgos de corrupciòn fueron remitidos los memorandos No 20196510000823 proceso ABS y 20196510000883 proceso Gestión de Recursos Financieros. El avance y evidencias correspondiente a las acciones preventivas definidas en el mapa.Adicionalmente, se cargò en las ruta de drive dispuesta por la OAP las evidencias https://drive.google.com/drive/folders/1IkhtxprUphrwZ6AnTuuV6psUosNa7_Zc y  https://drive.google.com/drive/folders/1CWGTtRZsbN5GZX1pq5GHS6WInjo2wzdS COMO EVIDENCIA ADJUNTO CARPETA "4.1 riesgos corrupciòn" que contiene  Anexo 1 memorando *20196510000883 ANEXO 2. MEMORANDO No 20196510000823 
DTAM Se realiza monitoreo y seguimento a mapa de riesgos y oportunidades del III Cuatrimestre y se reporta los líderes de procesos de Nivel Central.
Anexo 6 Reporte mapa_riesgos_oportunidades III cuatrimestre 2019 DTAM
Anexo 7 Mapa_de_Riesgos_Matriz_de_Oportunidades_III_Monitoreo
DTPA DTPA:  Durante el seguimiento y monitoreo al mapa de riesgos con corte al mes de diciembre  de 2019,  los responsables de los procesos verificarón que los controles y acciones preventivas establecidas fueron eficaces y eficientes  y contribuyeron a la minimización del riesgo, dentro de las evidencias que confirman la acción encontramos.  (PROCESOS EN DONDE SE IDENTIFICO RIESGO DE CORRUCION)                                                           A  Gestion de Recursos Financieros se informa que el segumimiento y matriz de riesgo actualizada  se encuentra compartido en el drive de la Institucion, de acuerdo a las recomendaciones de nivel central, para su analisis y competencia.Evidencia 1.  No orfeo 20197510004603 Gestion Financiera                                                                                    A Adquisición de bienes y servicios, informa que el segumimiento y matriz de riesgo actualizada  se encuentra compartidos en el drive de la Institución de acuerdo a las recomendaciones de nivel central, para su analisis y competencia.Evidencia 2. No orfeo 20197510004643 Adquisicion de Bienes y Servicios.</t>
    </r>
  </si>
  <si>
    <t>DTCA: Se adelantaron los ejercicios de planeación y presupuesto por parte de la DTCA, en estos se proyectó el valor de los honorarios para el responsable de atención al usuario en la vigencia 2020. Vale la pena mencionar que se asignará esta actividad a la profesional de la ecotienda, en razón a que no se cuenta con la suficiente planta de personal y no hay  un funcionario que pueda asumir esta actividad. Por ello, realizando la proporcionalidad con el monto mensual y actividades se propectó un costo anual de $ $4.954.746 en la vigencia 2020 ver carpeta 1.1
DTAM En el mes de noviembre se realiza  REVISIÓN MATRIZ RECURSOS PNN 2020 – DIRECCIÓN TERRITORIAL AMAZONÍA, con participación de la Dra Nubia Wilchez, Andrea del Pilar Moreno, Diana Castellanos, Claudia Manrique Roa, profesionales de la OAP y la DT, donde se garantizan los recursos para la vigencia 2020, para la prestación del servicio, acorde a tramites y servicios de Parques Nacionales Naturales. DTAM
Anexo 1 ACTA No. 20 REVISIÓN MATRIZ RECURSOS 2020 DTAM
DTPA No se presentaron avances  (No se incluyó comentario ya que DTPA si particpó en el proceso)</t>
  </si>
  <si>
    <r>
      <t xml:space="preserve">Falta respuesta del AP a esta infraestructura
</t>
    </r>
    <r>
      <rPr>
        <b/>
        <sz val="11"/>
        <color theme="1"/>
        <rFont val="Calibri"/>
        <family val="2"/>
        <scheme val="minor"/>
      </rPr>
      <t>DTOR</t>
    </r>
    <r>
      <rPr>
        <sz val="11"/>
        <color theme="1"/>
        <rFont val="Calibri"/>
        <family val="2"/>
        <scheme val="minor"/>
      </rPr>
      <t>: Los autodiagnósticos fueron realizados por la Dirección Territorial Orinoquia en la vigencia 2018
DTCA: En el último cuatrimestre de la vigencia no se presentan avances de ésta actividad dado que los autodiagnósticos de los espacios físicos de la Dirección Territorial y las áreas protegidas acordadas fueron remitidas en la anterior vigencia (2018) al grupo de infraestructura de acuerdo a los lineamientos y en la actual vigencia no se tuvo requerimiento para ésta meta.
DTAM Esta actividad se cumplió en su totalidad el año 2018, la Territorial avanza en los diagnósticos TRATAMIENTO DE ACCESIBILIDAD EN SEDES  acorde a la Norma NTC 6047
DTPA No se presentaron avances</t>
    </r>
  </si>
  <si>
    <r>
      <t xml:space="preserve">Falta respuesta del AP a esta infraestructura
</t>
    </r>
    <r>
      <rPr>
        <b/>
        <sz val="11"/>
        <color theme="1"/>
        <rFont val="Calibri"/>
        <family val="2"/>
        <scheme val="minor"/>
      </rPr>
      <t>DTOR</t>
    </r>
    <r>
      <rPr>
        <sz val="11"/>
        <color theme="1"/>
        <rFont val="Calibri"/>
        <family val="2"/>
        <scheme val="minor"/>
      </rPr>
      <t>: Los diagnósticos de espacios fueron realizados en la vigencia 2018, para la vigencia 2019. En la sede de la Dirección Territorial Orinoquia se realizaron las obras de adecuación.
DTCA: En el último cuatrimestre de la vigencia no se presentan avances de ésta actividad dado que los autodiagnósticos de los espacios físicos de la Dirección Territorial y las áreas protegidas acordadas fueron remitidas en la anterior vigencia (2018) al grupo de infraestructura de acuerdo a los lineamientos y en la actual vigencia no se tuvo requerimiento para ésta meta.
DTAM Se llevan a cabo los diagnósticos de los espacios físicos Sede de PNN Amacayacu – Leticia
 Sede de PNN La Paya – Puerto Legízamo
 Sede de PNN Orito – Orito
 Sede de PNN Churumbelos - Mocoa
 Sede de PNN Puinawai – Puerto Inirida
 Sede de PNN Chiribiquete –RNN Nukak – San Jose del Guaviare
 Sede de PNN Alto Fragua Indi Wasi – San Jose de Fragua
 Sede de la Territorial DTAM – Bogotá.
Anexo 6 INFORME  DE ACCESIBILIDAD - Diciembre-2019
Anexo 7 CUMPLIMIENTO EN LA APLICACIÓN DE LA NORMA
NTC-6047 – ACCESIBILIDAD EN LAS SEDES DE
PARQUES NACIONLES 
DTPA No se presentaron avances</t>
    </r>
  </si>
  <si>
    <r>
      <t>SAF</t>
    </r>
    <r>
      <rPr>
        <sz val="11"/>
        <color theme="1"/>
        <rFont val="Calibri"/>
        <family val="2"/>
        <scheme val="minor"/>
      </rPr>
      <t xml:space="preserve">: Se efectúa reporte de los riesgos de corrupción de los procesos GRFIN y ABS. Anexo 1 Correo - Tercer seguimiento 2019 Riesgos  y Matriz de Oportunidades y Anexo 2 Reporte riesgos a Diciembre 2019
</t>
    </r>
    <r>
      <rPr>
        <b/>
        <i/>
        <sz val="11"/>
        <color theme="1"/>
        <rFont val="Calibri"/>
        <family val="2"/>
        <scheme val="minor"/>
      </rPr>
      <t>SGM_GTEA</t>
    </r>
    <r>
      <rPr>
        <sz val="11"/>
        <color theme="1"/>
        <rFont val="Calibri"/>
        <family val="2"/>
        <scheme val="minor"/>
      </rPr>
      <t>: Se presentó dentro de los tiempos el reporte de Riesgos de Corrupción con corte a noviembre de 2019, para los riesgos 9 y 10, que son responsabilidad del GTEA con sus respectivas EVIDENCIAS subidas al drive  subidas al drive: https://drive.google.com/drive/folders/1kb1bFzQy0u8GR1jj-jGLKkQku5sZLzr asignado por parte del GCI. Así mismo se realizo plan de mejoramiento para las observaciones segun indicaciones de GCI y se dio por finalizadas la observaciones.
Como control, se revisaron 264 expediente de tramites ambientales, donde se presentan todos conformes, así mismo 236 archivos que incluyen actos administrativos, firmados, fechados con los respectivos vistos buenos del coordinador e instancias técnicas del GTEA y firmados por la SGM.
GCEA: Se realizó y reportó el monitoreo correspondiente
DTOR: Se realizó el reporte oportuno de los riesgos vigente, correspondientes al tercer cuatrimestre de la vigencia actual: Anexo 4,1.1 memorando 20197010007733  reporte AMSNN
Anexo 4,1.2 memorando 20197010007743 Rep. coord. SINAP Anexo 4,1.3  memorando 20197010007713  reporte ABS Anexo 4,1.4 memorando 20197010007773  reporte AU y GR físicos Anexo 4,1.5 memorando 20197010007763 reporte GRF Anexo 4,1.6 memorando 20197010007753  reporte  GAINF 
DTCA: Cumpliendo con los lineamientos diseñados y socializados por la OAP, con fecha de diciembre 1 de 2019,  la DTCA remitiò el tercer monitoreo al mapa de riesgos institucional y matriz de oportunidades que incluye los riesgos de corrupción. Especìficamente para el seguimiento a los riesgos de corrupciòn fueron remitidos los memorandos No 20196510000823 proceso ABS y 20196510000883 proceso Gestión de Recursos Financieros. El avance y evidencias correspondiente a las acciones preventivas definidas en el mapa.Adicionalmente, se cargò en las ruta de drive dispuesta por la OAP las evidencias https://drive.google.com/drive/folders/1IkhtxprUphrwZ6AnTuuV6psUosNa7_Zc y  https://drive.google.com/drive/folders/1CWGTtRZsbN5GZX1pq5GHS6WInjo2wzdS COMO EVIDENCIA ADJUNTO CARPETA "4.1 riesgos corrupciòn" que contiene  Anexo 1 memorando *20196510000883 ANEXO 2. MEMORANDO No 20196510000823 
DTAM Se realiza monitoreo y seguimento a mapa de riesgos y oportunidades del III Cuatrimestre y se reporta los líderes de procesos de Nivel Central.
Anexo 6 Reporte mapa_riesgos_oportunidades III cuatrimestre 2019 DTAM
Anexo 7 Mapa_de_Riesgos_Matriz_de_Oportunidades_III_Monitoreo
DTAM Esta actividad se reportó en el II cuatrimestre con cumplimiento en su totalidad.(No se incluye)
DTPA DTPA:  Durante el seguimiento y monitoreo al mapa de riesgos con corte al mes de diciembre  de 2019,  los responsables de los procesos verificarón que los controles y acciones preventivas establecidas fueron eficaces y eficientes  y contribuyeron a la minimización del riesgo, dentro de las evidencias que confirman la acción encontramos.  (PROCESOS EN DONDE SE IDENTIFICO RIESGO DE CORRUCION)                                                           A  Gestion de Recursos Financieros se informa que el segumimiento y matriz de riesgo actualizada  se encuentra compartido en el drive de la Institucion, de acuerdo a las recomendaciones de nivel central, para su analisis y competencia.Evidencia 1.  No orfeo 20197510004603 Gestion Financiera                                                                                    A Adquisición de bienes y servicios, informa que el segumimiento y matriz de riesgo actualizada  se encuentra compartidos en el drive de la Institución de acuerdo a las recomendaciones de nivel central, para su analisis y competencia.Evidencia 2. No orfeo 20197510004643 Adquisicion de Bienes y Servicios.</t>
    </r>
  </si>
  <si>
    <r>
      <rPr>
        <b/>
        <sz val="10"/>
        <rFont val="Arial Narrow"/>
        <family val="2"/>
      </rPr>
      <t>GPC:</t>
    </r>
    <r>
      <rPr>
        <sz val="10"/>
        <rFont val="Arial Narrow"/>
        <family val="2"/>
      </rPr>
      <t xml:space="preserve"> Las bases de datos se encuentran actualizadas al mes de diciembre de 2019, de acuerdo a las indicaciones dadas desde la OAP y OAJ en memorando N° 20191300005083 y en correo electrónico de GSIR del día 13 de diciembre de 2019, se envía solicitud mediante memorando N°20194600008483 al Grupo de Gestión Financiera, solicitando creación de un usuario para el GPC. 
</t>
    </r>
    <r>
      <rPr>
        <b/>
        <sz val="10"/>
        <rFont val="Arial Narrow"/>
        <family val="2"/>
      </rPr>
      <t>Anexo 17</t>
    </r>
    <r>
      <rPr>
        <sz val="10"/>
        <rFont val="Arial Narrow"/>
        <family val="2"/>
      </rPr>
      <t xml:space="preserve"> memorando N° 20191300005083
</t>
    </r>
    <r>
      <rPr>
        <b/>
        <sz val="10"/>
        <rFont val="Arial Narrow"/>
        <family val="2"/>
      </rPr>
      <t>Anexo 18</t>
    </r>
    <r>
      <rPr>
        <sz val="10"/>
        <rFont val="Arial Narrow"/>
        <family val="2"/>
      </rPr>
      <t xml:space="preserve"> correo electrónico de GSIR 13-12-2019
</t>
    </r>
    <r>
      <rPr>
        <b/>
        <sz val="10"/>
        <rFont val="Arial Narrow"/>
        <family val="2"/>
      </rPr>
      <t xml:space="preserve">Anexo 19 </t>
    </r>
    <r>
      <rPr>
        <sz val="10"/>
        <rFont val="Arial Narrow"/>
        <family val="2"/>
      </rPr>
      <t>Memorando N°20194600008483
DTOR: Las bases de datos se encuentran actualizadas al mes de junio de 2019, se está a la espera de las indicaciones para el proceso de actualización en el aplicativo de la SIC.
DTCA: Por ahora existe una cuenta de usuario superadministrador, la cual se encuentra a cargo del Grupo de Gestión Financiera, pero se están generando una serie de reestructuraciones para que se brinde una mejor asesoría a todos los grupos para la carga y actualización de los registros en esta base de datos. Por ahora, los registros se encuentran cargados, por lo cual, se da cumplimiento al registro de las bases de datos, mientras se dan pautas para poder actualizar dicha información. LA DTCA  CUENTA CON SUS BASES DE DATOS ACTUALIZADAS, SIN EMBARGO SE ENCUENTRA A LA ESPERA DE LAS PAUTAS RELACIONADAS
DTAM Se continúa con la actualización del formato proporcionado por el GSIR en el que se incluye información de datos personales como nombre de la base de datos (proceso), finaliudad, dracripción de la finalidad, cantidad e titulares, entre otros:
Anexo 16 Registro-bases-de-datos-Personales PNN CHURUMBELOS
Anexo 17 Registro-bases-de-datos-Personales PNN SPM ORITO
Anexo 18 Registro-bases-de-datos-Personales RNN PUINAWAI
Se está a la espera de indicaciones para el proceso de actualización en el aplicativo SIC
DTPA En algunas áreas de La Dirección Territorial Pacifico se maneja bases de datos de usuarios estas se actualizan  y  son compartidas con el nivel central la cual se encarga de realizar el registro  y tramites pertinentes ante los roganismos correspondientes EVIDENCIAS.Base Contratos 2019 DTPA (14).</t>
    </r>
  </si>
  <si>
    <r>
      <rPr>
        <b/>
        <sz val="10"/>
        <rFont val="Arial Narrow"/>
        <family val="2"/>
      </rPr>
      <t>SAF</t>
    </r>
    <r>
      <rPr>
        <sz val="10"/>
        <rFont val="Arial Narrow"/>
        <family val="2"/>
      </rPr>
      <t xml:space="preserve">: Se elaboró informe de caracterización de usuarios 2019, el cual se realiza con apoyo de las DT´s, la Subdirección de Sostenibilidad y Negocios Ambientales, y con el Grupo de Comunicaciones y Educación Ambiental. 
</t>
    </r>
    <r>
      <rPr>
        <b/>
        <sz val="10"/>
        <rFont val="Arial Narrow"/>
        <family val="2"/>
      </rPr>
      <t xml:space="preserve">Anexo 20. </t>
    </r>
    <r>
      <rPr>
        <sz val="10"/>
        <rFont val="Arial Narrow"/>
        <family val="2"/>
      </rPr>
      <t>Informe Caracterización PNN-19
GCEA: En el ejercicio liderado por Control Interno sobre el botón de Transparencia y Acceso a la Información Pública, el GCEA trabajó con el Grupo de Procesos Corporativos  el tema de caracterización de usuarios de redes sociales. 
DTOR: Se realizó la actualización de  caracterización de usuarios.
Anexo 5.1.1 Consolidado caracterización usuarios2019
Anexo 5.1.2 Encuestas caracterización usuarios
Anexo 5.1.3 memorando reporte
DTCA: Se reportó al Grupo de procesos corporativos las encuestas de caracterización aplicadas en la DT y algunas Areas Protegidas (PNN TAYRONA, SFF LOS FLAMENCOS, SFF LOS COLORADOS) que recibieron visitantes en el período de aplicación de la encuesta. Adjunto como evidencia memorando remisión al GPC y el consolididado de las encuestas
DTAM Acorde a las directrices del Grupode Procesos Corporativos, se lleva a cabo la caracterización de usuarios a través de la encuesta establecida para realizar la actividad.
Anexo 20 MATRIZ CONSOLIDADO NACIONAL 2019
Anexo 21 REPORTE_ENCUESTAS DE CARACTERIZACIÓN DTAM
DTPA Se realizo la caracterización de los ciudadanos. Evidencia  orfeo de envio  del tabulado No 20197510004653 caracterizacion de usuarios.</t>
    </r>
  </si>
  <si>
    <t>SSNA MES DE SEPTIEMBRE:Publicacion del articulo de salud naturalmente en los Parques  en el Santuario de Flora y Fauna Otún Quimbaya.
Actaulización de estadisticas:Se actualiza el informe de visitantes en el cual se puede evidecniar el comportamiento del ingreso de los visitantes a las Areas protegidas con Ecoturismo , al igual que las encuestas de satisfacción se presentan las areas con mayor número de visitantes y el comportamiento en los proyectos ecoturismo comunitario y conseciones de servicios ecoturisticos.
Actualización LINK Vitamina N.
MES DE OCTUBRE: 
Promoción pagina reservas en Linea Pagina web:
Publicación Banner Areas protegidas abiertas al ecoturismo: se relacionan todos las areas protegidas en las cuales se peuden realizar Ecoturismo.
Actualización de la Información Publicada en el LINK del Parque Nacional Natural Chingaza: se relacionan de que manera se debe hacer la reserva, lo que debe saber en el momento de su visita, recomendaciones de seguridad y prevención del Riesgo..
Mes de Diciembre: 
Actualización Atlas de Carbono.
DTOR:La Dirección Territorial Orinoquía ha realizado actualización de las hojas de vida y declaración de bienes y rentas de cada servidor de la entidad en el  Sistema de Información y Gestión del Empleo Público - SIGEP
Anexo 1.2.1 Memorando cumplimiento sigep
DTCA: Dando alcance a los lineamientos del Grupo Gestión Humana se encuentran actualizadas las hojas de vida de empleados públicos de la DTCA y areas protegidas así como también se cumplió con la declaración de los bienes y rentas en el SIGEP. EVIDENCIA carpeta 1,2
DTAM Activ idad cumplida en 100% en el reporte del II Cuatrimeste (periodo anterio PAAC)</t>
  </si>
  <si>
    <r>
      <rPr>
        <b/>
        <sz val="10"/>
        <rFont val="Arial Narrow"/>
        <family val="2"/>
      </rPr>
      <t>SAF:</t>
    </r>
    <r>
      <rPr>
        <sz val="10"/>
        <rFont val="Arial Narrow"/>
        <family val="2"/>
      </rPr>
      <t xml:space="preserve"> Los resultados de las encuestas del I y II trimestre de la vigencia 2019, se encuentran publicados en el linK: http://www.parquesnacionales.gov.co/portal/es/servicio-al-ciudadano/peticiones-quejas-y-reclamos/informe-de-peticiones-quejas-y-reglamos/
</t>
    </r>
    <r>
      <rPr>
        <b/>
        <sz val="10"/>
        <rFont val="Arial Narrow"/>
        <family val="2"/>
      </rPr>
      <t xml:space="preserve">Anexo 8 Anslisis encuestas
GCEA:  </t>
    </r>
    <r>
      <rPr>
        <sz val="10"/>
        <rFont val="Arial Narrow"/>
        <family val="2"/>
      </rPr>
      <t>Se transmitió por Facebook la Mesa Nacional de Medio Ambiente. 
GPC, SSNA : No presento avance correspondiente a los resultados del II semestre/2019</t>
    </r>
  </si>
  <si>
    <t>CUMPLIDO EN II CUATRIMESTRE</t>
  </si>
  <si>
    <t xml:space="preserve">OAP. Se socializó la metodología para la identificación y actualización del mapa de riesgos a algunos coordinadores de Grupo, coordinadores administrativos y financieros de las Direcciones Territoriales, líderes de calidad y profesionales de planeación de los niveles nacional y territorial de la Entidad.(Evidencias 4 y 5)
</t>
  </si>
  <si>
    <t>El mapa de riesgos de corrupción debidamente actualizado y monitoreado fue publicado en el portal web Institucional e intranet y puede ser accedido en los siguientes links  https://storage.googleapis.com/pnn-web/uploads/2017/02/Mapa-de-Riesgos-Corrupcion-2019.xlsx
http://intranet.parquesnacionales.gov.co/wp-content/uploads/2019/12/Avance-riesgos-de-corrupci%C3%B3n-OAP-tercer-cuatrimes-2019.pdf</t>
  </si>
  <si>
    <t>CUMPLIDO EN II CUATRIMES</t>
  </si>
  <si>
    <t>Se obtiene aprobación del el mapa de riesgos - Corrupción conforme comunicado (memorando) remitifo por el Sistema de Gestión Documental de la Entidad por parte de los responsables de los procesos. Dentro de los cuales a la  fecha poseen riesgos de corrupción son: 
- Direccionamiento Estratégico.
- Evaluación a los sistemas de gestión.
- Administración y Manejo del SPNN.
- Gestión de Recursos Financieros.
- Adquisición de Bienes y Servicios. (Evidencia 4)</t>
  </si>
  <si>
    <t>OAP: Se socializó el Instructivo de Administración Integral de Riesgos a los procesos conforme las siguientes Fechas:
Comunicaciones: 06/09/209
Actualización Mapa de Riesgos de Gestión y Corrupción DT y AP: 30/09/2019
Administración y manejo del SPNN (GTEA) 26/09/2019
(Evidencia 1).</t>
  </si>
  <si>
    <t>OAP: Se elabora Plan de acción de acuerdo con las directrices que sean trazadas por e MADS para la vigencia 2020</t>
  </si>
  <si>
    <t xml:space="preserve">GCEA: El que el sitio web esté habilitado no es responsabilidad del GCEA sino de GSIR, eso depende de la plataforma. Las principales noticias e información clave de la entidad se encuentra en Inglés. En este trimestre, se  publicó el REM del PNN Katíos en REM en wounann. También se publicó una cartilla del PNN Old Providence en creole. </t>
  </si>
  <si>
    <t>SAF: Los informes de los 4 trimestres, se encuentran publicados en la página web. Link: http://www.parquesnacionales.gov.co/portal/es/servicio-al-ciudadano/peticiones-quejas-y-reclamos/informe-de-peticiones-quejas-y-reglamos/
Anexo 22 Informes PQRS</t>
  </si>
  <si>
    <t xml:space="preserve">SAF: La información se encuentra disponible para los usuarios según sus necesidades, y acorde a lo definido en los protocolos de atención, publicados en el link: http://www.parquesnacionales.gov.co/portal/es/servicio-al-ciudadano/protocolos-de-servicio-al-ciudadano/
GCEA: Se publicó el REM del PNN Katíos en REM en wounann. También se publicó una cartilla del PNN Old Providence en creole. </t>
  </si>
  <si>
    <t>En el marco de los Encuentros Territoriales y de Nivel Central, teniendo en cuenta que habían participantes de las diferentes Direcciones Territoriales y sus Áreas Protegidas adscritas, se llevó a cabo la campaña semillas de la integridad, iniciativa del Grupo de Gestión Humana, la cual tenía por objetivo, sensibilizar a partir de nuestra misión el cultivo de nuestros valores de manera simbólica con semillas para sembrar árboles tipo bonsay.
En dicho espacio y con los grupos de manera organizada, se indago sobre los siguientes aspectos:Conocimientos acerca de los Valores que componen nuestro Código de Integridad y código de ética, Buenas prácticas relacionadas con la apropiación del Código de Integridad y Sensibilización sobre la importancia de apropiar nuestros valores en el ejercicio de nuestro servicio.
Se realizaron diversos ejercicios encaminados a la interiorización de los valores  dentro de los cuales se pusieron en escena las buenas prácticas por medio de dinámicas que permiten una mayor recordación.
Las buenas prácticas fueron documentadas en material audiovisual, mediante la presentación de los funcionarios mediante sketch en los cuales se representaban las buenas prácticas o la importancia de nuestros valores mediante diferentes ejercicios. Anexo 23 Imagenes buenas prácticas</t>
  </si>
  <si>
    <r>
      <t xml:space="preserve">SAF: Se efectúa reporte de los riesgos de corrupción de los procesos GRFIN y ABS. Anexo 1 Correo - Tercer seguimiento 2019 Riesgos  y Matriz de Oportunidades y Anexo 2 Reporte riesgos a Diciembre 2019
</t>
    </r>
    <r>
      <rPr>
        <b/>
        <i/>
        <sz val="10"/>
        <color theme="1"/>
        <rFont val="Arial Narrow"/>
        <family val="2"/>
      </rPr>
      <t>SGM_GTEA</t>
    </r>
    <r>
      <rPr>
        <sz val="10"/>
        <color theme="1"/>
        <rFont val="Arial Narrow"/>
        <family val="2"/>
      </rPr>
      <t>: Se presentó dentro de los tiempos el reporte de Riesgos de Corrupción con corte a noviembre de 2019, para los riesgos 9 y 10, que son responsabilidad del GTEA con sus respectivas EVIDENCIAS subidas al drive  subidas al drive: https://drive.google.com/drive/folders/1kb1bFzQy0u8GR1jj-jGLKkQku5sZLzr asignado por parte del GCI. Así mismo se realizo plan de mejoramiento para las observaciones segun indicaciones de GCI y se dio por finalizadas la observaciones.
Como control, se revisaron 264 expediente de tramites ambientales, donde se presentan todos conformes, así mismo 236 archivos que incluyen actos administrativos, firmados, fechados con los respectivos vistos buenos del coordinador e instancias técnicas del GTEA y firmados por la SGM.
GCEA: Se realizó y reportó el monitoreo correspondiente
DTOR: Se realizó el reporte oportuno de los riesgos vigente, correspondientes al tercer cuatrimestre de la vigencia actual: Anexo 4,1.1 memorando 20197010007733  reporte AMSNN
Anexo 4,1.2 memorando 20197010007743 Rep. coord. SINAP Anexo 4,1.3  memorando 20197010007713  reporte ABS Anexo 4,1.4 memorando 20197010007773  reporte AU y GR físicos Anexo 4,1.5 memorando 20197010007763 reporte GRF Anexo 4,1.6 memorando 20197010007753  reporte  GAINF 
DTCA: Cumpliendo con los lineamientos diseñados y socializados por la OAP, con fecha de diciembre 1 de 2019,  la DTCA remitiò el tercer monitoreo al mapa de riesgos institucional y matriz de oportunidades que incluye los riesgos de corrupción. Especìficamente para el seguimiento a los riesgos de corrupciòn fueron remitidos los memorandos No 20196510000823 proceso ABS y 20196510000883 proceso Gestión de Recursos Financieros. El avance y evidencias correspondiente a las acciones preventivas definidas en el mapa.Adicionalmente, se cargò en las ruta de drive dispuesta por la OAP las evidencias https://drive.google.com/drive/folders/1IkhtxprUphrwZ6AnTuuV6psUosNa7_Zc y  https://drive.google.com/drive/folders/1CWGTtRZsbN5GZX1pq5GHS6WInjo2wzdS COMO EVIDENCIA ADJUNTO CARPETA "4.1 riesgos corrupciòn" que contiene  Anexo 1 memorando *20196510000883 ANEXO 2. MEMORANDO No 20196510000823 
DTAM Se realiza monitoreo y seguimento a mapa de riesgos y oportunidades del III Cuatrimestre y se reporta los líderes de procesos de Nivel Central.
Anexo 6 Reporte mapa_riesgos_oportunidades III cuatrimestre 2019 DTAM
Anexo 7 Mapa_de_Riesgos_Matriz_de_Oportunidades_III_Monitoreo</t>
    </r>
  </si>
  <si>
    <r>
      <rPr>
        <b/>
        <sz val="14"/>
        <color theme="1"/>
        <rFont val="Calibri"/>
        <family val="2"/>
        <scheme val="minor"/>
      </rPr>
      <t xml:space="preserve">Subcomponente 5                                                                  </t>
    </r>
    <r>
      <rPr>
        <sz val="14"/>
        <color theme="1"/>
        <rFont val="Calibri"/>
        <family val="2"/>
        <scheme val="minor"/>
      </rPr>
      <t>Monitoreo del Acceso a la Información Pública</t>
    </r>
  </si>
  <si>
    <r>
      <rPr>
        <b/>
        <sz val="14"/>
        <color theme="1"/>
        <rFont val="Calibri"/>
        <family val="2"/>
        <scheme val="minor"/>
      </rPr>
      <t>Subcomponente 1</t>
    </r>
    <r>
      <rPr>
        <sz val="14"/>
        <color theme="1"/>
        <rFont val="Calibri"/>
        <family val="2"/>
        <scheme val="minor"/>
      </rPr>
      <t xml:space="preserve">                                                                 Lineamientos de Transparencia Activa</t>
    </r>
  </si>
  <si>
    <t>ANDREA DEL PILAR MORENO HERNANDEZ</t>
  </si>
  <si>
    <t>Jefe Oficina Asesorta de Planeación</t>
  </si>
  <si>
    <t>NERY LONDOÑO ZAPATA</t>
  </si>
  <si>
    <t>Coordinadora Grupo control Interno</t>
  </si>
  <si>
    <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</si>
</sst>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dd/mm/yyyy;@"/>
  </numFmts>
  <fonts count="55" x14ac:knownFonts="1">
    <font>
      <sz val="11"/>
      <color theme="1"/>
      <name val="Calibri"/>
      <family val="2"/>
      <scheme val="minor"/>
    </font>
    <font>
      <b/>
      <sz val="12"/>
      <color indexed="8"/>
      <name val="SansSerif"/>
      <charset val="2"/>
    </font>
    <font>
      <b/>
      <sz val="10"/>
      <color indexed="8"/>
      <name val="SansSerif"/>
      <charset val="2"/>
    </font>
    <font>
      <sz val="10"/>
      <color theme="1"/>
      <name val="Calibri"/>
      <family val="2"/>
      <scheme val="minor"/>
    </font>
    <font>
      <b/>
      <sz val="14"/>
      <color theme="1"/>
      <name val="Arial Narrow"/>
      <family val="2"/>
    </font>
    <font>
      <sz val="14"/>
      <color theme="1"/>
      <name val="Arial Narrow"/>
      <family val="2"/>
    </font>
    <font>
      <b/>
      <sz val="12"/>
      <color theme="1"/>
      <name val="Arial Narrow"/>
      <family val="2"/>
    </font>
    <font>
      <b/>
      <sz val="14"/>
      <color indexed="8"/>
      <name val="Arial Narrow"/>
      <family val="2"/>
    </font>
    <font>
      <sz val="14"/>
      <color indexed="8"/>
      <name val="Arial Narrow"/>
      <family val="2"/>
    </font>
    <font>
      <b/>
      <sz val="10"/>
      <color theme="1"/>
      <name val="Arial Narrow"/>
      <family val="2"/>
    </font>
    <font>
      <sz val="11"/>
      <color theme="1"/>
      <name val="Arial Narrow"/>
      <family val="2"/>
    </font>
    <font>
      <i/>
      <sz val="10"/>
      <color theme="1"/>
      <name val="Arial Narrow"/>
      <family val="2"/>
    </font>
    <font>
      <b/>
      <sz val="9"/>
      <color indexed="81"/>
      <name val="Tahoma"/>
      <family val="2"/>
    </font>
    <font>
      <b/>
      <sz val="11"/>
      <color theme="1"/>
      <name val="Calibri"/>
      <family val="2"/>
      <scheme val="minor"/>
    </font>
    <font>
      <sz val="14"/>
      <color theme="1"/>
      <name val="Calibri"/>
      <family val="2"/>
      <scheme val="minor"/>
    </font>
    <font>
      <b/>
      <sz val="14"/>
      <color theme="1"/>
      <name val="Calibri"/>
      <family val="2"/>
      <scheme val="minor"/>
    </font>
    <font>
      <b/>
      <sz val="10"/>
      <color theme="1"/>
      <name val="Calibri"/>
      <family val="2"/>
      <scheme val="minor"/>
    </font>
    <font>
      <sz val="10"/>
      <color theme="1"/>
      <name val="Arial Narrow"/>
      <family val="2"/>
    </font>
    <font>
      <b/>
      <sz val="16"/>
      <color theme="1"/>
      <name val="Calibri"/>
      <family val="2"/>
      <scheme val="minor"/>
    </font>
    <font>
      <b/>
      <i/>
      <sz val="14"/>
      <color theme="1"/>
      <name val="Arial Narrow"/>
      <family val="2"/>
    </font>
    <font>
      <b/>
      <sz val="11"/>
      <color theme="1"/>
      <name val="Arial Narrow"/>
      <family val="2"/>
    </font>
    <font>
      <sz val="8.5"/>
      <color theme="1"/>
      <name val="Calibri"/>
      <family val="2"/>
      <scheme val="minor"/>
    </font>
    <font>
      <b/>
      <sz val="16"/>
      <color theme="1"/>
      <name val="Arial Narrow"/>
      <family val="2"/>
    </font>
    <font>
      <sz val="12"/>
      <color theme="1"/>
      <name val="Arial Narrow"/>
      <family val="2"/>
    </font>
    <font>
      <b/>
      <sz val="14"/>
      <name val="Arial Narrow"/>
      <family val="2"/>
    </font>
    <font>
      <sz val="11"/>
      <name val="Arial Narrow"/>
      <family val="2"/>
    </font>
    <font>
      <strike/>
      <sz val="11"/>
      <name val="Arial Narrow"/>
      <family val="2"/>
    </font>
    <font>
      <sz val="9"/>
      <color indexed="81"/>
      <name val="Tahoma"/>
      <family val="2"/>
    </font>
    <font>
      <sz val="11"/>
      <color rgb="FFFF0000"/>
      <name val="Arial Narrow"/>
      <family val="2"/>
    </font>
    <font>
      <i/>
      <sz val="11"/>
      <color theme="1"/>
      <name val="Arial Narrow"/>
      <family val="2"/>
    </font>
    <font>
      <b/>
      <i/>
      <sz val="11"/>
      <name val="Arial Narrow"/>
      <family val="2"/>
    </font>
    <font>
      <b/>
      <sz val="11"/>
      <name val="Arial Narrow"/>
      <family val="2"/>
    </font>
    <font>
      <sz val="11"/>
      <name val="Calibri"/>
      <family val="2"/>
      <scheme val="minor"/>
    </font>
    <font>
      <b/>
      <sz val="12"/>
      <color indexed="59"/>
      <name val="SansSerif"/>
      <charset val="2"/>
    </font>
    <font>
      <sz val="10"/>
      <color indexed="8"/>
      <name val="SansSerif"/>
      <charset val="2"/>
    </font>
    <font>
      <sz val="11"/>
      <color theme="1"/>
      <name val="Calibri"/>
      <family val="2"/>
      <scheme val="minor"/>
    </font>
    <font>
      <b/>
      <sz val="10"/>
      <name val="Arial Narrow"/>
      <family val="2"/>
    </font>
    <font>
      <b/>
      <sz val="10"/>
      <color indexed="8"/>
      <name val="Arial Narrow"/>
      <family val="2"/>
    </font>
    <font>
      <i/>
      <sz val="10"/>
      <color indexed="8"/>
      <name val="Arial Narrow"/>
      <family val="2"/>
    </font>
    <font>
      <sz val="10"/>
      <color indexed="8"/>
      <name val="Arial Narrow"/>
      <family val="2"/>
    </font>
    <font>
      <i/>
      <sz val="10"/>
      <name val="Arial Narrow"/>
      <family val="2"/>
    </font>
    <font>
      <sz val="10"/>
      <name val="Arial Narrow"/>
      <family val="2"/>
    </font>
    <font>
      <b/>
      <i/>
      <sz val="11"/>
      <color theme="0"/>
      <name val="Arial Narrow"/>
      <family val="2"/>
    </font>
    <font>
      <b/>
      <i/>
      <u/>
      <sz val="14"/>
      <color theme="1"/>
      <name val="Calibri"/>
      <family val="2"/>
      <scheme val="minor"/>
    </font>
    <font>
      <sz val="11"/>
      <color indexed="8"/>
      <name val="Arial Narrow"/>
      <family val="2"/>
    </font>
    <font>
      <b/>
      <sz val="11"/>
      <color indexed="8"/>
      <name val="Arial Narrow"/>
      <family val="2"/>
    </font>
    <font>
      <u/>
      <sz val="10"/>
      <name val="Arial Narrow"/>
      <family val="2"/>
    </font>
    <font>
      <b/>
      <i/>
      <u/>
      <sz val="11"/>
      <color theme="9" tint="-0.249977111117893"/>
      <name val="Calibri"/>
      <family val="2"/>
      <scheme val="minor"/>
    </font>
    <font>
      <b/>
      <i/>
      <u/>
      <sz val="11"/>
      <color theme="7" tint="-0.249977111117893"/>
      <name val="Calibri"/>
      <family val="2"/>
      <scheme val="minor"/>
    </font>
    <font>
      <sz val="9"/>
      <color theme="1"/>
      <name val="Arial Narrow"/>
      <family val="2"/>
    </font>
    <font>
      <b/>
      <i/>
      <sz val="11"/>
      <color theme="1"/>
      <name val="Calibri"/>
      <family val="2"/>
      <scheme val="minor"/>
    </font>
    <font>
      <sz val="12"/>
      <color indexed="8"/>
      <name val="Arial Narrow"/>
      <family val="2"/>
    </font>
    <font>
      <b/>
      <sz val="12"/>
      <color indexed="8"/>
      <name val="Arial Narrow"/>
      <family val="2"/>
    </font>
    <font>
      <b/>
      <sz val="11"/>
      <name val="Calibri"/>
      <family val="2"/>
      <scheme val="minor"/>
    </font>
    <font>
      <b/>
      <i/>
      <sz val="10"/>
      <color theme="1"/>
      <name val="Arial Narrow"/>
      <family val="2"/>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6600"/>
        <bgColor indexed="64"/>
      </patternFill>
    </fill>
  </fills>
  <borders count="64">
    <border>
      <left/>
      <right/>
      <top/>
      <bottom/>
      <diagonal/>
    </border>
    <border>
      <left style="medium">
        <color indexed="8"/>
      </left>
      <right style="medium">
        <color indexed="8"/>
      </right>
      <top style="medium">
        <color indexed="8"/>
      </top>
      <bottom style="medium">
        <color indexed="8"/>
      </bottom>
      <diagonal/>
    </border>
    <border>
      <left style="thin">
        <color theme="0"/>
      </left>
      <right/>
      <top/>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bottom style="medium">
        <color theme="4" tint="-0.24994659260841701"/>
      </bottom>
      <diagonal/>
    </border>
    <border>
      <left style="medium">
        <color theme="3"/>
      </left>
      <right style="medium">
        <color theme="3"/>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style="medium">
        <color theme="3"/>
      </right>
      <top/>
      <bottom style="medium">
        <color theme="3"/>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theme="3"/>
      </left>
      <right style="medium">
        <color theme="3"/>
      </right>
      <top style="medium">
        <color theme="3"/>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theme="4" tint="-0.24994659260841701"/>
      </left>
      <right/>
      <top/>
      <bottom style="medium">
        <color theme="4" tint="-0.24994659260841701"/>
      </bottom>
      <diagonal/>
    </border>
    <border>
      <left style="medium">
        <color theme="4" tint="-0.249977111117893"/>
      </left>
      <right style="medium">
        <color theme="4" tint="-0.249977111117893"/>
      </right>
      <top style="medium">
        <color theme="4" tint="-0.249977111117893"/>
      </top>
      <bottom/>
      <diagonal/>
    </border>
    <border>
      <left/>
      <right/>
      <top/>
      <bottom style="medium">
        <color indexed="64"/>
      </bottom>
      <diagonal/>
    </border>
    <border>
      <left style="medium">
        <color theme="4" tint="-0.24994659260841701"/>
      </left>
      <right/>
      <top style="medium">
        <color theme="4" tint="-0.2499465926084170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bottom style="medium">
        <color indexed="8"/>
      </bottom>
      <diagonal/>
    </border>
    <border>
      <left/>
      <right style="medium">
        <color indexed="64"/>
      </right>
      <top/>
      <bottom style="medium">
        <color indexed="64"/>
      </bottom>
      <diagonal/>
    </border>
    <border>
      <left style="medium">
        <color theme="4" tint="-0.249977111117893"/>
      </left>
      <right style="medium">
        <color theme="4" tint="-0.249977111117893"/>
      </right>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indexed="64"/>
      </left>
      <right style="medium">
        <color indexed="64"/>
      </right>
      <top style="medium">
        <color indexed="64"/>
      </top>
      <bottom/>
      <diagonal/>
    </border>
    <border>
      <left style="medium">
        <color theme="4" tint="-0.249977111117893"/>
      </left>
      <right style="medium">
        <color theme="4" tint="-0.249977111117893"/>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style="medium">
        <color indexed="8"/>
      </bottom>
      <diagonal/>
    </border>
    <border>
      <left style="medium">
        <color theme="4" tint="-0.24994659260841701"/>
      </left>
      <right/>
      <top style="medium">
        <color theme="4" tint="-0.24994659260841701"/>
      </top>
      <bottom style="medium">
        <color theme="4" tint="-0.24994659260841701"/>
      </bottom>
      <diagonal/>
    </border>
    <border>
      <left style="medium">
        <color theme="4" tint="-0.24994659260841701"/>
      </left>
      <right style="medium">
        <color theme="3"/>
      </right>
      <top/>
      <bottom/>
      <diagonal/>
    </border>
    <border>
      <left style="medium">
        <color theme="4" tint="-0.24994659260841701"/>
      </left>
      <right style="medium">
        <color theme="3"/>
      </right>
      <top/>
      <bottom style="medium">
        <color theme="4" tint="-0.24994659260841701"/>
      </bottom>
      <diagonal/>
    </border>
    <border>
      <left style="medium">
        <color theme="4" tint="-0.24994659260841701"/>
      </left>
      <right style="medium">
        <color theme="3"/>
      </right>
      <top style="medium">
        <color indexed="64"/>
      </top>
      <bottom/>
      <diagonal/>
    </border>
    <border>
      <left style="medium">
        <color theme="3"/>
      </left>
      <right style="medium">
        <color theme="3"/>
      </right>
      <top/>
      <bottom/>
      <diagonal/>
    </border>
    <border>
      <left/>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theme="4" tint="-0.249977111117893"/>
      </left>
      <right/>
      <top/>
      <bottom/>
      <diagonal/>
    </border>
    <border>
      <left/>
      <right style="medium">
        <color theme="3"/>
      </right>
      <top/>
      <bottom style="medium">
        <color theme="3"/>
      </bottom>
      <diagonal/>
    </border>
    <border>
      <left style="medium">
        <color indexed="64"/>
      </left>
      <right style="medium">
        <color theme="4" tint="-0.24994659260841701"/>
      </right>
      <top style="medium">
        <color indexed="64"/>
      </top>
      <bottom style="medium">
        <color indexed="64"/>
      </bottom>
      <diagonal/>
    </border>
    <border>
      <left style="medium">
        <color theme="4" tint="-0.24994659260841701"/>
      </left>
      <right style="medium">
        <color theme="4" tint="-0.24994659260841701"/>
      </right>
      <top style="medium">
        <color indexed="64"/>
      </top>
      <bottom style="medium">
        <color indexed="64"/>
      </bottom>
      <diagonal/>
    </border>
    <border>
      <left style="medium">
        <color theme="4" tint="-0.24994659260841701"/>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style="thin">
        <color indexed="64"/>
      </left>
      <right/>
      <top/>
      <bottom style="thin">
        <color indexed="64"/>
      </bottom>
      <diagonal/>
    </border>
    <border>
      <left style="medium">
        <color theme="4" tint="-0.24994659260841701"/>
      </left>
      <right style="medium">
        <color theme="4" tint="-0.24994659260841701"/>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theme="4" tint="-0.24994659260841701"/>
      </left>
      <right style="medium">
        <color theme="4" tint="-0.249977111117893"/>
      </right>
      <top style="medium">
        <color theme="4" tint="-0.249977111117893"/>
      </top>
      <bottom/>
      <diagonal/>
    </border>
    <border>
      <left style="medium">
        <color theme="4" tint="-0.24994659260841701"/>
      </left>
      <right style="medium">
        <color theme="4" tint="-0.249977111117893"/>
      </right>
      <top/>
      <bottom/>
      <diagonal/>
    </border>
    <border>
      <left style="medium">
        <color theme="4" tint="-0.24994659260841701"/>
      </left>
      <right style="medium">
        <color theme="4" tint="-0.249977111117893"/>
      </right>
      <top/>
      <bottom style="medium">
        <color theme="4" tint="-0.249977111117893"/>
      </bottom>
      <diagonal/>
    </border>
  </borders>
  <cellStyleXfs count="2">
    <xf numFmtId="0" fontId="0" fillId="0" borderId="0"/>
    <xf numFmtId="9" fontId="35" fillId="0" borderId="0" applyFont="0" applyFill="0" applyBorder="0" applyAlignment="0" applyProtection="0"/>
  </cellStyleXfs>
  <cellXfs count="267">
    <xf numFmtId="0" fontId="0" fillId="0" borderId="0" xfId="0"/>
    <xf numFmtId="0" fontId="0" fillId="0" borderId="0" xfId="0" applyAlignment="1">
      <alignment wrapText="1"/>
    </xf>
    <xf numFmtId="0" fontId="6"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2" borderId="4" xfId="0" applyFont="1" applyFill="1" applyBorder="1" applyAlignment="1">
      <alignment vertical="top" wrapText="1"/>
    </xf>
    <xf numFmtId="0" fontId="10"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20" fillId="2" borderId="3" xfId="0" applyFont="1" applyFill="1" applyBorder="1" applyAlignment="1">
      <alignment horizontal="center" vertical="center" wrapText="1"/>
    </xf>
    <xf numFmtId="0" fontId="21" fillId="0" borderId="0" xfId="0" applyFont="1"/>
    <xf numFmtId="0" fontId="6" fillId="0" borderId="0" xfId="0" applyFont="1" applyAlignment="1">
      <alignment horizontal="center"/>
    </xf>
    <xf numFmtId="0" fontId="6" fillId="2" borderId="3" xfId="0" applyFont="1" applyFill="1" applyBorder="1" applyAlignment="1">
      <alignment horizontal="center" vertical="center" wrapText="1"/>
    </xf>
    <xf numFmtId="0" fontId="0" fillId="2" borderId="0" xfId="0" applyFill="1"/>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15" fillId="2" borderId="27" xfId="0" applyFont="1" applyFill="1" applyBorder="1" applyAlignment="1">
      <alignment horizontal="center" vertical="center"/>
    </xf>
    <xf numFmtId="0" fontId="13" fillId="2" borderId="27" xfId="0" applyFont="1" applyFill="1" applyBorder="1" applyAlignment="1">
      <alignment horizontal="center" vertical="center" wrapText="1"/>
    </xf>
    <xf numFmtId="0" fontId="13" fillId="2" borderId="27" xfId="0" applyFont="1" applyFill="1" applyBorder="1" applyAlignment="1">
      <alignment horizontal="center" vertical="center"/>
    </xf>
    <xf numFmtId="0" fontId="16" fillId="2" borderId="28" xfId="0" applyFont="1" applyFill="1" applyBorder="1" applyAlignment="1">
      <alignment horizontal="center" vertical="center" wrapText="1"/>
    </xf>
    <xf numFmtId="0" fontId="21" fillId="2" borderId="0" xfId="0" applyFont="1" applyFill="1"/>
    <xf numFmtId="0" fontId="0" fillId="5" borderId="0" xfId="0" applyFill="1"/>
    <xf numFmtId="0" fontId="14" fillId="5" borderId="0" xfId="0" applyFont="1" applyFill="1"/>
    <xf numFmtId="0" fontId="13" fillId="5" borderId="0" xfId="0" applyFont="1" applyFill="1" applyAlignment="1">
      <alignment horizontal="center"/>
    </xf>
    <xf numFmtId="0" fontId="0" fillId="5" borderId="0" xfId="0" applyFill="1" applyAlignment="1">
      <alignment horizontal="center"/>
    </xf>
    <xf numFmtId="0" fontId="21" fillId="5" borderId="0" xfId="0" applyFont="1" applyFill="1"/>
    <xf numFmtId="14" fontId="10" fillId="2" borderId="8" xfId="0" applyNumberFormat="1" applyFont="1" applyFill="1" applyBorder="1" applyAlignment="1">
      <alignment horizontal="center" vertical="center" wrapText="1"/>
    </xf>
    <xf numFmtId="14" fontId="10" fillId="2" borderId="8" xfId="0" applyNumberFormat="1" applyFont="1" applyFill="1" applyBorder="1" applyAlignment="1">
      <alignment horizontal="center" vertical="center"/>
    </xf>
    <xf numFmtId="0" fontId="10" fillId="2" borderId="8" xfId="0" applyFont="1" applyFill="1" applyBorder="1" applyAlignment="1">
      <alignment horizontal="center" vertical="center" wrapText="1"/>
    </xf>
    <xf numFmtId="164" fontId="10" fillId="2" borderId="4" xfId="0" applyNumberFormat="1" applyFont="1" applyFill="1" applyBorder="1" applyAlignment="1">
      <alignment horizontal="center" vertical="center" wrapText="1"/>
    </xf>
    <xf numFmtId="0" fontId="0" fillId="0" borderId="0" xfId="0" applyAlignment="1">
      <alignment wrapText="1"/>
    </xf>
    <xf numFmtId="14" fontId="25" fillId="2" borderId="8" xfId="0" applyNumberFormat="1" applyFont="1" applyFill="1" applyBorder="1" applyAlignment="1">
      <alignment horizontal="center" vertical="center" wrapText="1"/>
    </xf>
    <xf numFmtId="0" fontId="25" fillId="2" borderId="8" xfId="0" applyFont="1" applyFill="1" applyBorder="1" applyAlignment="1">
      <alignment horizontal="center" vertical="center" wrapText="1"/>
    </xf>
    <xf numFmtId="0" fontId="14" fillId="4" borderId="31" xfId="0" applyFont="1" applyFill="1" applyBorder="1" applyAlignment="1">
      <alignment horizontal="left" vertical="center" wrapText="1"/>
    </xf>
    <xf numFmtId="0" fontId="10" fillId="2" borderId="4" xfId="0" applyFont="1" applyFill="1" applyBorder="1" applyAlignment="1">
      <alignment vertical="center" wrapText="1"/>
    </xf>
    <xf numFmtId="0" fontId="14" fillId="4" borderId="17" xfId="0" applyFont="1" applyFill="1" applyBorder="1" applyAlignment="1">
      <alignment vertical="center" wrapText="1"/>
    </xf>
    <xf numFmtId="0" fontId="0" fillId="0" borderId="0" xfId="0" applyAlignment="1">
      <alignment wrapText="1"/>
    </xf>
    <xf numFmtId="0" fontId="25" fillId="2" borderId="4" xfId="0" applyFont="1" applyFill="1" applyBorder="1" applyAlignment="1">
      <alignment vertical="top" wrapText="1"/>
    </xf>
    <xf numFmtId="0" fontId="32" fillId="5" borderId="0" xfId="0" applyFont="1" applyFill="1"/>
    <xf numFmtId="0" fontId="34" fillId="6" borderId="0" xfId="0" applyFont="1" applyFill="1" applyBorder="1" applyAlignment="1" applyProtection="1">
      <alignment horizontal="left" vertical="top" wrapText="1"/>
    </xf>
    <xf numFmtId="0" fontId="2" fillId="6" borderId="1" xfId="0" applyFont="1" applyFill="1" applyBorder="1" applyAlignment="1" applyProtection="1">
      <alignment horizontal="center" vertical="center" wrapText="1"/>
    </xf>
    <xf numFmtId="0" fontId="34" fillId="6" borderId="1" xfId="0" applyFont="1" applyFill="1" applyBorder="1" applyAlignment="1" applyProtection="1">
      <alignment horizontal="left" vertical="center" wrapText="1"/>
    </xf>
    <xf numFmtId="0" fontId="34" fillId="6" borderId="1" xfId="0" applyFont="1" applyFill="1" applyBorder="1" applyAlignment="1" applyProtection="1">
      <alignment horizontal="center" vertical="center" wrapText="1"/>
    </xf>
    <xf numFmtId="0" fontId="34" fillId="6" borderId="40" xfId="0" applyFont="1" applyFill="1" applyBorder="1" applyAlignment="1" applyProtection="1">
      <alignment horizontal="left" vertical="top" wrapText="1"/>
    </xf>
    <xf numFmtId="0" fontId="34" fillId="6" borderId="41" xfId="0" applyFont="1" applyFill="1" applyBorder="1" applyAlignment="1" applyProtection="1">
      <alignment horizontal="left" vertical="top" wrapText="1"/>
    </xf>
    <xf numFmtId="0" fontId="34" fillId="6" borderId="43" xfId="0" applyFont="1" applyFill="1" applyBorder="1" applyAlignment="1" applyProtection="1">
      <alignment horizontal="left" vertical="top" wrapText="1"/>
    </xf>
    <xf numFmtId="0" fontId="34" fillId="6" borderId="42" xfId="0" applyFont="1" applyFill="1" applyBorder="1" applyAlignment="1" applyProtection="1">
      <alignment horizontal="left" vertical="top" wrapText="1"/>
    </xf>
    <xf numFmtId="0" fontId="34" fillId="6" borderId="20" xfId="0" applyFont="1" applyFill="1" applyBorder="1" applyAlignment="1" applyProtection="1">
      <alignment horizontal="left" vertical="top" wrapText="1"/>
    </xf>
    <xf numFmtId="0" fontId="34" fillId="6" borderId="26" xfId="0" applyFont="1" applyFill="1" applyBorder="1" applyAlignment="1" applyProtection="1">
      <alignment horizontal="left" vertical="top" wrapText="1"/>
    </xf>
    <xf numFmtId="0" fontId="13" fillId="2" borderId="45"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3" fillId="5" borderId="0" xfId="0" applyFont="1" applyFill="1" applyBorder="1" applyAlignment="1"/>
    <xf numFmtId="14" fontId="17" fillId="2" borderId="4" xfId="0" applyNumberFormat="1" applyFont="1" applyFill="1" applyBorder="1" applyAlignment="1">
      <alignment vertical="top" wrapText="1"/>
    </xf>
    <xf numFmtId="0" fontId="9" fillId="2" borderId="31" xfId="0" applyFont="1" applyFill="1" applyBorder="1" applyAlignment="1">
      <alignment horizontal="center" vertical="center" wrapText="1"/>
    </xf>
    <xf numFmtId="0" fontId="16" fillId="2" borderId="46" xfId="0" applyFont="1" applyFill="1" applyBorder="1" applyAlignment="1">
      <alignment horizontal="center" vertical="center" wrapText="1"/>
    </xf>
    <xf numFmtId="14" fontId="10" fillId="2" borderId="10" xfId="0" applyNumberFormat="1" applyFont="1" applyFill="1" applyBorder="1" applyAlignment="1">
      <alignment horizontal="center" vertical="center"/>
    </xf>
    <xf numFmtId="0" fontId="15" fillId="2" borderId="47" xfId="0" applyFont="1" applyFill="1" applyBorder="1" applyAlignment="1">
      <alignment horizontal="center" vertical="center"/>
    </xf>
    <xf numFmtId="0" fontId="15" fillId="2" borderId="48" xfId="0" applyFont="1" applyFill="1" applyBorder="1" applyAlignment="1">
      <alignment horizontal="center" vertical="center" wrapText="1"/>
    </xf>
    <xf numFmtId="0" fontId="9" fillId="2" borderId="49" xfId="0" applyFont="1" applyFill="1" applyBorder="1" applyAlignment="1">
      <alignment horizontal="center" vertical="center"/>
    </xf>
    <xf numFmtId="0" fontId="16" fillId="2" borderId="31" xfId="0" applyFont="1" applyFill="1" applyBorder="1" applyAlignment="1">
      <alignment horizontal="center" vertical="center" wrapText="1"/>
    </xf>
    <xf numFmtId="0" fontId="42" fillId="7" borderId="0" xfId="0" applyFont="1" applyFill="1" applyBorder="1" applyAlignment="1">
      <alignment horizontal="left" vertical="center" wrapText="1"/>
    </xf>
    <xf numFmtId="9" fontId="0" fillId="0" borderId="50" xfId="0" applyNumberFormat="1" applyFill="1" applyBorder="1"/>
    <xf numFmtId="9" fontId="0" fillId="0" borderId="50" xfId="1" applyFont="1" applyBorder="1" applyAlignment="1">
      <alignment horizontal="center" vertical="center" wrapText="1"/>
    </xf>
    <xf numFmtId="0" fontId="44" fillId="0" borderId="4" xfId="0" applyFont="1" applyFill="1" applyBorder="1" applyAlignment="1">
      <alignment horizontal="justify" vertical="center" wrapText="1"/>
    </xf>
    <xf numFmtId="14" fontId="41" fillId="2" borderId="4" xfId="0" applyNumberFormat="1" applyFont="1" applyFill="1" applyBorder="1" applyAlignment="1">
      <alignment vertical="top" wrapText="1"/>
    </xf>
    <xf numFmtId="14" fontId="41" fillId="2" borderId="5" xfId="0" applyNumberFormat="1" applyFont="1" applyFill="1" applyBorder="1" applyAlignment="1">
      <alignment vertical="top" wrapText="1"/>
    </xf>
    <xf numFmtId="0" fontId="41" fillId="2" borderId="31" xfId="0" applyFont="1" applyFill="1" applyBorder="1" applyAlignment="1" applyProtection="1">
      <alignment horizontal="left" vertical="center" wrapText="1"/>
    </xf>
    <xf numFmtId="9" fontId="0" fillId="5" borderId="0" xfId="0" applyNumberFormat="1" applyFill="1"/>
    <xf numFmtId="9" fontId="15" fillId="5" borderId="0" xfId="0" applyNumberFormat="1" applyFont="1" applyFill="1"/>
    <xf numFmtId="9" fontId="43" fillId="8" borderId="0" xfId="1" applyFont="1" applyFill="1" applyAlignment="1">
      <alignment horizontal="center"/>
    </xf>
    <xf numFmtId="9" fontId="15" fillId="5" borderId="0" xfId="1" applyFont="1" applyFill="1"/>
    <xf numFmtId="9" fontId="15" fillId="9" borderId="0" xfId="0" applyNumberFormat="1" applyFont="1" applyFill="1"/>
    <xf numFmtId="0" fontId="17" fillId="2" borderId="4" xfId="0" applyFont="1" applyFill="1" applyBorder="1" applyAlignment="1">
      <alignment horizontal="left" vertical="center" wrapText="1"/>
    </xf>
    <xf numFmtId="0" fontId="17" fillId="2" borderId="5" xfId="0" applyFont="1" applyFill="1" applyBorder="1" applyAlignment="1">
      <alignment vertical="center" wrapText="1"/>
    </xf>
    <xf numFmtId="14" fontId="17" fillId="2" borderId="17" xfId="0" applyNumberFormat="1" applyFont="1" applyFill="1" applyBorder="1" applyAlignment="1">
      <alignment horizontal="center" vertical="center"/>
    </xf>
    <xf numFmtId="0" fontId="41" fillId="2" borderId="8" xfId="0" applyFont="1" applyFill="1" applyBorder="1" applyAlignment="1">
      <alignment vertical="center" wrapText="1"/>
    </xf>
    <xf numFmtId="0" fontId="17" fillId="2" borderId="8" xfId="0" applyFont="1" applyFill="1" applyBorder="1" applyAlignment="1">
      <alignment horizontal="left" vertical="center" wrapText="1"/>
    </xf>
    <xf numFmtId="14" fontId="17" fillId="2" borderId="8" xfId="0" applyNumberFormat="1" applyFont="1" applyFill="1" applyBorder="1" applyAlignment="1">
      <alignment horizontal="center" vertical="center"/>
    </xf>
    <xf numFmtId="14" fontId="17" fillId="2" borderId="4" xfId="0" applyNumberFormat="1" applyFont="1" applyFill="1" applyBorder="1" applyAlignment="1">
      <alignment horizontal="justify" vertical="center" wrapText="1"/>
    </xf>
    <xf numFmtId="9" fontId="17" fillId="2" borderId="4" xfId="1" applyFont="1" applyFill="1" applyBorder="1" applyAlignment="1">
      <alignment vertical="top" wrapText="1"/>
    </xf>
    <xf numFmtId="9" fontId="39" fillId="2" borderId="31" xfId="1" applyFont="1" applyFill="1" applyBorder="1" applyAlignment="1" applyProtection="1">
      <alignment horizontal="center" vertical="center" wrapText="1"/>
    </xf>
    <xf numFmtId="9" fontId="0" fillId="2" borderId="0" xfId="1" applyFont="1" applyFill="1"/>
    <xf numFmtId="9" fontId="36" fillId="2" borderId="7" xfId="1" applyFont="1" applyFill="1" applyBorder="1" applyAlignment="1" applyProtection="1">
      <alignment horizontal="center" vertical="center" wrapText="1"/>
      <protection locked="0"/>
    </xf>
    <xf numFmtId="9" fontId="36" fillId="2" borderId="27" xfId="1" applyFont="1" applyFill="1" applyBorder="1" applyAlignment="1">
      <alignment horizontal="center" vertical="center"/>
    </xf>
    <xf numFmtId="9" fontId="9" fillId="2" borderId="8" xfId="1" applyFont="1" applyFill="1" applyBorder="1" applyAlignment="1">
      <alignment horizontal="center" vertical="center"/>
    </xf>
    <xf numFmtId="9" fontId="9" fillId="2" borderId="17" xfId="1" applyFont="1" applyFill="1" applyBorder="1" applyAlignment="1">
      <alignment horizontal="center" vertical="center"/>
    </xf>
    <xf numFmtId="9" fontId="0" fillId="10" borderId="50" xfId="1" applyFont="1" applyFill="1" applyBorder="1" applyAlignment="1">
      <alignment horizontal="center" vertical="center" wrapText="1"/>
    </xf>
    <xf numFmtId="14" fontId="34" fillId="6" borderId="1" xfId="0" applyNumberFormat="1" applyFont="1" applyFill="1" applyBorder="1" applyAlignment="1" applyProtection="1">
      <alignment horizontal="center" vertical="center" wrapText="1"/>
    </xf>
    <xf numFmtId="0" fontId="9" fillId="2" borderId="29" xfId="0" applyFont="1" applyFill="1" applyBorder="1" applyAlignment="1">
      <alignment horizontal="center" vertical="center" wrapText="1"/>
    </xf>
    <xf numFmtId="9" fontId="0" fillId="0" borderId="51" xfId="1" applyFont="1" applyBorder="1" applyAlignment="1">
      <alignment horizontal="center" vertical="center" wrapText="1"/>
    </xf>
    <xf numFmtId="0" fontId="2" fillId="6" borderId="53" xfId="0" applyFont="1" applyFill="1" applyBorder="1" applyAlignment="1" applyProtection="1">
      <alignment horizontal="center" vertical="center" wrapText="1"/>
    </xf>
    <xf numFmtId="14" fontId="17" fillId="2" borderId="7" xfId="0" applyNumberFormat="1" applyFont="1" applyFill="1" applyBorder="1" applyAlignment="1">
      <alignment vertical="top" wrapText="1"/>
    </xf>
    <xf numFmtId="14" fontId="41" fillId="2" borderId="7" xfId="0" applyNumberFormat="1" applyFont="1" applyFill="1" applyBorder="1" applyAlignment="1">
      <alignment vertical="top" wrapText="1"/>
    </xf>
    <xf numFmtId="9" fontId="0" fillId="0" borderId="15" xfId="1" applyFont="1" applyBorder="1" applyAlignment="1">
      <alignment horizontal="center" vertical="center" wrapText="1"/>
    </xf>
    <xf numFmtId="0" fontId="6" fillId="2" borderId="18" xfId="0" applyFont="1" applyFill="1" applyBorder="1" applyAlignment="1">
      <alignment horizontal="center" vertical="center" wrapText="1"/>
    </xf>
    <xf numFmtId="0" fontId="6" fillId="2" borderId="29" xfId="0" applyFont="1" applyFill="1" applyBorder="1" applyAlignment="1">
      <alignment horizontal="center" vertical="center"/>
    </xf>
    <xf numFmtId="9" fontId="0" fillId="2" borderId="51" xfId="1" applyFont="1" applyFill="1" applyBorder="1" applyAlignment="1">
      <alignment horizontal="center" vertical="center" wrapText="1"/>
    </xf>
    <xf numFmtId="0" fontId="13" fillId="0" borderId="0" xfId="0" applyFont="1"/>
    <xf numFmtId="0" fontId="47" fillId="0" borderId="0" xfId="0" applyFont="1"/>
    <xf numFmtId="0" fontId="48" fillId="0" borderId="0" xfId="0" applyFont="1"/>
    <xf numFmtId="0" fontId="6" fillId="9" borderId="29" xfId="0" applyFont="1" applyFill="1" applyBorder="1" applyAlignment="1">
      <alignment horizontal="center" vertical="center" wrapText="1"/>
    </xf>
    <xf numFmtId="9" fontId="0" fillId="2" borderId="50" xfId="0" applyNumberFormat="1" applyFill="1" applyBorder="1"/>
    <xf numFmtId="9" fontId="0" fillId="2" borderId="50" xfId="1" applyFont="1" applyFill="1" applyBorder="1" applyAlignment="1">
      <alignment horizontal="center" vertical="center" wrapText="1"/>
    </xf>
    <xf numFmtId="0" fontId="10" fillId="5" borderId="4" xfId="0" applyFont="1" applyFill="1" applyBorder="1" applyAlignment="1">
      <alignment vertical="top" wrapText="1"/>
    </xf>
    <xf numFmtId="0" fontId="44" fillId="5" borderId="4" xfId="0" applyFont="1" applyFill="1" applyBorder="1" applyAlignment="1">
      <alignment horizontal="justify" vertical="center" wrapText="1"/>
    </xf>
    <xf numFmtId="0" fontId="9" fillId="2" borderId="18" xfId="0" applyFont="1" applyFill="1" applyBorder="1" applyAlignment="1">
      <alignment horizontal="center" vertical="center" wrapText="1"/>
    </xf>
    <xf numFmtId="0" fontId="10" fillId="5" borderId="7" xfId="0" applyFont="1" applyFill="1" applyBorder="1" applyAlignment="1">
      <alignment vertical="top" wrapText="1"/>
    </xf>
    <xf numFmtId="0" fontId="16" fillId="2" borderId="22" xfId="0" applyFont="1" applyFill="1" applyBorder="1" applyAlignment="1">
      <alignment horizontal="center" vertical="center" wrapText="1"/>
    </xf>
    <xf numFmtId="0" fontId="9" fillId="9" borderId="29" xfId="0" applyFont="1" applyFill="1" applyBorder="1" applyAlignment="1">
      <alignment horizontal="center" vertical="center" wrapText="1"/>
    </xf>
    <xf numFmtId="0" fontId="41" fillId="2" borderId="22" xfId="0" applyFont="1" applyFill="1" applyBorder="1" applyAlignment="1" applyProtection="1">
      <alignment horizontal="left" vertical="center" wrapText="1"/>
    </xf>
    <xf numFmtId="14" fontId="17" fillId="2" borderId="8" xfId="0" applyNumberFormat="1" applyFont="1" applyFill="1" applyBorder="1" applyAlignment="1">
      <alignment wrapText="1"/>
    </xf>
    <xf numFmtId="9" fontId="41" fillId="2" borderId="24" xfId="0" applyNumberFormat="1" applyFont="1" applyFill="1" applyBorder="1" applyAlignment="1">
      <alignment horizontal="center" vertical="center" wrapText="1"/>
    </xf>
    <xf numFmtId="9" fontId="0" fillId="2" borderId="50" xfId="0" applyNumberFormat="1" applyFont="1" applyFill="1" applyBorder="1" applyAlignment="1">
      <alignment horizontal="right" vertical="center" wrapText="1"/>
    </xf>
    <xf numFmtId="9" fontId="10" fillId="5" borderId="54" xfId="1" applyFont="1" applyFill="1" applyBorder="1" applyAlignment="1">
      <alignment horizontal="center" vertical="center" wrapText="1"/>
    </xf>
    <xf numFmtId="14" fontId="10" fillId="5" borderId="4" xfId="0" applyNumberFormat="1" applyFont="1" applyFill="1" applyBorder="1" applyAlignment="1">
      <alignment vertical="top" wrapText="1"/>
    </xf>
    <xf numFmtId="0" fontId="20" fillId="6" borderId="0" xfId="0" applyFont="1" applyFill="1" applyBorder="1" applyAlignment="1" applyProtection="1">
      <alignment horizontal="left" vertical="top" wrapText="1"/>
    </xf>
    <xf numFmtId="0" fontId="0" fillId="5" borderId="0" xfId="0" applyFill="1" applyAlignment="1">
      <alignment wrapText="1"/>
    </xf>
    <xf numFmtId="0" fontId="15" fillId="2" borderId="48" xfId="0" applyFont="1" applyFill="1" applyBorder="1" applyAlignment="1">
      <alignment horizontal="center" vertical="center"/>
    </xf>
    <xf numFmtId="0" fontId="20" fillId="2" borderId="15" xfId="0" applyFont="1" applyFill="1" applyBorder="1" applyAlignment="1">
      <alignment horizontal="center" vertical="center" wrapText="1"/>
    </xf>
    <xf numFmtId="0" fontId="9" fillId="2" borderId="15" xfId="0" applyFont="1" applyFill="1" applyBorder="1" applyAlignment="1">
      <alignment horizontal="center" vertical="center" wrapText="1"/>
    </xf>
    <xf numFmtId="9" fontId="0" fillId="2" borderId="52" xfId="1" applyFont="1" applyFill="1" applyBorder="1" applyAlignment="1">
      <alignment vertical="top" wrapText="1"/>
    </xf>
    <xf numFmtId="9" fontId="10" fillId="2" borderId="52" xfId="0" applyNumberFormat="1" applyFont="1" applyFill="1" applyBorder="1" applyAlignment="1">
      <alignment horizontal="right" vertical="center"/>
    </xf>
    <xf numFmtId="9" fontId="0" fillId="2" borderId="52" xfId="0" applyNumberFormat="1" applyFill="1" applyBorder="1" applyAlignment="1">
      <alignment horizontal="right" vertical="center"/>
    </xf>
    <xf numFmtId="0" fontId="0" fillId="2" borderId="52" xfId="0" applyFill="1" applyBorder="1"/>
    <xf numFmtId="9" fontId="0" fillId="0" borderId="50" xfId="1" applyFont="1" applyBorder="1" applyAlignment="1">
      <alignment vertical="top" wrapText="1"/>
    </xf>
    <xf numFmtId="9" fontId="0" fillId="0" borderId="50" xfId="1" applyFont="1" applyBorder="1" applyAlignment="1">
      <alignment wrapText="1"/>
    </xf>
    <xf numFmtId="9" fontId="0" fillId="9" borderId="22" xfId="1" applyFont="1" applyFill="1" applyBorder="1"/>
    <xf numFmtId="9" fontId="0" fillId="9" borderId="31" xfId="1" applyFont="1" applyFill="1" applyBorder="1"/>
    <xf numFmtId="9" fontId="0" fillId="0" borderId="50" xfId="0" applyNumberFormat="1" applyBorder="1"/>
    <xf numFmtId="9" fontId="0" fillId="2" borderId="50" xfId="1" applyFont="1" applyFill="1" applyBorder="1"/>
    <xf numFmtId="9" fontId="0" fillId="2" borderId="50" xfId="1" applyFont="1" applyFill="1" applyBorder="1" applyAlignment="1"/>
    <xf numFmtId="9" fontId="0" fillId="2" borderId="50" xfId="1" applyFont="1" applyFill="1" applyBorder="1" applyAlignment="1">
      <alignment wrapText="1"/>
    </xf>
    <xf numFmtId="0" fontId="6" fillId="9" borderId="14" xfId="0" applyFont="1" applyFill="1" applyBorder="1" applyAlignment="1">
      <alignment horizontal="center" vertical="center" wrapText="1"/>
    </xf>
    <xf numFmtId="9" fontId="10" fillId="5" borderId="56" xfId="1" applyFont="1" applyFill="1" applyBorder="1" applyAlignment="1">
      <alignment horizontal="center" vertical="center" wrapText="1"/>
    </xf>
    <xf numFmtId="9" fontId="10" fillId="5" borderId="57" xfId="1" applyFont="1" applyFill="1" applyBorder="1" applyAlignment="1">
      <alignment horizontal="center" vertical="center" wrapText="1"/>
    </xf>
    <xf numFmtId="9" fontId="10" fillId="5" borderId="12" xfId="1" applyFont="1" applyFill="1" applyBorder="1" applyAlignment="1">
      <alignment horizontal="center" vertical="center" wrapText="1"/>
    </xf>
    <xf numFmtId="9" fontId="10" fillId="2" borderId="50" xfId="0" applyNumberFormat="1" applyFont="1" applyFill="1" applyBorder="1"/>
    <xf numFmtId="9" fontId="10" fillId="2" borderId="50" xfId="1" applyFont="1" applyFill="1" applyBorder="1"/>
    <xf numFmtId="9" fontId="0" fillId="2" borderId="56" xfId="1" applyFont="1" applyFill="1" applyBorder="1" applyAlignment="1">
      <alignment horizontal="center" vertical="center" wrapText="1"/>
    </xf>
    <xf numFmtId="9" fontId="0" fillId="2" borderId="58" xfId="1" applyFont="1" applyFill="1" applyBorder="1" applyAlignment="1">
      <alignment horizontal="center" vertical="center" wrapText="1"/>
    </xf>
    <xf numFmtId="9" fontId="0" fillId="2" borderId="59" xfId="1" applyFont="1" applyFill="1" applyBorder="1" applyAlignment="1">
      <alignment horizontal="center" vertical="center" wrapText="1"/>
    </xf>
    <xf numFmtId="9" fontId="43" fillId="9" borderId="31" xfId="1" applyFont="1" applyFill="1" applyBorder="1" applyAlignment="1">
      <alignment horizontal="center"/>
    </xf>
    <xf numFmtId="9" fontId="0" fillId="0" borderId="15" xfId="0" applyNumberFormat="1" applyFill="1" applyBorder="1"/>
    <xf numFmtId="9" fontId="0" fillId="2" borderId="15" xfId="1" applyFont="1" applyFill="1" applyBorder="1" applyAlignment="1"/>
    <xf numFmtId="0" fontId="0" fillId="5" borderId="40" xfId="0" applyFill="1" applyBorder="1"/>
    <xf numFmtId="0" fontId="0" fillId="5" borderId="41" xfId="0" applyFill="1" applyBorder="1"/>
    <xf numFmtId="0" fontId="6" fillId="9" borderId="31" xfId="0" applyFont="1" applyFill="1" applyBorder="1" applyAlignment="1">
      <alignment horizontal="center" vertical="center" wrapText="1"/>
    </xf>
    <xf numFmtId="0" fontId="15" fillId="3" borderId="22" xfId="0" applyFont="1" applyFill="1" applyBorder="1" applyAlignment="1">
      <alignment vertical="center"/>
    </xf>
    <xf numFmtId="0" fontId="15" fillId="3" borderId="23" xfId="0" applyFont="1" applyFill="1" applyBorder="1" applyAlignment="1">
      <alignment vertical="center"/>
    </xf>
    <xf numFmtId="0" fontId="15" fillId="3" borderId="24" xfId="0" applyFont="1" applyFill="1" applyBorder="1" applyAlignment="1">
      <alignment vertical="center"/>
    </xf>
    <xf numFmtId="0" fontId="15" fillId="2" borderId="48" xfId="0" applyFont="1" applyFill="1" applyBorder="1" applyAlignment="1">
      <alignment vertical="center"/>
    </xf>
    <xf numFmtId="9" fontId="0" fillId="2" borderId="15" xfId="1" applyFont="1" applyFill="1" applyBorder="1"/>
    <xf numFmtId="14" fontId="17" fillId="2" borderId="33" xfId="0" applyNumberFormat="1" applyFont="1" applyFill="1" applyBorder="1" applyAlignment="1">
      <alignment vertical="top" wrapText="1"/>
    </xf>
    <xf numFmtId="9" fontId="0" fillId="2" borderId="60" xfId="1" applyFont="1" applyFill="1" applyBorder="1"/>
    <xf numFmtId="9" fontId="10" fillId="2" borderId="13" xfId="1" applyFont="1" applyFill="1" applyBorder="1"/>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8" fillId="4" borderId="5" xfId="0" applyFont="1" applyFill="1" applyBorder="1" applyAlignment="1">
      <alignment vertical="center" wrapText="1"/>
    </xf>
    <xf numFmtId="0" fontId="10" fillId="4" borderId="6" xfId="0" applyFont="1" applyFill="1" applyBorder="1" applyAlignment="1">
      <alignment vertical="center" wrapText="1"/>
    </xf>
    <xf numFmtId="0" fontId="10" fillId="4" borderId="7" xfId="0" applyFont="1" applyFill="1" applyBorder="1" applyAlignment="1">
      <alignment vertical="center" wrapText="1"/>
    </xf>
    <xf numFmtId="0" fontId="6" fillId="2" borderId="7" xfId="0" applyFont="1" applyFill="1" applyBorder="1" applyAlignment="1">
      <alignment horizontal="center" vertical="center"/>
    </xf>
    <xf numFmtId="0" fontId="5" fillId="4" borderId="5" xfId="0" applyFont="1" applyFill="1" applyBorder="1" applyAlignment="1">
      <alignment vertical="center" wrapText="1"/>
    </xf>
    <xf numFmtId="0" fontId="5" fillId="4" borderId="6" xfId="0" applyFont="1" applyFill="1" applyBorder="1" applyAlignment="1">
      <alignment vertical="center" wrapText="1"/>
    </xf>
    <xf numFmtId="0" fontId="5" fillId="4" borderId="7" xfId="0" applyFont="1" applyFill="1" applyBorder="1" applyAlignment="1">
      <alignmen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0" borderId="6" xfId="0" applyFont="1" applyBorder="1" applyAlignment="1">
      <alignment wrapText="1"/>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0"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20" xfId="0" applyBorder="1" applyAlignment="1">
      <alignment horizontal="center"/>
    </xf>
    <xf numFmtId="0" fontId="0" fillId="0" borderId="26" xfId="0" applyBorder="1" applyAlignment="1">
      <alignment horizontal="center"/>
    </xf>
    <xf numFmtId="0" fontId="9" fillId="2" borderId="29"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29"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33" fillId="6" borderId="39" xfId="0" applyFont="1" applyFill="1" applyBorder="1" applyAlignment="1" applyProtection="1">
      <alignment horizontal="center" vertical="center" wrapText="1"/>
    </xf>
    <xf numFmtId="0" fontId="33" fillId="6" borderId="40" xfId="0" applyFont="1" applyFill="1" applyBorder="1" applyAlignment="1" applyProtection="1">
      <alignment horizontal="center" vertical="center" wrapText="1"/>
    </xf>
    <xf numFmtId="0" fontId="1" fillId="6" borderId="42" xfId="0" applyFont="1" applyFill="1" applyBorder="1" applyAlignment="1" applyProtection="1">
      <alignment horizontal="left" vertical="center" wrapText="1"/>
    </xf>
    <xf numFmtId="0" fontId="1" fillId="6" borderId="0" xfId="0" applyFont="1" applyFill="1" applyBorder="1" applyAlignment="1" applyProtection="1">
      <alignment horizontal="left" vertical="center" wrapText="1"/>
    </xf>
    <xf numFmtId="0" fontId="1" fillId="6" borderId="1" xfId="0" applyFont="1" applyFill="1" applyBorder="1" applyAlignment="1" applyProtection="1">
      <alignment horizontal="left" vertical="center" wrapText="1"/>
    </xf>
    <xf numFmtId="0" fontId="33" fillId="6" borderId="0" xfId="0" applyFont="1" applyFill="1" applyBorder="1" applyAlignment="1" applyProtection="1">
      <alignment horizontal="center" vertical="center" wrapText="1"/>
    </xf>
    <xf numFmtId="0" fontId="33" fillId="6" borderId="44" xfId="0" applyFont="1" applyFill="1" applyBorder="1" applyAlignment="1" applyProtection="1">
      <alignment horizontal="center" vertical="center" wrapText="1"/>
    </xf>
    <xf numFmtId="0" fontId="33" fillId="6" borderId="20" xfId="0" applyFont="1" applyFill="1" applyBorder="1" applyAlignment="1" applyProtection="1">
      <alignment horizontal="center" vertical="center" wrapText="1"/>
    </xf>
    <xf numFmtId="0" fontId="2" fillId="6" borderId="25" xfId="0" applyFont="1" applyFill="1" applyBorder="1" applyAlignment="1" applyProtection="1">
      <alignment horizontal="center" vertical="center" wrapText="1"/>
    </xf>
    <xf numFmtId="0" fontId="2" fillId="6" borderId="32" xfId="0" applyFont="1" applyFill="1" applyBorder="1" applyAlignment="1" applyProtection="1">
      <alignment horizontal="center" vertical="center" wrapText="1"/>
    </xf>
    <xf numFmtId="0" fontId="2" fillId="6" borderId="38"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xf numFmtId="0" fontId="34" fillId="6" borderId="1" xfId="0" applyFont="1" applyFill="1" applyBorder="1" applyAlignment="1" applyProtection="1">
      <alignment horizontal="left" vertical="center" wrapText="1"/>
    </xf>
    <xf numFmtId="0" fontId="34" fillId="6" borderId="1" xfId="0" applyFont="1" applyFill="1" applyBorder="1" applyAlignment="1" applyProtection="1">
      <alignment horizontal="center" vertical="center" wrapText="1"/>
    </xf>
    <xf numFmtId="0" fontId="6" fillId="9" borderId="29" xfId="0" applyFont="1" applyFill="1" applyBorder="1" applyAlignment="1">
      <alignment horizontal="center" vertical="center" wrapText="1"/>
    </xf>
    <xf numFmtId="0" fontId="6" fillId="9" borderId="11" xfId="0" applyFont="1" applyFill="1" applyBorder="1" applyAlignment="1">
      <alignment horizontal="center" vertical="center" wrapText="1"/>
    </xf>
    <xf numFmtId="165" fontId="34" fillId="6" borderId="1" xfId="0" applyNumberFormat="1" applyFont="1" applyFill="1" applyBorder="1" applyAlignment="1" applyProtection="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7" fillId="0" borderId="2" xfId="0" applyFont="1" applyBorder="1" applyAlignment="1"/>
    <xf numFmtId="0" fontId="17" fillId="0" borderId="0" xfId="0" applyFont="1" applyBorder="1" applyAlignment="1"/>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14" fontId="17" fillId="2" borderId="5" xfId="0" applyNumberFormat="1" applyFont="1" applyFill="1" applyBorder="1" applyAlignment="1">
      <alignment horizontal="center" vertical="top" wrapText="1"/>
    </xf>
    <xf numFmtId="14" fontId="17" fillId="2" borderId="6" xfId="0" applyNumberFormat="1" applyFont="1" applyFill="1" applyBorder="1" applyAlignment="1">
      <alignment horizontal="center" vertical="top" wrapText="1"/>
    </xf>
    <xf numFmtId="14" fontId="17" fillId="2" borderId="7" xfId="0" applyNumberFormat="1" applyFont="1" applyFill="1" applyBorder="1" applyAlignment="1">
      <alignment horizontal="center" vertical="top" wrapText="1"/>
    </xf>
    <xf numFmtId="0" fontId="22" fillId="2" borderId="22"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3" fillId="0" borderId="6" xfId="0" applyFont="1" applyBorder="1" applyAlignment="1">
      <alignment horizontal="left" vertical="center"/>
    </xf>
    <xf numFmtId="0" fontId="23" fillId="4" borderId="13" xfId="0" applyFont="1" applyFill="1" applyBorder="1" applyAlignment="1">
      <alignment horizontal="left" vertical="center" wrapText="1"/>
    </xf>
    <xf numFmtId="0" fontId="23" fillId="0" borderId="14" xfId="0" applyFont="1" applyBorder="1" applyAlignment="1">
      <alignment horizontal="left" vertical="center"/>
    </xf>
    <xf numFmtId="0" fontId="23" fillId="0" borderId="15" xfId="0" applyFont="1" applyBorder="1" applyAlignment="1">
      <alignment horizontal="left" vertical="center"/>
    </xf>
    <xf numFmtId="0" fontId="18" fillId="2" borderId="22"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24"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24" xfId="0" applyFont="1" applyFill="1" applyBorder="1" applyAlignment="1">
      <alignment horizontal="center" vertical="center"/>
    </xf>
    <xf numFmtId="0" fontId="14" fillId="4" borderId="19" xfId="0" applyFont="1" applyFill="1" applyBorder="1" applyAlignment="1">
      <alignment horizontal="left" vertical="center" wrapText="1"/>
    </xf>
    <xf numFmtId="0" fontId="14" fillId="4" borderId="30" xfId="0" applyFont="1" applyFill="1" applyBorder="1" applyAlignment="1">
      <alignment horizontal="left" vertical="center" wrapText="1"/>
    </xf>
    <xf numFmtId="0" fontId="14" fillId="4" borderId="19" xfId="0" applyFont="1" applyFill="1" applyBorder="1" applyAlignment="1">
      <alignment vertical="center" wrapText="1"/>
    </xf>
    <xf numFmtId="0" fontId="14" fillId="4" borderId="30" xfId="0" applyFont="1" applyFill="1" applyBorder="1" applyAlignment="1">
      <alignment vertical="center" wrapText="1"/>
    </xf>
    <xf numFmtId="0" fontId="13" fillId="2" borderId="27" xfId="0" applyFont="1" applyFill="1" applyBorder="1" applyAlignment="1">
      <alignment horizontal="center" vertical="center"/>
    </xf>
    <xf numFmtId="14" fontId="14" fillId="4" borderId="61" xfId="0" applyNumberFormat="1" applyFont="1" applyFill="1" applyBorder="1" applyAlignment="1">
      <alignment horizontal="center" vertical="center" wrapText="1"/>
    </xf>
    <xf numFmtId="14" fontId="17" fillId="4" borderId="62" xfId="0" applyNumberFormat="1" applyFont="1" applyFill="1" applyBorder="1" applyAlignment="1">
      <alignment horizontal="center" vertical="center" wrapText="1"/>
    </xf>
    <xf numFmtId="14" fontId="17" fillId="4" borderId="63" xfId="0" applyNumberFormat="1" applyFont="1" applyFill="1" applyBorder="1" applyAlignment="1">
      <alignment horizontal="center" vertical="center" wrapText="1"/>
    </xf>
    <xf numFmtId="0" fontId="14" fillId="4" borderId="17" xfId="0" applyFont="1" applyFill="1" applyBorder="1" applyAlignment="1">
      <alignment vertical="center" wrapText="1"/>
    </xf>
    <xf numFmtId="0" fontId="14" fillId="0" borderId="17" xfId="0" applyFont="1" applyBorder="1" applyAlignment="1">
      <alignment vertical="center"/>
    </xf>
    <xf numFmtId="0" fontId="3" fillId="5" borderId="2" xfId="0" applyFont="1" applyFill="1" applyBorder="1" applyAlignment="1"/>
    <xf numFmtId="0" fontId="3" fillId="5" borderId="0" xfId="0" applyFont="1" applyFill="1" applyBorder="1" applyAlignment="1"/>
    <xf numFmtId="14" fontId="49" fillId="2" borderId="55" xfId="0" applyNumberFormat="1" applyFont="1" applyFill="1" applyBorder="1" applyAlignment="1">
      <alignment horizontal="justify" vertical="center" wrapText="1"/>
    </xf>
    <xf numFmtId="14" fontId="20" fillId="2" borderId="7" xfId="0" applyNumberFormat="1" applyFont="1" applyFill="1" applyBorder="1" applyAlignment="1">
      <alignment horizontal="justify" vertical="center" wrapText="1"/>
    </xf>
    <xf numFmtId="0" fontId="24" fillId="2" borderId="22" xfId="0" applyFont="1" applyFill="1" applyBorder="1" applyAlignment="1" applyProtection="1">
      <alignment horizontal="center" vertical="center" wrapText="1"/>
      <protection locked="0"/>
    </xf>
    <xf numFmtId="0" fontId="24" fillId="2" borderId="23" xfId="0" applyFont="1" applyFill="1" applyBorder="1" applyAlignment="1" applyProtection="1">
      <alignment horizontal="center" vertical="center" wrapText="1"/>
      <protection locked="0"/>
    </xf>
    <xf numFmtId="0" fontId="24" fillId="2" borderId="24" xfId="0" applyFont="1" applyFill="1" applyBorder="1" applyAlignment="1" applyProtection="1">
      <alignment horizontal="center" vertical="center" wrapText="1"/>
      <protection locked="0"/>
    </xf>
    <xf numFmtId="0" fontId="24" fillId="5" borderId="22" xfId="0" applyFont="1" applyFill="1" applyBorder="1" applyAlignment="1">
      <alignment horizontal="center" vertical="center" wrapText="1"/>
    </xf>
    <xf numFmtId="0" fontId="24" fillId="5" borderId="23" xfId="0" applyFont="1" applyFill="1" applyBorder="1" applyAlignment="1">
      <alignment horizontal="center" vertical="center" wrapText="1"/>
    </xf>
    <xf numFmtId="0" fontId="24" fillId="5" borderId="24" xfId="0" applyFont="1" applyFill="1" applyBorder="1" applyAlignment="1">
      <alignment horizontal="center" vertical="center" wrapText="1"/>
    </xf>
    <xf numFmtId="0" fontId="3" fillId="5" borderId="0" xfId="0" applyFont="1" applyFill="1" applyAlignment="1"/>
    <xf numFmtId="0" fontId="17" fillId="2" borderId="21"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FF66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12</xdr:col>
      <xdr:colOff>499083</xdr:colOff>
      <xdr:row>1</xdr:row>
      <xdr:rowOff>122284</xdr:rowOff>
    </xdr:from>
    <xdr:to>
      <xdr:col>13</xdr:col>
      <xdr:colOff>1162080</xdr:colOff>
      <xdr:row>1</xdr:row>
      <xdr:rowOff>579484</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46289" y="323990"/>
          <a:ext cx="1951673" cy="457200"/>
        </a:xfrm>
        <a:prstGeom prst="rect">
          <a:avLst/>
        </a:prstGeom>
      </xdr:spPr>
    </xdr:pic>
    <xdr:clientData/>
  </xdr:twoCellAnchor>
  <xdr:twoCellAnchor editAs="oneCell">
    <xdr:from>
      <xdr:col>1</xdr:col>
      <xdr:colOff>485775</xdr:colOff>
      <xdr:row>1</xdr:row>
      <xdr:rowOff>66675</xdr:rowOff>
    </xdr:from>
    <xdr:to>
      <xdr:col>3</xdr:col>
      <xdr:colOff>301625</xdr:colOff>
      <xdr:row>1</xdr:row>
      <xdr:rowOff>809625</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 y="266700"/>
          <a:ext cx="2419350" cy="742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179916</xdr:colOff>
      <xdr:row>2</xdr:row>
      <xdr:rowOff>112183</xdr:rowOff>
    </xdr:from>
    <xdr:to>
      <xdr:col>18</xdr:col>
      <xdr:colOff>2610908</xdr:colOff>
      <xdr:row>6</xdr:row>
      <xdr:rowOff>113241</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65583" y="493183"/>
          <a:ext cx="2430992" cy="752475"/>
        </a:xfrm>
        <a:prstGeom prst="rect">
          <a:avLst/>
        </a:prstGeom>
      </xdr:spPr>
    </xdr:pic>
    <xdr:clientData/>
  </xdr:twoCellAnchor>
  <xdr:twoCellAnchor editAs="oneCell">
    <xdr:from>
      <xdr:col>23</xdr:col>
      <xdr:colOff>52917</xdr:colOff>
      <xdr:row>1</xdr:row>
      <xdr:rowOff>131233</xdr:rowOff>
    </xdr:from>
    <xdr:to>
      <xdr:col>24</xdr:col>
      <xdr:colOff>936202</xdr:colOff>
      <xdr:row>3</xdr:row>
      <xdr:rowOff>98425</xdr:rowOff>
    </xdr:to>
    <xdr:pic>
      <xdr:nvPicPr>
        <xdr:cNvPr id="5" name="Imagen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203334" y="332316"/>
          <a:ext cx="1952201" cy="4646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38100</xdr:colOff>
      <xdr:row>1</xdr:row>
      <xdr:rowOff>85725</xdr:rowOff>
    </xdr:from>
    <xdr:to>
      <xdr:col>13</xdr:col>
      <xdr:colOff>1125378</xdr:colOff>
      <xdr:row>1</xdr:row>
      <xdr:rowOff>542925</xdr:rowOff>
    </xdr:to>
    <xdr:pic>
      <xdr:nvPicPr>
        <xdr:cNvPr id="6" name="Imagen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88525" y="285750"/>
          <a:ext cx="1944528" cy="457200"/>
        </a:xfrm>
        <a:prstGeom prst="rect">
          <a:avLst/>
        </a:prstGeom>
      </xdr:spPr>
    </xdr:pic>
    <xdr:clientData/>
  </xdr:twoCellAnchor>
  <xdr:twoCellAnchor editAs="oneCell">
    <xdr:from>
      <xdr:col>1</xdr:col>
      <xdr:colOff>485775</xdr:colOff>
      <xdr:row>1</xdr:row>
      <xdr:rowOff>66675</xdr:rowOff>
    </xdr:from>
    <xdr:to>
      <xdr:col>3</xdr:col>
      <xdr:colOff>226359</xdr:colOff>
      <xdr:row>1</xdr:row>
      <xdr:rowOff>809625</xdr:rowOff>
    </xdr:to>
    <xdr:pic>
      <xdr:nvPicPr>
        <xdr:cNvPr id="7" name="Imagen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 y="266700"/>
          <a:ext cx="2419350" cy="742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251153</xdr:colOff>
      <xdr:row>2</xdr:row>
      <xdr:rowOff>62052</xdr:rowOff>
    </xdr:from>
    <xdr:to>
      <xdr:col>13</xdr:col>
      <xdr:colOff>1100166</xdr:colOff>
      <xdr:row>2</xdr:row>
      <xdr:rowOff>519252</xdr:rowOff>
    </xdr:to>
    <xdr:pic>
      <xdr:nvPicPr>
        <xdr:cNvPr id="3" name="Imagen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80247" y="204927"/>
          <a:ext cx="1968200" cy="457200"/>
        </a:xfrm>
        <a:prstGeom prst="rect">
          <a:avLst/>
        </a:prstGeom>
      </xdr:spPr>
    </xdr:pic>
    <xdr:clientData/>
  </xdr:twoCellAnchor>
  <xdr:twoCellAnchor editAs="oneCell">
    <xdr:from>
      <xdr:col>1</xdr:col>
      <xdr:colOff>485775</xdr:colOff>
      <xdr:row>2</xdr:row>
      <xdr:rowOff>66675</xdr:rowOff>
    </xdr:from>
    <xdr:to>
      <xdr:col>3</xdr:col>
      <xdr:colOff>353483</xdr:colOff>
      <xdr:row>2</xdr:row>
      <xdr:rowOff>809625</xdr:rowOff>
    </xdr:to>
    <xdr:pic>
      <xdr:nvPicPr>
        <xdr:cNvPr id="4" name="Imagen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 y="266700"/>
          <a:ext cx="2419350" cy="742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152400</xdr:colOff>
      <xdr:row>0</xdr:row>
      <xdr:rowOff>171450</xdr:rowOff>
    </xdr:from>
    <xdr:to>
      <xdr:col>3</xdr:col>
      <xdr:colOff>419100</xdr:colOff>
      <xdr:row>0</xdr:row>
      <xdr:rowOff>914400</xdr:rowOff>
    </xdr:to>
    <xdr:pic>
      <xdr:nvPicPr>
        <xdr:cNvPr id="7" name="Imagen 6">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71450"/>
          <a:ext cx="2419350" cy="742950"/>
        </a:xfrm>
        <a:prstGeom prst="rect">
          <a:avLst/>
        </a:prstGeom>
      </xdr:spPr>
    </xdr:pic>
    <xdr:clientData/>
  </xdr:twoCellAnchor>
  <xdr:twoCellAnchor editAs="oneCell">
    <xdr:from>
      <xdr:col>12</xdr:col>
      <xdr:colOff>3128434</xdr:colOff>
      <xdr:row>0</xdr:row>
      <xdr:rowOff>35983</xdr:rowOff>
    </xdr:from>
    <xdr:to>
      <xdr:col>14</xdr:col>
      <xdr:colOff>1110080</xdr:colOff>
      <xdr:row>0</xdr:row>
      <xdr:rowOff>493183</xdr:rowOff>
    </xdr:to>
    <xdr:pic>
      <xdr:nvPicPr>
        <xdr:cNvPr id="9" name="Imagen 8">
          <a:extLst>
            <a:ext uri="{FF2B5EF4-FFF2-40B4-BE49-F238E27FC236}">
              <a16:creationId xmlns:a16="http://schemas.microsoft.com/office/drawing/2014/main" id="{00000000-0008-0000-04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506517" y="35983"/>
          <a:ext cx="1950396"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238125</xdr:colOff>
      <xdr:row>1</xdr:row>
      <xdr:rowOff>104775</xdr:rowOff>
    </xdr:from>
    <xdr:to>
      <xdr:col>3</xdr:col>
      <xdr:colOff>66675</xdr:colOff>
      <xdr:row>1</xdr:row>
      <xdr:rowOff>847725</xdr:rowOff>
    </xdr:to>
    <xdr:pic>
      <xdr:nvPicPr>
        <xdr:cNvPr id="3" name="Imagen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 y="304800"/>
          <a:ext cx="2419350" cy="742950"/>
        </a:xfrm>
        <a:prstGeom prst="rect">
          <a:avLst/>
        </a:prstGeom>
      </xdr:spPr>
    </xdr:pic>
    <xdr:clientData/>
  </xdr:twoCellAnchor>
  <xdr:twoCellAnchor editAs="oneCell">
    <xdr:from>
      <xdr:col>11</xdr:col>
      <xdr:colOff>2824162</xdr:colOff>
      <xdr:row>1</xdr:row>
      <xdr:rowOff>47625</xdr:rowOff>
    </xdr:from>
    <xdr:to>
      <xdr:col>13</xdr:col>
      <xdr:colOff>708660</xdr:colOff>
      <xdr:row>1</xdr:row>
      <xdr:rowOff>504825</xdr:rowOff>
    </xdr:to>
    <xdr:pic>
      <xdr:nvPicPr>
        <xdr:cNvPr id="4" name="Imagen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483512" y="247650"/>
          <a:ext cx="1951673" cy="457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2"/>
  <sheetViews>
    <sheetView tabSelected="1" zoomScale="85" zoomScaleNormal="85" workbookViewId="0">
      <selection activeCell="A27" sqref="A27:XFD28"/>
    </sheetView>
  </sheetViews>
  <sheetFormatPr baseColWidth="10" defaultRowHeight="14.4" x14ac:dyDescent="0.3"/>
  <cols>
    <col min="1" max="1" width="3.33203125" customWidth="1"/>
    <col min="2" max="2" width="30.88671875" customWidth="1"/>
    <col min="3" max="3" width="8.33203125" customWidth="1"/>
    <col min="4" max="4" width="36.44140625" customWidth="1"/>
    <col min="5" max="5" width="18.5546875" customWidth="1"/>
    <col min="6" max="7" width="13.6640625" customWidth="1"/>
    <col min="8" max="8" width="51.5546875" customWidth="1"/>
    <col min="9" max="9" width="9.109375" customWidth="1"/>
    <col min="10" max="10" width="68.33203125" customWidth="1"/>
    <col min="11" max="11" width="17.109375" customWidth="1"/>
    <col min="12" max="12" width="48.88671875" style="11" customWidth="1"/>
    <col min="13" max="13" width="19.33203125" style="11" customWidth="1"/>
    <col min="14" max="14" width="18.5546875" customWidth="1"/>
  </cols>
  <sheetData>
    <row r="1" spans="1:18" ht="15" thickBot="1" x14ac:dyDescent="0.35">
      <c r="A1" s="26"/>
      <c r="B1" s="26"/>
      <c r="C1" s="26"/>
      <c r="D1" s="26"/>
      <c r="E1" s="26"/>
      <c r="F1" s="26"/>
      <c r="G1" s="26"/>
      <c r="H1" s="11"/>
      <c r="I1" s="11"/>
      <c r="J1" s="11"/>
      <c r="K1" s="11"/>
    </row>
    <row r="2" spans="1:18" ht="69.75" customHeight="1" thickBot="1" x14ac:dyDescent="0.35">
      <c r="A2" s="26"/>
      <c r="B2" s="161" t="s">
        <v>546</v>
      </c>
      <c r="C2" s="162"/>
      <c r="D2" s="162"/>
      <c r="E2" s="162"/>
      <c r="F2" s="162"/>
      <c r="G2" s="162"/>
      <c r="H2" s="162"/>
      <c r="I2" s="162"/>
      <c r="J2" s="162"/>
      <c r="K2" s="162"/>
      <c r="L2" s="162"/>
      <c r="M2" s="162"/>
      <c r="N2" s="163"/>
    </row>
    <row r="3" spans="1:18" ht="18.600000000000001" thickBot="1" x14ac:dyDescent="0.35">
      <c r="A3" s="26"/>
      <c r="B3" s="164" t="s">
        <v>34</v>
      </c>
      <c r="C3" s="165"/>
      <c r="D3" s="165"/>
      <c r="E3" s="165"/>
      <c r="F3" s="165"/>
      <c r="G3" s="165"/>
      <c r="H3" s="165"/>
      <c r="I3" s="165"/>
      <c r="J3" s="165"/>
      <c r="K3" s="165"/>
      <c r="L3" s="165"/>
      <c r="M3" s="165"/>
      <c r="N3" s="166"/>
    </row>
    <row r="4" spans="1:18" ht="38.25" customHeight="1" thickBot="1" x14ac:dyDescent="0.35">
      <c r="A4" s="26"/>
      <c r="B4" s="55" t="s">
        <v>35</v>
      </c>
      <c r="C4" s="170" t="s">
        <v>36</v>
      </c>
      <c r="D4" s="170"/>
      <c r="E4" s="13" t="s">
        <v>37</v>
      </c>
      <c r="F4" s="55" t="s">
        <v>38</v>
      </c>
      <c r="G4" s="55" t="s">
        <v>39</v>
      </c>
      <c r="H4" s="56" t="s">
        <v>328</v>
      </c>
      <c r="I4" s="13" t="s">
        <v>325</v>
      </c>
      <c r="J4" s="55" t="s">
        <v>324</v>
      </c>
      <c r="K4" s="100" t="s">
        <v>325</v>
      </c>
      <c r="L4" s="101" t="s">
        <v>472</v>
      </c>
      <c r="M4" s="101" t="s">
        <v>325</v>
      </c>
      <c r="N4" s="106" t="s">
        <v>478</v>
      </c>
    </row>
    <row r="5" spans="1:18" s="1" customFormat="1" ht="138.6" thickBot="1" x14ac:dyDescent="0.35">
      <c r="A5" s="26"/>
      <c r="B5" s="171" t="s">
        <v>179</v>
      </c>
      <c r="C5" s="3" t="s">
        <v>40</v>
      </c>
      <c r="D5" s="58" t="s">
        <v>194</v>
      </c>
      <c r="E5" s="58" t="s">
        <v>420</v>
      </c>
      <c r="F5" s="58" t="s">
        <v>130</v>
      </c>
      <c r="G5" s="58">
        <v>43646</v>
      </c>
      <c r="H5" s="58" t="s">
        <v>330</v>
      </c>
      <c r="I5" s="85">
        <f>AVERAGE(0.8)</f>
        <v>0.8</v>
      </c>
      <c r="J5" s="58" t="s">
        <v>421</v>
      </c>
      <c r="K5" s="95">
        <f>AVERAGE(1)</f>
        <v>1</v>
      </c>
      <c r="L5" s="58" t="s">
        <v>528</v>
      </c>
      <c r="M5" s="126">
        <f>AVERAGE(1)</f>
        <v>1</v>
      </c>
      <c r="N5" s="130">
        <v>1</v>
      </c>
    </row>
    <row r="6" spans="1:18" s="1" customFormat="1" ht="108.75" customHeight="1" thickBot="1" x14ac:dyDescent="0.35">
      <c r="A6" s="26"/>
      <c r="B6" s="172"/>
      <c r="C6" s="3" t="s">
        <v>41</v>
      </c>
      <c r="D6" s="58" t="s">
        <v>180</v>
      </c>
      <c r="E6" s="58"/>
      <c r="F6" s="58" t="s">
        <v>195</v>
      </c>
      <c r="G6" s="58">
        <v>43646</v>
      </c>
      <c r="H6" s="58" t="s">
        <v>331</v>
      </c>
      <c r="I6" s="85">
        <f>AVERAGE(1,1,0,1,0.5)</f>
        <v>0.7</v>
      </c>
      <c r="J6" s="58" t="s">
        <v>422</v>
      </c>
      <c r="K6" s="95">
        <f>AVERAGE(1,1,0,1,0,1,0)</f>
        <v>0.5714285714285714</v>
      </c>
      <c r="L6" s="58" t="s">
        <v>517</v>
      </c>
      <c r="M6" s="127">
        <f>AVERAGE(1,1,1,1)</f>
        <v>1</v>
      </c>
      <c r="N6" s="130">
        <v>1</v>
      </c>
    </row>
    <row r="7" spans="1:18" s="1" customFormat="1" ht="58.5" customHeight="1" thickBot="1" x14ac:dyDescent="0.35">
      <c r="A7" s="26"/>
      <c r="B7" s="172"/>
      <c r="C7" s="3" t="s">
        <v>42</v>
      </c>
      <c r="D7" s="58" t="s">
        <v>181</v>
      </c>
      <c r="E7" s="58" t="s">
        <v>423</v>
      </c>
      <c r="F7" s="58" t="s">
        <v>182</v>
      </c>
      <c r="G7" s="58">
        <v>43646</v>
      </c>
      <c r="H7" s="58" t="s">
        <v>332</v>
      </c>
      <c r="I7" s="85">
        <f t="shared" ref="I7:I8" si="0">AVERAGE(0)</f>
        <v>0</v>
      </c>
      <c r="J7" s="58" t="s">
        <v>464</v>
      </c>
      <c r="K7" s="95">
        <f>AVERAGE(1)</f>
        <v>1</v>
      </c>
      <c r="L7" s="58" t="s">
        <v>528</v>
      </c>
      <c r="M7" s="126">
        <f>AVERAGE(1)</f>
        <v>1</v>
      </c>
      <c r="N7" s="130">
        <v>1</v>
      </c>
    </row>
    <row r="8" spans="1:18" s="1" customFormat="1" ht="55.5" customHeight="1" thickBot="1" x14ac:dyDescent="0.35">
      <c r="A8" s="26"/>
      <c r="B8" s="173"/>
      <c r="C8" s="3" t="s">
        <v>227</v>
      </c>
      <c r="D8" s="58" t="s">
        <v>183</v>
      </c>
      <c r="E8" s="58"/>
      <c r="F8" s="58"/>
      <c r="G8" s="58">
        <v>43677</v>
      </c>
      <c r="H8" s="58" t="s">
        <v>332</v>
      </c>
      <c r="I8" s="85">
        <f t="shared" si="0"/>
        <v>0</v>
      </c>
      <c r="J8" s="58" t="s">
        <v>424</v>
      </c>
      <c r="K8" s="95">
        <f>AVERAGE(1)</f>
        <v>1</v>
      </c>
      <c r="L8" s="58" t="s">
        <v>528</v>
      </c>
      <c r="M8" s="126">
        <f>AVERAGE(1)</f>
        <v>1</v>
      </c>
      <c r="N8" s="130">
        <v>1</v>
      </c>
    </row>
    <row r="9" spans="1:18" s="1" customFormat="1" ht="70.5" customHeight="1" thickBot="1" x14ac:dyDescent="0.35">
      <c r="A9" s="26"/>
      <c r="B9" s="174" t="s">
        <v>239</v>
      </c>
      <c r="C9" s="3" t="s">
        <v>43</v>
      </c>
      <c r="D9" s="58" t="s">
        <v>186</v>
      </c>
      <c r="E9" s="58" t="s">
        <v>199</v>
      </c>
      <c r="F9" s="58" t="s">
        <v>182</v>
      </c>
      <c r="G9" s="58">
        <v>43799</v>
      </c>
      <c r="H9" s="58" t="s">
        <v>332</v>
      </c>
      <c r="I9" s="85">
        <f t="shared" ref="I9:I15" si="1">AVERAGE(0)</f>
        <v>0</v>
      </c>
      <c r="J9" s="58" t="s">
        <v>529</v>
      </c>
      <c r="K9" s="95">
        <f>AVERAGE(0.5,1,0,0,0,0)</f>
        <v>0.25</v>
      </c>
      <c r="L9" s="58" t="s">
        <v>533</v>
      </c>
      <c r="M9" s="126">
        <f>AVERAGE(1)</f>
        <v>1</v>
      </c>
      <c r="N9" s="130">
        <v>1</v>
      </c>
    </row>
    <row r="10" spans="1:18" s="41" customFormat="1" ht="70.5" customHeight="1" thickBot="1" x14ac:dyDescent="0.35">
      <c r="A10" s="26"/>
      <c r="B10" s="175"/>
      <c r="C10" s="3" t="s">
        <v>44</v>
      </c>
      <c r="D10" s="58" t="s">
        <v>184</v>
      </c>
      <c r="E10" s="58" t="s">
        <v>185</v>
      </c>
      <c r="F10" s="58" t="s">
        <v>182</v>
      </c>
      <c r="G10" s="58">
        <v>43677</v>
      </c>
      <c r="H10" s="58" t="s">
        <v>332</v>
      </c>
      <c r="I10" s="85">
        <f t="shared" si="1"/>
        <v>0</v>
      </c>
      <c r="J10" s="58" t="s">
        <v>417</v>
      </c>
      <c r="K10" s="95">
        <f>AVERAGE(1)</f>
        <v>1</v>
      </c>
      <c r="L10" s="58" t="s">
        <v>528</v>
      </c>
      <c r="M10" s="126">
        <f>AVERAGE(1)</f>
        <v>1</v>
      </c>
      <c r="N10" s="130">
        <v>1</v>
      </c>
    </row>
    <row r="11" spans="1:18" s="35" customFormat="1" ht="52.5" customHeight="1" thickBot="1" x14ac:dyDescent="0.35">
      <c r="A11" s="26"/>
      <c r="B11" s="176"/>
      <c r="C11" s="3" t="s">
        <v>70</v>
      </c>
      <c r="D11" s="58" t="s">
        <v>225</v>
      </c>
      <c r="E11" s="58" t="s">
        <v>199</v>
      </c>
      <c r="F11" s="58" t="s">
        <v>187</v>
      </c>
      <c r="G11" s="58">
        <v>43799</v>
      </c>
      <c r="H11" s="58" t="s">
        <v>333</v>
      </c>
      <c r="I11" s="85">
        <f>AVERAGE(0.15)</f>
        <v>0.15</v>
      </c>
      <c r="J11" s="58" t="s">
        <v>425</v>
      </c>
      <c r="K11" s="95">
        <f>AVERAGE(1,1,0,0,1,0,0,0)</f>
        <v>0.375</v>
      </c>
      <c r="L11" s="58" t="s">
        <v>518</v>
      </c>
      <c r="M11" s="128">
        <f>AVERAGE(1,1,1,1,1)</f>
        <v>1</v>
      </c>
      <c r="N11" s="130">
        <v>1</v>
      </c>
    </row>
    <row r="12" spans="1:18" s="1" customFormat="1" ht="36.75" customHeight="1" thickBot="1" x14ac:dyDescent="0.35">
      <c r="A12" s="26"/>
      <c r="B12" s="176"/>
      <c r="C12" s="3" t="s">
        <v>72</v>
      </c>
      <c r="D12" s="58" t="s">
        <v>226</v>
      </c>
      <c r="E12" s="58" t="s">
        <v>162</v>
      </c>
      <c r="F12" s="58" t="s">
        <v>182</v>
      </c>
      <c r="G12" s="58">
        <v>43860</v>
      </c>
      <c r="H12" s="58" t="s">
        <v>332</v>
      </c>
      <c r="I12" s="85">
        <f t="shared" si="1"/>
        <v>0</v>
      </c>
      <c r="J12" s="58" t="s">
        <v>470</v>
      </c>
      <c r="K12" s="95">
        <f t="shared" ref="K12" si="2">AVERAGE(0,0)</f>
        <v>0</v>
      </c>
      <c r="L12" s="58" t="s">
        <v>530</v>
      </c>
      <c r="M12" s="126">
        <f>AVERAGE(1)</f>
        <v>1</v>
      </c>
      <c r="N12" s="130">
        <v>1</v>
      </c>
    </row>
    <row r="13" spans="1:18" s="1" customFormat="1" ht="47.25" customHeight="1" thickBot="1" x14ac:dyDescent="0.35">
      <c r="A13" s="26"/>
      <c r="B13" s="171" t="s">
        <v>188</v>
      </c>
      <c r="C13" s="3" t="s">
        <v>45</v>
      </c>
      <c r="D13" s="58" t="s">
        <v>196</v>
      </c>
      <c r="E13" s="58" t="s">
        <v>197</v>
      </c>
      <c r="F13" s="58" t="s">
        <v>187</v>
      </c>
      <c r="G13" s="58">
        <v>43799</v>
      </c>
      <c r="H13" s="58" t="s">
        <v>334</v>
      </c>
      <c r="I13" s="85">
        <f>AVERAGE(0,0,0)</f>
        <v>0</v>
      </c>
      <c r="J13" s="58" t="s">
        <v>398</v>
      </c>
      <c r="K13" s="95">
        <f>AVERAGE(0,0,0,0,0)</f>
        <v>0</v>
      </c>
      <c r="L13" s="58" t="s">
        <v>498</v>
      </c>
      <c r="M13" s="128">
        <f>AVERAGE(1,1)</f>
        <v>1</v>
      </c>
      <c r="N13" s="130">
        <v>1</v>
      </c>
    </row>
    <row r="14" spans="1:18" s="1" customFormat="1" ht="48" customHeight="1" thickBot="1" x14ac:dyDescent="0.35">
      <c r="A14" s="26"/>
      <c r="B14" s="172"/>
      <c r="C14" s="3" t="s">
        <v>46</v>
      </c>
      <c r="D14" s="58" t="s">
        <v>189</v>
      </c>
      <c r="E14" s="58" t="s">
        <v>190</v>
      </c>
      <c r="F14" s="58" t="s">
        <v>191</v>
      </c>
      <c r="G14" s="58">
        <v>43830</v>
      </c>
      <c r="H14" s="58" t="s">
        <v>335</v>
      </c>
      <c r="I14" s="85">
        <f t="shared" si="1"/>
        <v>0</v>
      </c>
      <c r="J14" s="58" t="s">
        <v>470</v>
      </c>
      <c r="K14" s="95">
        <f>AVERAGE(0,0)</f>
        <v>0</v>
      </c>
      <c r="L14" s="58" t="s">
        <v>532</v>
      </c>
      <c r="M14" s="126">
        <f>AVERAGE(1)</f>
        <v>1</v>
      </c>
      <c r="N14" s="130">
        <v>1</v>
      </c>
    </row>
    <row r="15" spans="1:18" s="1" customFormat="1" ht="109.5" customHeight="1" thickBot="1" x14ac:dyDescent="0.35">
      <c r="A15" s="26"/>
      <c r="B15" s="177"/>
      <c r="C15" s="3" t="s">
        <v>110</v>
      </c>
      <c r="D15" s="58" t="s">
        <v>192</v>
      </c>
      <c r="E15" s="58" t="s">
        <v>193</v>
      </c>
      <c r="F15" s="58" t="s">
        <v>182</v>
      </c>
      <c r="G15" s="58">
        <v>43845</v>
      </c>
      <c r="H15" s="58" t="s">
        <v>332</v>
      </c>
      <c r="I15" s="85">
        <f t="shared" si="1"/>
        <v>0</v>
      </c>
      <c r="J15" s="58" t="s">
        <v>470</v>
      </c>
      <c r="K15" s="95">
        <f>AVERAGE(0,0)</f>
        <v>0</v>
      </c>
      <c r="L15" s="58" t="s">
        <v>530</v>
      </c>
      <c r="M15" s="126">
        <f>AVERAGE(1)</f>
        <v>1</v>
      </c>
      <c r="N15" s="130">
        <v>1</v>
      </c>
      <c r="P15" s="41"/>
      <c r="Q15" s="41"/>
      <c r="R15" s="41"/>
    </row>
    <row r="16" spans="1:18" s="1" customFormat="1" ht="48.75" customHeight="1" thickBot="1" x14ac:dyDescent="0.35">
      <c r="A16" s="26"/>
      <c r="B16" s="171" t="s">
        <v>47</v>
      </c>
      <c r="C16" s="3" t="s">
        <v>48</v>
      </c>
      <c r="D16" s="58" t="s">
        <v>49</v>
      </c>
      <c r="E16" s="58" t="s">
        <v>50</v>
      </c>
      <c r="F16" s="58" t="s">
        <v>60</v>
      </c>
      <c r="G16" s="58" t="s">
        <v>198</v>
      </c>
      <c r="H16" s="58" t="s">
        <v>336</v>
      </c>
      <c r="I16" s="85">
        <f>AVERAGE(1,1,1,1,0,1,1)</f>
        <v>0.8571428571428571</v>
      </c>
      <c r="J16" s="58" t="s">
        <v>426</v>
      </c>
      <c r="K16" s="95">
        <f>AVERAGE(1,1,1,1,1,1,1,1)</f>
        <v>1</v>
      </c>
      <c r="L16" s="58" t="s">
        <v>519</v>
      </c>
      <c r="M16" s="128">
        <f>AVERAGE(1,1,1,1,1,1)</f>
        <v>1</v>
      </c>
      <c r="N16" s="130">
        <v>1</v>
      </c>
      <c r="P16" s="41"/>
      <c r="Q16" s="41"/>
      <c r="R16" s="41"/>
    </row>
    <row r="17" spans="1:18" s="1" customFormat="1" ht="47.25" customHeight="1" thickBot="1" x14ac:dyDescent="0.35">
      <c r="A17" s="26"/>
      <c r="B17" s="177"/>
      <c r="C17" s="3" t="s">
        <v>51</v>
      </c>
      <c r="D17" s="58" t="s">
        <v>61</v>
      </c>
      <c r="E17" s="58" t="s">
        <v>63</v>
      </c>
      <c r="F17" s="58" t="s">
        <v>62</v>
      </c>
      <c r="G17" s="58" t="s">
        <v>198</v>
      </c>
      <c r="H17" s="58" t="s">
        <v>337</v>
      </c>
      <c r="I17" s="85">
        <f>AVERAGE(1,1,1,1,1)</f>
        <v>1</v>
      </c>
      <c r="J17" s="58" t="s">
        <v>418</v>
      </c>
      <c r="K17" s="95">
        <f>AVERAGE(1,1,1,1,0,1,1)</f>
        <v>0.8571428571428571</v>
      </c>
      <c r="L17" s="58" t="s">
        <v>499</v>
      </c>
      <c r="M17" s="128">
        <f>AVERAGE(1,1,1,1)</f>
        <v>1</v>
      </c>
      <c r="N17" s="130">
        <v>1</v>
      </c>
      <c r="P17" s="41"/>
      <c r="Q17" s="41"/>
      <c r="R17" s="41"/>
    </row>
    <row r="18" spans="1:18" s="1" customFormat="1" ht="48" customHeight="1" thickBot="1" x14ac:dyDescent="0.35">
      <c r="A18" s="26"/>
      <c r="B18" s="167" t="s">
        <v>240</v>
      </c>
      <c r="C18" s="3" t="s">
        <v>52</v>
      </c>
      <c r="D18" s="58" t="s">
        <v>53</v>
      </c>
      <c r="E18" s="58" t="s">
        <v>54</v>
      </c>
      <c r="F18" s="58" t="s">
        <v>55</v>
      </c>
      <c r="G18" s="58">
        <v>43600</v>
      </c>
      <c r="H18" s="58" t="s">
        <v>338</v>
      </c>
      <c r="I18" s="85">
        <f>AVERAGE(1)</f>
        <v>1</v>
      </c>
      <c r="J18" s="58" t="s">
        <v>465</v>
      </c>
      <c r="K18" s="95">
        <f>AVERAGE(1)</f>
        <v>1</v>
      </c>
      <c r="L18" s="58"/>
      <c r="M18" s="129"/>
      <c r="N18" s="131"/>
      <c r="P18" s="41"/>
      <c r="Q18" s="41"/>
      <c r="R18" s="41"/>
    </row>
    <row r="19" spans="1:18" s="1" customFormat="1" ht="54" customHeight="1" thickBot="1" x14ac:dyDescent="0.35">
      <c r="A19" s="26"/>
      <c r="B19" s="168"/>
      <c r="C19" s="6" t="s">
        <v>56</v>
      </c>
      <c r="D19" s="58" t="s">
        <v>57</v>
      </c>
      <c r="E19" s="58" t="s">
        <v>54</v>
      </c>
      <c r="F19" s="58" t="s">
        <v>55</v>
      </c>
      <c r="G19" s="58">
        <v>43722</v>
      </c>
      <c r="H19" s="58" t="s">
        <v>339</v>
      </c>
      <c r="I19" s="85">
        <f>AVERAGE(1)</f>
        <v>1</v>
      </c>
      <c r="J19" s="58" t="s">
        <v>466</v>
      </c>
      <c r="K19" s="95">
        <f>AVERAGE(1)</f>
        <v>1</v>
      </c>
      <c r="L19" s="58"/>
      <c r="M19" s="129"/>
      <c r="N19" s="131"/>
    </row>
    <row r="20" spans="1:18" s="1" customFormat="1" ht="50.25" customHeight="1" thickBot="1" x14ac:dyDescent="0.35">
      <c r="A20" s="26"/>
      <c r="B20" s="169"/>
      <c r="C20" s="3" t="s">
        <v>58</v>
      </c>
      <c r="D20" s="58" t="s">
        <v>59</v>
      </c>
      <c r="E20" s="58" t="s">
        <v>54</v>
      </c>
      <c r="F20" s="58" t="s">
        <v>55</v>
      </c>
      <c r="G20" s="58">
        <v>43846</v>
      </c>
      <c r="H20" s="58" t="s">
        <v>340</v>
      </c>
      <c r="I20" s="85">
        <f>AVERAGE(1)</f>
        <v>1</v>
      </c>
      <c r="J20" s="58" t="s">
        <v>467</v>
      </c>
      <c r="K20" s="95">
        <f t="shared" ref="K20" si="3">AVERAGE(0,0)</f>
        <v>0</v>
      </c>
      <c r="L20" s="58" t="s">
        <v>488</v>
      </c>
      <c r="M20" s="128">
        <f>AVERAGE(1)</f>
        <v>1</v>
      </c>
      <c r="N20" s="130">
        <v>1</v>
      </c>
    </row>
    <row r="21" spans="1:18" s="1" customFormat="1" x14ac:dyDescent="0.3">
      <c r="A21" s="26"/>
      <c r="B21" s="26"/>
      <c r="C21" s="26"/>
      <c r="D21" s="26"/>
      <c r="E21" s="26"/>
      <c r="F21" s="26"/>
      <c r="G21" s="26"/>
      <c r="H21" s="26"/>
      <c r="I21" s="26"/>
      <c r="J21" s="26"/>
      <c r="K21" s="26"/>
      <c r="L21" s="11"/>
      <c r="M21" s="11"/>
    </row>
    <row r="22" spans="1:18" ht="15" thickBot="1" x14ac:dyDescent="0.35">
      <c r="A22" s="26"/>
      <c r="B22" s="26"/>
      <c r="C22" s="26"/>
      <c r="D22" s="26"/>
      <c r="E22" s="26"/>
      <c r="F22" s="26"/>
      <c r="G22" s="26"/>
      <c r="H22" s="26"/>
      <c r="I22" s="26"/>
      <c r="J22" s="26"/>
      <c r="K22" s="26"/>
    </row>
    <row r="23" spans="1:18" ht="18.600000000000001" thickBot="1" x14ac:dyDescent="0.4">
      <c r="A23" s="26"/>
      <c r="B23" s="26"/>
      <c r="C23" s="26"/>
      <c r="D23" s="26"/>
      <c r="E23" s="26"/>
      <c r="F23" s="26"/>
      <c r="G23" s="26"/>
      <c r="H23" s="66" t="s">
        <v>347</v>
      </c>
      <c r="I23" s="76">
        <f>AVERAGE(I5,I6,I16,I17,I18,I19,I20)*33%</f>
        <v>0.29969387755102045</v>
      </c>
      <c r="J23" s="66" t="s">
        <v>450</v>
      </c>
      <c r="K23" s="74">
        <f>AVERAGE(K5,K6,K7,K8,K9,K10,K11,K16,K17,K18,K19,K20)*33%</f>
        <v>0.24897321428571426</v>
      </c>
      <c r="M23" s="132">
        <v>0.33</v>
      </c>
      <c r="N23" s="133">
        <v>1</v>
      </c>
    </row>
    <row r="24" spans="1:18" x14ac:dyDescent="0.3">
      <c r="H24" s="11"/>
      <c r="I24" s="11"/>
      <c r="J24" s="11"/>
      <c r="K24" s="11"/>
    </row>
    <row r="25" spans="1:18" x14ac:dyDescent="0.3">
      <c r="H25" s="11"/>
      <c r="I25" s="11"/>
      <c r="J25" s="11"/>
      <c r="K25" s="11"/>
    </row>
    <row r="26" spans="1:18" x14ac:dyDescent="0.3">
      <c r="H26" s="11"/>
      <c r="I26" s="11"/>
      <c r="J26" s="11"/>
      <c r="K26" s="11"/>
    </row>
    <row r="27" spans="1:18" x14ac:dyDescent="0.3">
      <c r="H27" s="11"/>
      <c r="I27" s="11"/>
      <c r="J27" s="11"/>
      <c r="K27" s="11"/>
    </row>
    <row r="28" spans="1:18" x14ac:dyDescent="0.3">
      <c r="H28" s="11"/>
      <c r="I28" s="11"/>
      <c r="J28" s="11"/>
      <c r="K28" s="11"/>
    </row>
    <row r="29" spans="1:18" x14ac:dyDescent="0.3">
      <c r="H29" s="11"/>
      <c r="I29" s="11"/>
      <c r="J29" s="11"/>
      <c r="K29" s="11"/>
    </row>
    <row r="30" spans="1:18" x14ac:dyDescent="0.3">
      <c r="H30" s="11"/>
      <c r="I30" s="11"/>
      <c r="J30" s="11"/>
      <c r="K30" s="11"/>
    </row>
    <row r="31" spans="1:18" x14ac:dyDescent="0.3">
      <c r="H31" s="11"/>
      <c r="I31" s="11"/>
      <c r="J31" s="11"/>
      <c r="K31" s="11"/>
    </row>
    <row r="32" spans="1:18" x14ac:dyDescent="0.3">
      <c r="H32" s="11"/>
      <c r="I32" s="11"/>
      <c r="J32" s="11"/>
      <c r="K32" s="11"/>
    </row>
    <row r="33" spans="8:11" x14ac:dyDescent="0.3">
      <c r="H33" s="11"/>
      <c r="I33" s="11"/>
      <c r="J33" s="11"/>
      <c r="K33" s="11"/>
    </row>
    <row r="34" spans="8:11" x14ac:dyDescent="0.3">
      <c r="H34" s="11"/>
      <c r="I34" s="11"/>
      <c r="J34" s="11"/>
      <c r="K34" s="11"/>
    </row>
    <row r="35" spans="8:11" x14ac:dyDescent="0.3">
      <c r="H35" s="11"/>
      <c r="I35" s="11"/>
      <c r="J35" s="11"/>
      <c r="K35" s="11"/>
    </row>
    <row r="36" spans="8:11" x14ac:dyDescent="0.3">
      <c r="H36" s="11"/>
      <c r="I36" s="11"/>
      <c r="J36" s="11"/>
      <c r="K36" s="11"/>
    </row>
    <row r="37" spans="8:11" x14ac:dyDescent="0.3">
      <c r="H37" s="11"/>
      <c r="I37" s="11"/>
      <c r="J37" s="11"/>
      <c r="K37" s="11"/>
    </row>
    <row r="38" spans="8:11" x14ac:dyDescent="0.3">
      <c r="H38" s="11"/>
      <c r="I38" s="11"/>
      <c r="J38" s="11"/>
      <c r="K38" s="11"/>
    </row>
    <row r="39" spans="8:11" x14ac:dyDescent="0.3">
      <c r="H39" s="11"/>
      <c r="I39" s="11"/>
      <c r="J39" s="11"/>
      <c r="K39" s="11"/>
    </row>
    <row r="40" spans="8:11" x14ac:dyDescent="0.3">
      <c r="H40" s="11"/>
      <c r="I40" s="11"/>
      <c r="J40" s="11"/>
      <c r="K40" s="11"/>
    </row>
    <row r="41" spans="8:11" x14ac:dyDescent="0.3">
      <c r="H41" s="11"/>
      <c r="I41" s="11"/>
      <c r="J41" s="11"/>
      <c r="K41" s="11"/>
    </row>
    <row r="42" spans="8:11" x14ac:dyDescent="0.3">
      <c r="H42" s="11"/>
      <c r="I42" s="11"/>
      <c r="J42" s="11"/>
      <c r="K42" s="11"/>
    </row>
    <row r="43" spans="8:11" x14ac:dyDescent="0.3">
      <c r="H43" s="11"/>
      <c r="I43" s="11"/>
      <c r="J43" s="11"/>
      <c r="K43" s="11"/>
    </row>
    <row r="44" spans="8:11" x14ac:dyDescent="0.3">
      <c r="H44" s="11"/>
      <c r="I44" s="11"/>
      <c r="J44" s="11"/>
      <c r="K44" s="11"/>
    </row>
    <row r="45" spans="8:11" x14ac:dyDescent="0.3">
      <c r="H45" s="11"/>
      <c r="I45" s="11"/>
      <c r="J45" s="11"/>
      <c r="K45" s="11"/>
    </row>
    <row r="46" spans="8:11" x14ac:dyDescent="0.3">
      <c r="H46" s="11"/>
      <c r="I46" s="11"/>
      <c r="J46" s="11"/>
      <c r="K46" s="11"/>
    </row>
    <row r="47" spans="8:11" x14ac:dyDescent="0.3">
      <c r="H47" s="11"/>
      <c r="I47" s="11"/>
      <c r="J47" s="11"/>
      <c r="K47" s="11"/>
    </row>
    <row r="48" spans="8:11" x14ac:dyDescent="0.3">
      <c r="H48" s="11"/>
      <c r="I48" s="11"/>
      <c r="J48" s="11"/>
      <c r="K48" s="11"/>
    </row>
    <row r="49" spans="8:11" x14ac:dyDescent="0.3">
      <c r="H49" s="11"/>
      <c r="I49" s="11"/>
      <c r="J49" s="11"/>
      <c r="K49" s="11"/>
    </row>
    <row r="50" spans="8:11" x14ac:dyDescent="0.3">
      <c r="H50" s="11"/>
      <c r="I50" s="11"/>
      <c r="J50" s="11"/>
      <c r="K50" s="11"/>
    </row>
    <row r="51" spans="8:11" x14ac:dyDescent="0.3">
      <c r="H51" s="11"/>
      <c r="I51" s="11"/>
      <c r="J51" s="11"/>
      <c r="K51" s="11"/>
    </row>
    <row r="52" spans="8:11" x14ac:dyDescent="0.3">
      <c r="H52" s="11"/>
      <c r="I52" s="11"/>
      <c r="J52" s="11"/>
      <c r="K52" s="11"/>
    </row>
    <row r="53" spans="8:11" x14ac:dyDescent="0.3">
      <c r="H53" s="11"/>
      <c r="I53" s="11"/>
      <c r="J53" s="11"/>
      <c r="K53" s="11"/>
    </row>
    <row r="54" spans="8:11" x14ac:dyDescent="0.3">
      <c r="H54" s="11"/>
      <c r="I54" s="11"/>
      <c r="J54" s="11"/>
      <c r="K54" s="11"/>
    </row>
    <row r="55" spans="8:11" x14ac:dyDescent="0.3">
      <c r="H55" s="11"/>
      <c r="I55" s="11"/>
      <c r="J55" s="11"/>
      <c r="K55" s="11"/>
    </row>
    <row r="56" spans="8:11" x14ac:dyDescent="0.3">
      <c r="H56" s="11"/>
      <c r="I56" s="11"/>
      <c r="J56" s="11"/>
      <c r="K56" s="11"/>
    </row>
    <row r="57" spans="8:11" x14ac:dyDescent="0.3">
      <c r="H57" s="11"/>
      <c r="I57" s="11"/>
      <c r="J57" s="11"/>
      <c r="K57" s="11"/>
    </row>
    <row r="58" spans="8:11" x14ac:dyDescent="0.3">
      <c r="H58" s="11"/>
      <c r="I58" s="11"/>
      <c r="J58" s="11"/>
      <c r="K58" s="11"/>
    </row>
    <row r="59" spans="8:11" x14ac:dyDescent="0.3">
      <c r="H59" s="11"/>
      <c r="I59" s="11"/>
      <c r="J59" s="11"/>
      <c r="K59" s="11"/>
    </row>
    <row r="60" spans="8:11" x14ac:dyDescent="0.3">
      <c r="H60" s="11"/>
      <c r="I60" s="11"/>
      <c r="J60" s="11"/>
      <c r="K60" s="11"/>
    </row>
    <row r="61" spans="8:11" x14ac:dyDescent="0.3">
      <c r="H61" s="11"/>
      <c r="I61" s="11"/>
      <c r="J61" s="11"/>
      <c r="K61" s="11"/>
    </row>
    <row r="62" spans="8:11" x14ac:dyDescent="0.3">
      <c r="H62" s="11"/>
      <c r="I62" s="11"/>
      <c r="J62" s="11"/>
      <c r="K62" s="11"/>
    </row>
    <row r="63" spans="8:11" x14ac:dyDescent="0.3">
      <c r="H63" s="11"/>
      <c r="I63" s="11"/>
      <c r="J63" s="11"/>
      <c r="K63" s="11"/>
    </row>
    <row r="64" spans="8:11" x14ac:dyDescent="0.3">
      <c r="H64" s="11"/>
      <c r="I64" s="11"/>
      <c r="J64" s="11"/>
      <c r="K64" s="11"/>
    </row>
    <row r="65" spans="8:11" x14ac:dyDescent="0.3">
      <c r="H65" s="11"/>
      <c r="I65" s="11"/>
      <c r="J65" s="11"/>
      <c r="K65" s="11"/>
    </row>
    <row r="66" spans="8:11" x14ac:dyDescent="0.3">
      <c r="H66" s="11"/>
      <c r="I66" s="11"/>
      <c r="J66" s="11"/>
      <c r="K66" s="11"/>
    </row>
    <row r="67" spans="8:11" x14ac:dyDescent="0.3">
      <c r="H67" s="11"/>
      <c r="I67" s="11"/>
      <c r="J67" s="11"/>
      <c r="K67" s="11"/>
    </row>
    <row r="68" spans="8:11" x14ac:dyDescent="0.3">
      <c r="H68" s="11"/>
      <c r="I68" s="11"/>
      <c r="J68" s="11"/>
      <c r="K68" s="11"/>
    </row>
    <row r="69" spans="8:11" x14ac:dyDescent="0.3">
      <c r="H69" s="11"/>
      <c r="I69" s="11"/>
      <c r="J69" s="11"/>
      <c r="K69" s="11"/>
    </row>
    <row r="70" spans="8:11" x14ac:dyDescent="0.3">
      <c r="H70" s="11"/>
      <c r="I70" s="11"/>
      <c r="J70" s="11"/>
      <c r="K70" s="11"/>
    </row>
    <row r="71" spans="8:11" x14ac:dyDescent="0.3">
      <c r="H71" s="11"/>
      <c r="I71" s="11"/>
      <c r="J71" s="11"/>
      <c r="K71" s="11"/>
    </row>
    <row r="72" spans="8:11" x14ac:dyDescent="0.3">
      <c r="H72" s="11"/>
      <c r="I72" s="11"/>
      <c r="J72" s="11"/>
      <c r="K72" s="11"/>
    </row>
    <row r="73" spans="8:11" x14ac:dyDescent="0.3">
      <c r="H73" s="11"/>
      <c r="I73" s="11"/>
      <c r="J73" s="11"/>
      <c r="K73" s="11"/>
    </row>
    <row r="74" spans="8:11" x14ac:dyDescent="0.3">
      <c r="H74" s="11"/>
      <c r="I74" s="11"/>
      <c r="J74" s="11"/>
      <c r="K74" s="11"/>
    </row>
    <row r="75" spans="8:11" x14ac:dyDescent="0.3">
      <c r="H75" s="11"/>
      <c r="I75" s="11"/>
      <c r="J75" s="11"/>
      <c r="K75" s="11"/>
    </row>
    <row r="76" spans="8:11" x14ac:dyDescent="0.3">
      <c r="H76" s="11"/>
      <c r="I76" s="11"/>
      <c r="J76" s="11"/>
      <c r="K76" s="11"/>
    </row>
    <row r="77" spans="8:11" x14ac:dyDescent="0.3">
      <c r="H77" s="11"/>
      <c r="I77" s="11"/>
      <c r="J77" s="11"/>
      <c r="K77" s="11"/>
    </row>
    <row r="78" spans="8:11" x14ac:dyDescent="0.3">
      <c r="H78" s="11"/>
      <c r="I78" s="11"/>
      <c r="J78" s="11"/>
      <c r="K78" s="11"/>
    </row>
    <row r="79" spans="8:11" x14ac:dyDescent="0.3">
      <c r="H79" s="11"/>
      <c r="I79" s="11"/>
      <c r="J79" s="11"/>
      <c r="K79" s="11"/>
    </row>
    <row r="80" spans="8:11" x14ac:dyDescent="0.3">
      <c r="H80" s="11"/>
      <c r="I80" s="11"/>
      <c r="J80" s="11"/>
      <c r="K80" s="11"/>
    </row>
    <row r="81" spans="8:11" x14ac:dyDescent="0.3">
      <c r="H81" s="11"/>
      <c r="I81" s="11"/>
      <c r="J81" s="11"/>
      <c r="K81" s="11"/>
    </row>
    <row r="82" spans="8:11" x14ac:dyDescent="0.3">
      <c r="H82" s="11"/>
      <c r="I82" s="11"/>
      <c r="J82" s="11"/>
      <c r="K82" s="11"/>
    </row>
  </sheetData>
  <mergeCells count="8">
    <mergeCell ref="B2:N2"/>
    <mergeCell ref="B3:N3"/>
    <mergeCell ref="B18:B20"/>
    <mergeCell ref="C4:D4"/>
    <mergeCell ref="B5:B8"/>
    <mergeCell ref="B9:B12"/>
    <mergeCell ref="B13:B15"/>
    <mergeCell ref="B16:B17"/>
  </mergeCells>
  <pageMargins left="0.51181102362204722" right="0.51181102362204722" top="0.74803149606299213" bottom="0.74803149606299213" header="0.31496062992125984" footer="0.31496062992125984"/>
  <pageSetup paperSize="122" scale="67"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196"/>
  <sheetViews>
    <sheetView zoomScale="90" zoomScaleNormal="90" workbookViewId="0">
      <selection activeCell="A17" sqref="A17"/>
    </sheetView>
  </sheetViews>
  <sheetFormatPr baseColWidth="10" defaultRowHeight="14.4" x14ac:dyDescent="0.3"/>
  <cols>
    <col min="1" max="1" width="4.44140625" style="26" customWidth="1"/>
    <col min="2" max="2" width="13" customWidth="1"/>
    <col min="3" max="3" width="8.88671875" customWidth="1"/>
    <col min="4" max="4" width="1.109375" customWidth="1"/>
    <col min="5" max="5" width="24.33203125" customWidth="1"/>
    <col min="6" max="6" width="10.88671875" customWidth="1"/>
    <col min="7" max="8" width="29.33203125" customWidth="1"/>
    <col min="9" max="14" width="7.88671875" hidden="1" customWidth="1"/>
    <col min="15" max="15" width="12.33203125" hidden="1" customWidth="1"/>
    <col min="16" max="17" width="8" hidden="1" customWidth="1"/>
    <col min="18" max="18" width="20.6640625" hidden="1" customWidth="1"/>
    <col min="19" max="19" width="43.88671875" customWidth="1"/>
    <col min="20" max="20" width="18.109375" customWidth="1"/>
    <col min="21" max="21" width="36.5546875" customWidth="1"/>
    <col min="22" max="22" width="16" customWidth="1"/>
    <col min="23" max="23" width="36.5546875" customWidth="1"/>
    <col min="24" max="24" width="16" customWidth="1"/>
    <col min="25" max="25" width="16.33203125" customWidth="1"/>
    <col min="26" max="227" width="9.109375" customWidth="1"/>
    <col min="228" max="228" width="13" customWidth="1"/>
    <col min="229" max="229" width="8.88671875" customWidth="1"/>
    <col min="230" max="230" width="1.109375" customWidth="1"/>
    <col min="231" max="231" width="34.6640625" customWidth="1"/>
    <col min="232" max="232" width="10.88671875" customWidth="1"/>
    <col min="233" max="233" width="40.33203125" customWidth="1"/>
    <col min="234" max="234" width="44.109375" customWidth="1"/>
    <col min="235" max="236" width="14.5546875" customWidth="1"/>
    <col min="237" max="238" width="10.5546875" customWidth="1"/>
    <col min="239" max="240" width="8.6640625" customWidth="1"/>
    <col min="241" max="241" width="12.33203125" customWidth="1"/>
    <col min="242" max="243" width="8" customWidth="1"/>
    <col min="244" max="244" width="33.5546875" customWidth="1"/>
    <col min="245" max="483" width="9.109375" customWidth="1"/>
    <col min="484" max="484" width="13" customWidth="1"/>
    <col min="485" max="485" width="8.88671875" customWidth="1"/>
    <col min="486" max="486" width="1.109375" customWidth="1"/>
    <col min="487" max="487" width="34.6640625" customWidth="1"/>
    <col min="488" max="488" width="10.88671875" customWidth="1"/>
    <col min="489" max="489" width="40.33203125" customWidth="1"/>
    <col min="490" max="490" width="44.109375" customWidth="1"/>
    <col min="491" max="492" width="14.5546875" customWidth="1"/>
    <col min="493" max="494" width="10.5546875" customWidth="1"/>
    <col min="495" max="496" width="8.6640625" customWidth="1"/>
    <col min="497" max="497" width="12.33203125" customWidth="1"/>
    <col min="498" max="499" width="8" customWidth="1"/>
    <col min="500" max="500" width="33.5546875" customWidth="1"/>
    <col min="501" max="739" width="9.109375" customWidth="1"/>
    <col min="740" max="740" width="13" customWidth="1"/>
    <col min="741" max="741" width="8.88671875" customWidth="1"/>
    <col min="742" max="742" width="1.109375" customWidth="1"/>
    <col min="743" max="743" width="34.6640625" customWidth="1"/>
    <col min="744" max="744" width="10.88671875" customWidth="1"/>
    <col min="745" max="745" width="40.33203125" customWidth="1"/>
    <col min="746" max="746" width="44.109375" customWidth="1"/>
    <col min="747" max="748" width="14.5546875" customWidth="1"/>
    <col min="749" max="750" width="10.5546875" customWidth="1"/>
    <col min="751" max="752" width="8.6640625" customWidth="1"/>
    <col min="753" max="753" width="12.33203125" customWidth="1"/>
    <col min="754" max="755" width="8" customWidth="1"/>
    <col min="756" max="756" width="33.5546875" customWidth="1"/>
    <col min="757" max="995" width="9.109375" customWidth="1"/>
    <col min="996" max="996" width="13" customWidth="1"/>
    <col min="997" max="997" width="8.88671875" customWidth="1"/>
    <col min="998" max="998" width="1.109375" customWidth="1"/>
    <col min="999" max="999" width="34.6640625" customWidth="1"/>
    <col min="1000" max="1000" width="10.88671875" customWidth="1"/>
    <col min="1001" max="1001" width="40.33203125" customWidth="1"/>
    <col min="1002" max="1002" width="44.109375" customWidth="1"/>
    <col min="1003" max="1004" width="14.5546875" customWidth="1"/>
    <col min="1005" max="1006" width="10.5546875" customWidth="1"/>
    <col min="1007" max="1008" width="8.6640625" customWidth="1"/>
    <col min="1009" max="1009" width="12.33203125" customWidth="1"/>
    <col min="1010" max="1011" width="8" customWidth="1"/>
    <col min="1012" max="1012" width="33.5546875" customWidth="1"/>
    <col min="1013" max="1251" width="9.109375" customWidth="1"/>
    <col min="1252" max="1252" width="13" customWidth="1"/>
    <col min="1253" max="1253" width="8.88671875" customWidth="1"/>
    <col min="1254" max="1254" width="1.109375" customWidth="1"/>
    <col min="1255" max="1255" width="34.6640625" customWidth="1"/>
    <col min="1256" max="1256" width="10.88671875" customWidth="1"/>
    <col min="1257" max="1257" width="40.33203125" customWidth="1"/>
    <col min="1258" max="1258" width="44.109375" customWidth="1"/>
    <col min="1259" max="1260" width="14.5546875" customWidth="1"/>
    <col min="1261" max="1262" width="10.5546875" customWidth="1"/>
    <col min="1263" max="1264" width="8.6640625" customWidth="1"/>
    <col min="1265" max="1265" width="12.33203125" customWidth="1"/>
    <col min="1266" max="1267" width="8" customWidth="1"/>
    <col min="1268" max="1268" width="33.5546875" customWidth="1"/>
    <col min="1269" max="1507" width="9.109375" customWidth="1"/>
    <col min="1508" max="1508" width="13" customWidth="1"/>
    <col min="1509" max="1509" width="8.88671875" customWidth="1"/>
    <col min="1510" max="1510" width="1.109375" customWidth="1"/>
    <col min="1511" max="1511" width="34.6640625" customWidth="1"/>
    <col min="1512" max="1512" width="10.88671875" customWidth="1"/>
    <col min="1513" max="1513" width="40.33203125" customWidth="1"/>
    <col min="1514" max="1514" width="44.109375" customWidth="1"/>
    <col min="1515" max="1516" width="14.5546875" customWidth="1"/>
    <col min="1517" max="1518" width="10.5546875" customWidth="1"/>
    <col min="1519" max="1520" width="8.6640625" customWidth="1"/>
    <col min="1521" max="1521" width="12.33203125" customWidth="1"/>
    <col min="1522" max="1523" width="8" customWidth="1"/>
    <col min="1524" max="1524" width="33.5546875" customWidth="1"/>
    <col min="1525" max="1763" width="9.109375" customWidth="1"/>
    <col min="1764" max="1764" width="13" customWidth="1"/>
    <col min="1765" max="1765" width="8.88671875" customWidth="1"/>
    <col min="1766" max="1766" width="1.109375" customWidth="1"/>
    <col min="1767" max="1767" width="34.6640625" customWidth="1"/>
    <col min="1768" max="1768" width="10.88671875" customWidth="1"/>
    <col min="1769" max="1769" width="40.33203125" customWidth="1"/>
    <col min="1770" max="1770" width="44.109375" customWidth="1"/>
    <col min="1771" max="1772" width="14.5546875" customWidth="1"/>
    <col min="1773" max="1774" width="10.5546875" customWidth="1"/>
    <col min="1775" max="1776" width="8.6640625" customWidth="1"/>
    <col min="1777" max="1777" width="12.33203125" customWidth="1"/>
    <col min="1778" max="1779" width="8" customWidth="1"/>
    <col min="1780" max="1780" width="33.5546875" customWidth="1"/>
    <col min="1781" max="2019" width="9.109375" customWidth="1"/>
    <col min="2020" max="2020" width="13" customWidth="1"/>
    <col min="2021" max="2021" width="8.88671875" customWidth="1"/>
    <col min="2022" max="2022" width="1.109375" customWidth="1"/>
    <col min="2023" max="2023" width="34.6640625" customWidth="1"/>
    <col min="2024" max="2024" width="10.88671875" customWidth="1"/>
    <col min="2025" max="2025" width="40.33203125" customWidth="1"/>
    <col min="2026" max="2026" width="44.109375" customWidth="1"/>
    <col min="2027" max="2028" width="14.5546875" customWidth="1"/>
    <col min="2029" max="2030" width="10.5546875" customWidth="1"/>
    <col min="2031" max="2032" width="8.6640625" customWidth="1"/>
    <col min="2033" max="2033" width="12.33203125" customWidth="1"/>
    <col min="2034" max="2035" width="8" customWidth="1"/>
    <col min="2036" max="2036" width="33.5546875" customWidth="1"/>
    <col min="2037" max="2275" width="9.109375" customWidth="1"/>
    <col min="2276" max="2276" width="13" customWidth="1"/>
    <col min="2277" max="2277" width="8.88671875" customWidth="1"/>
    <col min="2278" max="2278" width="1.109375" customWidth="1"/>
    <col min="2279" max="2279" width="34.6640625" customWidth="1"/>
    <col min="2280" max="2280" width="10.88671875" customWidth="1"/>
    <col min="2281" max="2281" width="40.33203125" customWidth="1"/>
    <col min="2282" max="2282" width="44.109375" customWidth="1"/>
    <col min="2283" max="2284" width="14.5546875" customWidth="1"/>
    <col min="2285" max="2286" width="10.5546875" customWidth="1"/>
    <col min="2287" max="2288" width="8.6640625" customWidth="1"/>
    <col min="2289" max="2289" width="12.33203125" customWidth="1"/>
    <col min="2290" max="2291" width="8" customWidth="1"/>
    <col min="2292" max="2292" width="33.5546875" customWidth="1"/>
    <col min="2293" max="2531" width="9.109375" customWidth="1"/>
    <col min="2532" max="2532" width="13" customWidth="1"/>
    <col min="2533" max="2533" width="8.88671875" customWidth="1"/>
    <col min="2534" max="2534" width="1.109375" customWidth="1"/>
    <col min="2535" max="2535" width="34.6640625" customWidth="1"/>
    <col min="2536" max="2536" width="10.88671875" customWidth="1"/>
    <col min="2537" max="2537" width="40.33203125" customWidth="1"/>
    <col min="2538" max="2538" width="44.109375" customWidth="1"/>
    <col min="2539" max="2540" width="14.5546875" customWidth="1"/>
    <col min="2541" max="2542" width="10.5546875" customWidth="1"/>
    <col min="2543" max="2544" width="8.6640625" customWidth="1"/>
    <col min="2545" max="2545" width="12.33203125" customWidth="1"/>
    <col min="2546" max="2547" width="8" customWidth="1"/>
    <col min="2548" max="2548" width="33.5546875" customWidth="1"/>
    <col min="2549" max="2787" width="9.109375" customWidth="1"/>
    <col min="2788" max="2788" width="13" customWidth="1"/>
    <col min="2789" max="2789" width="8.88671875" customWidth="1"/>
    <col min="2790" max="2790" width="1.109375" customWidth="1"/>
    <col min="2791" max="2791" width="34.6640625" customWidth="1"/>
    <col min="2792" max="2792" width="10.88671875" customWidth="1"/>
    <col min="2793" max="2793" width="40.33203125" customWidth="1"/>
    <col min="2794" max="2794" width="44.109375" customWidth="1"/>
    <col min="2795" max="2796" width="14.5546875" customWidth="1"/>
    <col min="2797" max="2798" width="10.5546875" customWidth="1"/>
    <col min="2799" max="2800" width="8.6640625" customWidth="1"/>
    <col min="2801" max="2801" width="12.33203125" customWidth="1"/>
    <col min="2802" max="2803" width="8" customWidth="1"/>
    <col min="2804" max="2804" width="33.5546875" customWidth="1"/>
    <col min="2805" max="3043" width="9.109375" customWidth="1"/>
    <col min="3044" max="3044" width="13" customWidth="1"/>
    <col min="3045" max="3045" width="8.88671875" customWidth="1"/>
    <col min="3046" max="3046" width="1.109375" customWidth="1"/>
    <col min="3047" max="3047" width="34.6640625" customWidth="1"/>
    <col min="3048" max="3048" width="10.88671875" customWidth="1"/>
    <col min="3049" max="3049" width="40.33203125" customWidth="1"/>
    <col min="3050" max="3050" width="44.109375" customWidth="1"/>
    <col min="3051" max="3052" width="14.5546875" customWidth="1"/>
    <col min="3053" max="3054" width="10.5546875" customWidth="1"/>
    <col min="3055" max="3056" width="8.6640625" customWidth="1"/>
    <col min="3057" max="3057" width="12.33203125" customWidth="1"/>
    <col min="3058" max="3059" width="8" customWidth="1"/>
    <col min="3060" max="3060" width="33.5546875" customWidth="1"/>
    <col min="3061" max="3299" width="9.109375" customWidth="1"/>
    <col min="3300" max="3300" width="13" customWidth="1"/>
    <col min="3301" max="3301" width="8.88671875" customWidth="1"/>
    <col min="3302" max="3302" width="1.109375" customWidth="1"/>
    <col min="3303" max="3303" width="34.6640625" customWidth="1"/>
    <col min="3304" max="3304" width="10.88671875" customWidth="1"/>
    <col min="3305" max="3305" width="40.33203125" customWidth="1"/>
    <col min="3306" max="3306" width="44.109375" customWidth="1"/>
    <col min="3307" max="3308" width="14.5546875" customWidth="1"/>
    <col min="3309" max="3310" width="10.5546875" customWidth="1"/>
    <col min="3311" max="3312" width="8.6640625" customWidth="1"/>
    <col min="3313" max="3313" width="12.33203125" customWidth="1"/>
    <col min="3314" max="3315" width="8" customWidth="1"/>
    <col min="3316" max="3316" width="33.5546875" customWidth="1"/>
    <col min="3317" max="3555" width="9.109375" customWidth="1"/>
    <col min="3556" max="3556" width="13" customWidth="1"/>
    <col min="3557" max="3557" width="8.88671875" customWidth="1"/>
    <col min="3558" max="3558" width="1.109375" customWidth="1"/>
    <col min="3559" max="3559" width="34.6640625" customWidth="1"/>
    <col min="3560" max="3560" width="10.88671875" customWidth="1"/>
    <col min="3561" max="3561" width="40.33203125" customWidth="1"/>
    <col min="3562" max="3562" width="44.109375" customWidth="1"/>
    <col min="3563" max="3564" width="14.5546875" customWidth="1"/>
    <col min="3565" max="3566" width="10.5546875" customWidth="1"/>
    <col min="3567" max="3568" width="8.6640625" customWidth="1"/>
    <col min="3569" max="3569" width="12.33203125" customWidth="1"/>
    <col min="3570" max="3571" width="8" customWidth="1"/>
    <col min="3572" max="3572" width="33.5546875" customWidth="1"/>
    <col min="3573" max="3811" width="9.109375" customWidth="1"/>
    <col min="3812" max="3812" width="13" customWidth="1"/>
    <col min="3813" max="3813" width="8.88671875" customWidth="1"/>
    <col min="3814" max="3814" width="1.109375" customWidth="1"/>
    <col min="3815" max="3815" width="34.6640625" customWidth="1"/>
    <col min="3816" max="3816" width="10.88671875" customWidth="1"/>
    <col min="3817" max="3817" width="40.33203125" customWidth="1"/>
    <col min="3818" max="3818" width="44.109375" customWidth="1"/>
    <col min="3819" max="3820" width="14.5546875" customWidth="1"/>
    <col min="3821" max="3822" width="10.5546875" customWidth="1"/>
    <col min="3823" max="3824" width="8.6640625" customWidth="1"/>
    <col min="3825" max="3825" width="12.33203125" customWidth="1"/>
    <col min="3826" max="3827" width="8" customWidth="1"/>
    <col min="3828" max="3828" width="33.5546875" customWidth="1"/>
    <col min="3829" max="4067" width="9.109375" customWidth="1"/>
    <col min="4068" max="4068" width="13" customWidth="1"/>
    <col min="4069" max="4069" width="8.88671875" customWidth="1"/>
    <col min="4070" max="4070" width="1.109375" customWidth="1"/>
    <col min="4071" max="4071" width="34.6640625" customWidth="1"/>
    <col min="4072" max="4072" width="10.88671875" customWidth="1"/>
    <col min="4073" max="4073" width="40.33203125" customWidth="1"/>
    <col min="4074" max="4074" width="44.109375" customWidth="1"/>
    <col min="4075" max="4076" width="14.5546875" customWidth="1"/>
    <col min="4077" max="4078" width="10.5546875" customWidth="1"/>
    <col min="4079" max="4080" width="8.6640625" customWidth="1"/>
    <col min="4081" max="4081" width="12.33203125" customWidth="1"/>
    <col min="4082" max="4083" width="8" customWidth="1"/>
    <col min="4084" max="4084" width="33.5546875" customWidth="1"/>
    <col min="4085" max="4323" width="9.109375" customWidth="1"/>
    <col min="4324" max="4324" width="13" customWidth="1"/>
    <col min="4325" max="4325" width="8.88671875" customWidth="1"/>
    <col min="4326" max="4326" width="1.109375" customWidth="1"/>
    <col min="4327" max="4327" width="34.6640625" customWidth="1"/>
    <col min="4328" max="4328" width="10.88671875" customWidth="1"/>
    <col min="4329" max="4329" width="40.33203125" customWidth="1"/>
    <col min="4330" max="4330" width="44.109375" customWidth="1"/>
    <col min="4331" max="4332" width="14.5546875" customWidth="1"/>
    <col min="4333" max="4334" width="10.5546875" customWidth="1"/>
    <col min="4335" max="4336" width="8.6640625" customWidth="1"/>
    <col min="4337" max="4337" width="12.33203125" customWidth="1"/>
    <col min="4338" max="4339" width="8" customWidth="1"/>
    <col min="4340" max="4340" width="33.5546875" customWidth="1"/>
    <col min="4341" max="4579" width="9.109375" customWidth="1"/>
    <col min="4580" max="4580" width="13" customWidth="1"/>
    <col min="4581" max="4581" width="8.88671875" customWidth="1"/>
    <col min="4582" max="4582" width="1.109375" customWidth="1"/>
    <col min="4583" max="4583" width="34.6640625" customWidth="1"/>
    <col min="4584" max="4584" width="10.88671875" customWidth="1"/>
    <col min="4585" max="4585" width="40.33203125" customWidth="1"/>
    <col min="4586" max="4586" width="44.109375" customWidth="1"/>
    <col min="4587" max="4588" width="14.5546875" customWidth="1"/>
    <col min="4589" max="4590" width="10.5546875" customWidth="1"/>
    <col min="4591" max="4592" width="8.6640625" customWidth="1"/>
    <col min="4593" max="4593" width="12.33203125" customWidth="1"/>
    <col min="4594" max="4595" width="8" customWidth="1"/>
    <col min="4596" max="4596" width="33.5546875" customWidth="1"/>
    <col min="4597" max="4835" width="9.109375" customWidth="1"/>
    <col min="4836" max="4836" width="13" customWidth="1"/>
    <col min="4837" max="4837" width="8.88671875" customWidth="1"/>
    <col min="4838" max="4838" width="1.109375" customWidth="1"/>
    <col min="4839" max="4839" width="34.6640625" customWidth="1"/>
    <col min="4840" max="4840" width="10.88671875" customWidth="1"/>
    <col min="4841" max="4841" width="40.33203125" customWidth="1"/>
    <col min="4842" max="4842" width="44.109375" customWidth="1"/>
    <col min="4843" max="4844" width="14.5546875" customWidth="1"/>
    <col min="4845" max="4846" width="10.5546875" customWidth="1"/>
    <col min="4847" max="4848" width="8.6640625" customWidth="1"/>
    <col min="4849" max="4849" width="12.33203125" customWidth="1"/>
    <col min="4850" max="4851" width="8" customWidth="1"/>
    <col min="4852" max="4852" width="33.5546875" customWidth="1"/>
    <col min="4853" max="5091" width="9.109375" customWidth="1"/>
    <col min="5092" max="5092" width="13" customWidth="1"/>
    <col min="5093" max="5093" width="8.88671875" customWidth="1"/>
    <col min="5094" max="5094" width="1.109375" customWidth="1"/>
    <col min="5095" max="5095" width="34.6640625" customWidth="1"/>
    <col min="5096" max="5096" width="10.88671875" customWidth="1"/>
    <col min="5097" max="5097" width="40.33203125" customWidth="1"/>
    <col min="5098" max="5098" width="44.109375" customWidth="1"/>
    <col min="5099" max="5100" width="14.5546875" customWidth="1"/>
    <col min="5101" max="5102" width="10.5546875" customWidth="1"/>
    <col min="5103" max="5104" width="8.6640625" customWidth="1"/>
    <col min="5105" max="5105" width="12.33203125" customWidth="1"/>
    <col min="5106" max="5107" width="8" customWidth="1"/>
    <col min="5108" max="5108" width="33.5546875" customWidth="1"/>
    <col min="5109" max="5347" width="9.109375" customWidth="1"/>
    <col min="5348" max="5348" width="13" customWidth="1"/>
    <col min="5349" max="5349" width="8.88671875" customWidth="1"/>
    <col min="5350" max="5350" width="1.109375" customWidth="1"/>
    <col min="5351" max="5351" width="34.6640625" customWidth="1"/>
    <col min="5352" max="5352" width="10.88671875" customWidth="1"/>
    <col min="5353" max="5353" width="40.33203125" customWidth="1"/>
    <col min="5354" max="5354" width="44.109375" customWidth="1"/>
    <col min="5355" max="5356" width="14.5546875" customWidth="1"/>
    <col min="5357" max="5358" width="10.5546875" customWidth="1"/>
    <col min="5359" max="5360" width="8.6640625" customWidth="1"/>
    <col min="5361" max="5361" width="12.33203125" customWidth="1"/>
    <col min="5362" max="5363" width="8" customWidth="1"/>
    <col min="5364" max="5364" width="33.5546875" customWidth="1"/>
    <col min="5365" max="5603" width="9.109375" customWidth="1"/>
    <col min="5604" max="5604" width="13" customWidth="1"/>
    <col min="5605" max="5605" width="8.88671875" customWidth="1"/>
    <col min="5606" max="5606" width="1.109375" customWidth="1"/>
    <col min="5607" max="5607" width="34.6640625" customWidth="1"/>
    <col min="5608" max="5608" width="10.88671875" customWidth="1"/>
    <col min="5609" max="5609" width="40.33203125" customWidth="1"/>
    <col min="5610" max="5610" width="44.109375" customWidth="1"/>
    <col min="5611" max="5612" width="14.5546875" customWidth="1"/>
    <col min="5613" max="5614" width="10.5546875" customWidth="1"/>
    <col min="5615" max="5616" width="8.6640625" customWidth="1"/>
    <col min="5617" max="5617" width="12.33203125" customWidth="1"/>
    <col min="5618" max="5619" width="8" customWidth="1"/>
    <col min="5620" max="5620" width="33.5546875" customWidth="1"/>
    <col min="5621" max="5859" width="9.109375" customWidth="1"/>
    <col min="5860" max="5860" width="13" customWidth="1"/>
    <col min="5861" max="5861" width="8.88671875" customWidth="1"/>
    <col min="5862" max="5862" width="1.109375" customWidth="1"/>
    <col min="5863" max="5863" width="34.6640625" customWidth="1"/>
    <col min="5864" max="5864" width="10.88671875" customWidth="1"/>
    <col min="5865" max="5865" width="40.33203125" customWidth="1"/>
    <col min="5866" max="5866" width="44.109375" customWidth="1"/>
    <col min="5867" max="5868" width="14.5546875" customWidth="1"/>
    <col min="5869" max="5870" width="10.5546875" customWidth="1"/>
    <col min="5871" max="5872" width="8.6640625" customWidth="1"/>
    <col min="5873" max="5873" width="12.33203125" customWidth="1"/>
    <col min="5874" max="5875" width="8" customWidth="1"/>
    <col min="5876" max="5876" width="33.5546875" customWidth="1"/>
    <col min="5877" max="6115" width="9.109375" customWidth="1"/>
    <col min="6116" max="6116" width="13" customWidth="1"/>
    <col min="6117" max="6117" width="8.88671875" customWidth="1"/>
    <col min="6118" max="6118" width="1.109375" customWidth="1"/>
    <col min="6119" max="6119" width="34.6640625" customWidth="1"/>
    <col min="6120" max="6120" width="10.88671875" customWidth="1"/>
    <col min="6121" max="6121" width="40.33203125" customWidth="1"/>
    <col min="6122" max="6122" width="44.109375" customWidth="1"/>
    <col min="6123" max="6124" width="14.5546875" customWidth="1"/>
    <col min="6125" max="6126" width="10.5546875" customWidth="1"/>
    <col min="6127" max="6128" width="8.6640625" customWidth="1"/>
    <col min="6129" max="6129" width="12.33203125" customWidth="1"/>
    <col min="6130" max="6131" width="8" customWidth="1"/>
    <col min="6132" max="6132" width="33.5546875" customWidth="1"/>
    <col min="6133" max="6371" width="9.109375" customWidth="1"/>
    <col min="6372" max="6372" width="13" customWidth="1"/>
    <col min="6373" max="6373" width="8.88671875" customWidth="1"/>
    <col min="6374" max="6374" width="1.109375" customWidth="1"/>
    <col min="6375" max="6375" width="34.6640625" customWidth="1"/>
    <col min="6376" max="6376" width="10.88671875" customWidth="1"/>
    <col min="6377" max="6377" width="40.33203125" customWidth="1"/>
    <col min="6378" max="6378" width="44.109375" customWidth="1"/>
    <col min="6379" max="6380" width="14.5546875" customWidth="1"/>
    <col min="6381" max="6382" width="10.5546875" customWidth="1"/>
    <col min="6383" max="6384" width="8.6640625" customWidth="1"/>
    <col min="6385" max="6385" width="12.33203125" customWidth="1"/>
    <col min="6386" max="6387" width="8" customWidth="1"/>
    <col min="6388" max="6388" width="33.5546875" customWidth="1"/>
    <col min="6389" max="6627" width="9.109375" customWidth="1"/>
    <col min="6628" max="6628" width="13" customWidth="1"/>
    <col min="6629" max="6629" width="8.88671875" customWidth="1"/>
    <col min="6630" max="6630" width="1.109375" customWidth="1"/>
    <col min="6631" max="6631" width="34.6640625" customWidth="1"/>
    <col min="6632" max="6632" width="10.88671875" customWidth="1"/>
    <col min="6633" max="6633" width="40.33203125" customWidth="1"/>
    <col min="6634" max="6634" width="44.109375" customWidth="1"/>
    <col min="6635" max="6636" width="14.5546875" customWidth="1"/>
    <col min="6637" max="6638" width="10.5546875" customWidth="1"/>
    <col min="6639" max="6640" width="8.6640625" customWidth="1"/>
    <col min="6641" max="6641" width="12.33203125" customWidth="1"/>
    <col min="6642" max="6643" width="8" customWidth="1"/>
    <col min="6644" max="6644" width="33.5546875" customWidth="1"/>
    <col min="6645" max="6883" width="9.109375" customWidth="1"/>
    <col min="6884" max="6884" width="13" customWidth="1"/>
    <col min="6885" max="6885" width="8.88671875" customWidth="1"/>
    <col min="6886" max="6886" width="1.109375" customWidth="1"/>
    <col min="6887" max="6887" width="34.6640625" customWidth="1"/>
    <col min="6888" max="6888" width="10.88671875" customWidth="1"/>
    <col min="6889" max="6889" width="40.33203125" customWidth="1"/>
    <col min="6890" max="6890" width="44.109375" customWidth="1"/>
    <col min="6891" max="6892" width="14.5546875" customWidth="1"/>
    <col min="6893" max="6894" width="10.5546875" customWidth="1"/>
    <col min="6895" max="6896" width="8.6640625" customWidth="1"/>
    <col min="6897" max="6897" width="12.33203125" customWidth="1"/>
    <col min="6898" max="6899" width="8" customWidth="1"/>
    <col min="6900" max="6900" width="33.5546875" customWidth="1"/>
    <col min="6901" max="7139" width="9.109375" customWidth="1"/>
    <col min="7140" max="7140" width="13" customWidth="1"/>
    <col min="7141" max="7141" width="8.88671875" customWidth="1"/>
    <col min="7142" max="7142" width="1.109375" customWidth="1"/>
    <col min="7143" max="7143" width="34.6640625" customWidth="1"/>
    <col min="7144" max="7144" width="10.88671875" customWidth="1"/>
    <col min="7145" max="7145" width="40.33203125" customWidth="1"/>
    <col min="7146" max="7146" width="44.109375" customWidth="1"/>
    <col min="7147" max="7148" width="14.5546875" customWidth="1"/>
    <col min="7149" max="7150" width="10.5546875" customWidth="1"/>
    <col min="7151" max="7152" width="8.6640625" customWidth="1"/>
    <col min="7153" max="7153" width="12.33203125" customWidth="1"/>
    <col min="7154" max="7155" width="8" customWidth="1"/>
    <col min="7156" max="7156" width="33.5546875" customWidth="1"/>
    <col min="7157" max="7395" width="9.109375" customWidth="1"/>
    <col min="7396" max="7396" width="13" customWidth="1"/>
    <col min="7397" max="7397" width="8.88671875" customWidth="1"/>
    <col min="7398" max="7398" width="1.109375" customWidth="1"/>
    <col min="7399" max="7399" width="34.6640625" customWidth="1"/>
    <col min="7400" max="7400" width="10.88671875" customWidth="1"/>
    <col min="7401" max="7401" width="40.33203125" customWidth="1"/>
    <col min="7402" max="7402" width="44.109375" customWidth="1"/>
    <col min="7403" max="7404" width="14.5546875" customWidth="1"/>
    <col min="7405" max="7406" width="10.5546875" customWidth="1"/>
    <col min="7407" max="7408" width="8.6640625" customWidth="1"/>
    <col min="7409" max="7409" width="12.33203125" customWidth="1"/>
    <col min="7410" max="7411" width="8" customWidth="1"/>
    <col min="7412" max="7412" width="33.5546875" customWidth="1"/>
    <col min="7413" max="7651" width="9.109375" customWidth="1"/>
    <col min="7652" max="7652" width="13" customWidth="1"/>
    <col min="7653" max="7653" width="8.88671875" customWidth="1"/>
    <col min="7654" max="7654" width="1.109375" customWidth="1"/>
    <col min="7655" max="7655" width="34.6640625" customWidth="1"/>
    <col min="7656" max="7656" width="10.88671875" customWidth="1"/>
    <col min="7657" max="7657" width="40.33203125" customWidth="1"/>
    <col min="7658" max="7658" width="44.109375" customWidth="1"/>
    <col min="7659" max="7660" width="14.5546875" customWidth="1"/>
    <col min="7661" max="7662" width="10.5546875" customWidth="1"/>
    <col min="7663" max="7664" width="8.6640625" customWidth="1"/>
    <col min="7665" max="7665" width="12.33203125" customWidth="1"/>
    <col min="7666" max="7667" width="8" customWidth="1"/>
    <col min="7668" max="7668" width="33.5546875" customWidth="1"/>
    <col min="7669" max="7907" width="9.109375" customWidth="1"/>
    <col min="7908" max="7908" width="13" customWidth="1"/>
    <col min="7909" max="7909" width="8.88671875" customWidth="1"/>
    <col min="7910" max="7910" width="1.109375" customWidth="1"/>
    <col min="7911" max="7911" width="34.6640625" customWidth="1"/>
    <col min="7912" max="7912" width="10.88671875" customWidth="1"/>
    <col min="7913" max="7913" width="40.33203125" customWidth="1"/>
    <col min="7914" max="7914" width="44.109375" customWidth="1"/>
    <col min="7915" max="7916" width="14.5546875" customWidth="1"/>
    <col min="7917" max="7918" width="10.5546875" customWidth="1"/>
    <col min="7919" max="7920" width="8.6640625" customWidth="1"/>
    <col min="7921" max="7921" width="12.33203125" customWidth="1"/>
    <col min="7922" max="7923" width="8" customWidth="1"/>
    <col min="7924" max="7924" width="33.5546875" customWidth="1"/>
    <col min="7925" max="8163" width="9.109375" customWidth="1"/>
    <col min="8164" max="8164" width="13" customWidth="1"/>
    <col min="8165" max="8165" width="8.88671875" customWidth="1"/>
    <col min="8166" max="8166" width="1.109375" customWidth="1"/>
    <col min="8167" max="8167" width="34.6640625" customWidth="1"/>
    <col min="8168" max="8168" width="10.88671875" customWidth="1"/>
    <col min="8169" max="8169" width="40.33203125" customWidth="1"/>
    <col min="8170" max="8170" width="44.109375" customWidth="1"/>
    <col min="8171" max="8172" width="14.5546875" customWidth="1"/>
    <col min="8173" max="8174" width="10.5546875" customWidth="1"/>
    <col min="8175" max="8176" width="8.6640625" customWidth="1"/>
    <col min="8177" max="8177" width="12.33203125" customWidth="1"/>
    <col min="8178" max="8179" width="8" customWidth="1"/>
    <col min="8180" max="8180" width="33.5546875" customWidth="1"/>
    <col min="8181" max="8419" width="9.109375" customWidth="1"/>
    <col min="8420" max="8420" width="13" customWidth="1"/>
    <col min="8421" max="8421" width="8.88671875" customWidth="1"/>
    <col min="8422" max="8422" width="1.109375" customWidth="1"/>
    <col min="8423" max="8423" width="34.6640625" customWidth="1"/>
    <col min="8424" max="8424" width="10.88671875" customWidth="1"/>
    <col min="8425" max="8425" width="40.33203125" customWidth="1"/>
    <col min="8426" max="8426" width="44.109375" customWidth="1"/>
    <col min="8427" max="8428" width="14.5546875" customWidth="1"/>
    <col min="8429" max="8430" width="10.5546875" customWidth="1"/>
    <col min="8431" max="8432" width="8.6640625" customWidth="1"/>
    <col min="8433" max="8433" width="12.33203125" customWidth="1"/>
    <col min="8434" max="8435" width="8" customWidth="1"/>
    <col min="8436" max="8436" width="33.5546875" customWidth="1"/>
    <col min="8437" max="8675" width="9.109375" customWidth="1"/>
    <col min="8676" max="8676" width="13" customWidth="1"/>
    <col min="8677" max="8677" width="8.88671875" customWidth="1"/>
    <col min="8678" max="8678" width="1.109375" customWidth="1"/>
    <col min="8679" max="8679" width="34.6640625" customWidth="1"/>
    <col min="8680" max="8680" width="10.88671875" customWidth="1"/>
    <col min="8681" max="8681" width="40.33203125" customWidth="1"/>
    <col min="8682" max="8682" width="44.109375" customWidth="1"/>
    <col min="8683" max="8684" width="14.5546875" customWidth="1"/>
    <col min="8685" max="8686" width="10.5546875" customWidth="1"/>
    <col min="8687" max="8688" width="8.6640625" customWidth="1"/>
    <col min="8689" max="8689" width="12.33203125" customWidth="1"/>
    <col min="8690" max="8691" width="8" customWidth="1"/>
    <col min="8692" max="8692" width="33.5546875" customWidth="1"/>
    <col min="8693" max="8931" width="9.109375" customWidth="1"/>
    <col min="8932" max="8932" width="13" customWidth="1"/>
    <col min="8933" max="8933" width="8.88671875" customWidth="1"/>
    <col min="8934" max="8934" width="1.109375" customWidth="1"/>
    <col min="8935" max="8935" width="34.6640625" customWidth="1"/>
    <col min="8936" max="8936" width="10.88671875" customWidth="1"/>
    <col min="8937" max="8937" width="40.33203125" customWidth="1"/>
    <col min="8938" max="8938" width="44.109375" customWidth="1"/>
    <col min="8939" max="8940" width="14.5546875" customWidth="1"/>
    <col min="8941" max="8942" width="10.5546875" customWidth="1"/>
    <col min="8943" max="8944" width="8.6640625" customWidth="1"/>
    <col min="8945" max="8945" width="12.33203125" customWidth="1"/>
    <col min="8946" max="8947" width="8" customWidth="1"/>
    <col min="8948" max="8948" width="33.5546875" customWidth="1"/>
    <col min="8949" max="9187" width="9.109375" customWidth="1"/>
    <col min="9188" max="9188" width="13" customWidth="1"/>
    <col min="9189" max="9189" width="8.88671875" customWidth="1"/>
    <col min="9190" max="9190" width="1.109375" customWidth="1"/>
    <col min="9191" max="9191" width="34.6640625" customWidth="1"/>
    <col min="9192" max="9192" width="10.88671875" customWidth="1"/>
    <col min="9193" max="9193" width="40.33203125" customWidth="1"/>
    <col min="9194" max="9194" width="44.109375" customWidth="1"/>
    <col min="9195" max="9196" width="14.5546875" customWidth="1"/>
    <col min="9197" max="9198" width="10.5546875" customWidth="1"/>
    <col min="9199" max="9200" width="8.6640625" customWidth="1"/>
    <col min="9201" max="9201" width="12.33203125" customWidth="1"/>
    <col min="9202" max="9203" width="8" customWidth="1"/>
    <col min="9204" max="9204" width="33.5546875" customWidth="1"/>
    <col min="9205" max="9443" width="9.109375" customWidth="1"/>
    <col min="9444" max="9444" width="13" customWidth="1"/>
    <col min="9445" max="9445" width="8.88671875" customWidth="1"/>
    <col min="9446" max="9446" width="1.109375" customWidth="1"/>
    <col min="9447" max="9447" width="34.6640625" customWidth="1"/>
    <col min="9448" max="9448" width="10.88671875" customWidth="1"/>
    <col min="9449" max="9449" width="40.33203125" customWidth="1"/>
    <col min="9450" max="9450" width="44.109375" customWidth="1"/>
    <col min="9451" max="9452" width="14.5546875" customWidth="1"/>
    <col min="9453" max="9454" width="10.5546875" customWidth="1"/>
    <col min="9455" max="9456" width="8.6640625" customWidth="1"/>
    <col min="9457" max="9457" width="12.33203125" customWidth="1"/>
    <col min="9458" max="9459" width="8" customWidth="1"/>
    <col min="9460" max="9460" width="33.5546875" customWidth="1"/>
    <col min="9461" max="9699" width="9.109375" customWidth="1"/>
    <col min="9700" max="9700" width="13" customWidth="1"/>
    <col min="9701" max="9701" width="8.88671875" customWidth="1"/>
    <col min="9702" max="9702" width="1.109375" customWidth="1"/>
    <col min="9703" max="9703" width="34.6640625" customWidth="1"/>
    <col min="9704" max="9704" width="10.88671875" customWidth="1"/>
    <col min="9705" max="9705" width="40.33203125" customWidth="1"/>
    <col min="9706" max="9706" width="44.109375" customWidth="1"/>
    <col min="9707" max="9708" width="14.5546875" customWidth="1"/>
    <col min="9709" max="9710" width="10.5546875" customWidth="1"/>
    <col min="9711" max="9712" width="8.6640625" customWidth="1"/>
    <col min="9713" max="9713" width="12.33203125" customWidth="1"/>
    <col min="9714" max="9715" width="8" customWidth="1"/>
    <col min="9716" max="9716" width="33.5546875" customWidth="1"/>
    <col min="9717" max="9955" width="9.109375" customWidth="1"/>
    <col min="9956" max="9956" width="13" customWidth="1"/>
    <col min="9957" max="9957" width="8.88671875" customWidth="1"/>
    <col min="9958" max="9958" width="1.109375" customWidth="1"/>
    <col min="9959" max="9959" width="34.6640625" customWidth="1"/>
    <col min="9960" max="9960" width="10.88671875" customWidth="1"/>
    <col min="9961" max="9961" width="40.33203125" customWidth="1"/>
    <col min="9962" max="9962" width="44.109375" customWidth="1"/>
    <col min="9963" max="9964" width="14.5546875" customWidth="1"/>
    <col min="9965" max="9966" width="10.5546875" customWidth="1"/>
    <col min="9967" max="9968" width="8.6640625" customWidth="1"/>
    <col min="9969" max="9969" width="12.33203125" customWidth="1"/>
    <col min="9970" max="9971" width="8" customWidth="1"/>
    <col min="9972" max="9972" width="33.5546875" customWidth="1"/>
    <col min="9973" max="10211" width="9.109375" customWidth="1"/>
    <col min="10212" max="10212" width="13" customWidth="1"/>
    <col min="10213" max="10213" width="8.88671875" customWidth="1"/>
    <col min="10214" max="10214" width="1.109375" customWidth="1"/>
    <col min="10215" max="10215" width="34.6640625" customWidth="1"/>
    <col min="10216" max="10216" width="10.88671875" customWidth="1"/>
    <col min="10217" max="10217" width="40.33203125" customWidth="1"/>
    <col min="10218" max="10218" width="44.109375" customWidth="1"/>
    <col min="10219" max="10220" width="14.5546875" customWidth="1"/>
    <col min="10221" max="10222" width="10.5546875" customWidth="1"/>
    <col min="10223" max="10224" width="8.6640625" customWidth="1"/>
    <col min="10225" max="10225" width="12.33203125" customWidth="1"/>
    <col min="10226" max="10227" width="8" customWidth="1"/>
    <col min="10228" max="10228" width="33.5546875" customWidth="1"/>
    <col min="10229" max="10467" width="9.109375" customWidth="1"/>
    <col min="10468" max="10468" width="13" customWidth="1"/>
    <col min="10469" max="10469" width="8.88671875" customWidth="1"/>
    <col min="10470" max="10470" width="1.109375" customWidth="1"/>
    <col min="10471" max="10471" width="34.6640625" customWidth="1"/>
    <col min="10472" max="10472" width="10.88671875" customWidth="1"/>
    <col min="10473" max="10473" width="40.33203125" customWidth="1"/>
    <col min="10474" max="10474" width="44.109375" customWidth="1"/>
    <col min="10475" max="10476" width="14.5546875" customWidth="1"/>
    <col min="10477" max="10478" width="10.5546875" customWidth="1"/>
    <col min="10479" max="10480" width="8.6640625" customWidth="1"/>
    <col min="10481" max="10481" width="12.33203125" customWidth="1"/>
    <col min="10482" max="10483" width="8" customWidth="1"/>
    <col min="10484" max="10484" width="33.5546875" customWidth="1"/>
    <col min="10485" max="10723" width="9.109375" customWidth="1"/>
    <col min="10724" max="10724" width="13" customWidth="1"/>
    <col min="10725" max="10725" width="8.88671875" customWidth="1"/>
    <col min="10726" max="10726" width="1.109375" customWidth="1"/>
    <col min="10727" max="10727" width="34.6640625" customWidth="1"/>
    <col min="10728" max="10728" width="10.88671875" customWidth="1"/>
    <col min="10729" max="10729" width="40.33203125" customWidth="1"/>
    <col min="10730" max="10730" width="44.109375" customWidth="1"/>
    <col min="10731" max="10732" width="14.5546875" customWidth="1"/>
    <col min="10733" max="10734" width="10.5546875" customWidth="1"/>
    <col min="10735" max="10736" width="8.6640625" customWidth="1"/>
    <col min="10737" max="10737" width="12.33203125" customWidth="1"/>
    <col min="10738" max="10739" width="8" customWidth="1"/>
    <col min="10740" max="10740" width="33.5546875" customWidth="1"/>
    <col min="10741" max="10979" width="9.109375" customWidth="1"/>
    <col min="10980" max="10980" width="13" customWidth="1"/>
    <col min="10981" max="10981" width="8.88671875" customWidth="1"/>
    <col min="10982" max="10982" width="1.109375" customWidth="1"/>
    <col min="10983" max="10983" width="34.6640625" customWidth="1"/>
    <col min="10984" max="10984" width="10.88671875" customWidth="1"/>
    <col min="10985" max="10985" width="40.33203125" customWidth="1"/>
    <col min="10986" max="10986" width="44.109375" customWidth="1"/>
    <col min="10987" max="10988" width="14.5546875" customWidth="1"/>
    <col min="10989" max="10990" width="10.5546875" customWidth="1"/>
    <col min="10991" max="10992" width="8.6640625" customWidth="1"/>
    <col min="10993" max="10993" width="12.33203125" customWidth="1"/>
    <col min="10994" max="10995" width="8" customWidth="1"/>
    <col min="10996" max="10996" width="33.5546875" customWidth="1"/>
    <col min="10997" max="11235" width="9.109375" customWidth="1"/>
    <col min="11236" max="11236" width="13" customWidth="1"/>
    <col min="11237" max="11237" width="8.88671875" customWidth="1"/>
    <col min="11238" max="11238" width="1.109375" customWidth="1"/>
    <col min="11239" max="11239" width="34.6640625" customWidth="1"/>
    <col min="11240" max="11240" width="10.88671875" customWidth="1"/>
    <col min="11241" max="11241" width="40.33203125" customWidth="1"/>
    <col min="11242" max="11242" width="44.109375" customWidth="1"/>
    <col min="11243" max="11244" width="14.5546875" customWidth="1"/>
    <col min="11245" max="11246" width="10.5546875" customWidth="1"/>
    <col min="11247" max="11248" width="8.6640625" customWidth="1"/>
    <col min="11249" max="11249" width="12.33203125" customWidth="1"/>
    <col min="11250" max="11251" width="8" customWidth="1"/>
    <col min="11252" max="11252" width="33.5546875" customWidth="1"/>
    <col min="11253" max="11491" width="9.109375" customWidth="1"/>
    <col min="11492" max="11492" width="13" customWidth="1"/>
    <col min="11493" max="11493" width="8.88671875" customWidth="1"/>
    <col min="11494" max="11494" width="1.109375" customWidth="1"/>
    <col min="11495" max="11495" width="34.6640625" customWidth="1"/>
    <col min="11496" max="11496" width="10.88671875" customWidth="1"/>
    <col min="11497" max="11497" width="40.33203125" customWidth="1"/>
    <col min="11498" max="11498" width="44.109375" customWidth="1"/>
    <col min="11499" max="11500" width="14.5546875" customWidth="1"/>
    <col min="11501" max="11502" width="10.5546875" customWidth="1"/>
    <col min="11503" max="11504" width="8.6640625" customWidth="1"/>
    <col min="11505" max="11505" width="12.33203125" customWidth="1"/>
    <col min="11506" max="11507" width="8" customWidth="1"/>
    <col min="11508" max="11508" width="33.5546875" customWidth="1"/>
    <col min="11509" max="11747" width="9.109375" customWidth="1"/>
    <col min="11748" max="11748" width="13" customWidth="1"/>
    <col min="11749" max="11749" width="8.88671875" customWidth="1"/>
    <col min="11750" max="11750" width="1.109375" customWidth="1"/>
    <col min="11751" max="11751" width="34.6640625" customWidth="1"/>
    <col min="11752" max="11752" width="10.88671875" customWidth="1"/>
    <col min="11753" max="11753" width="40.33203125" customWidth="1"/>
    <col min="11754" max="11754" width="44.109375" customWidth="1"/>
    <col min="11755" max="11756" width="14.5546875" customWidth="1"/>
    <col min="11757" max="11758" width="10.5546875" customWidth="1"/>
    <col min="11759" max="11760" width="8.6640625" customWidth="1"/>
    <col min="11761" max="11761" width="12.33203125" customWidth="1"/>
    <col min="11762" max="11763" width="8" customWidth="1"/>
    <col min="11764" max="11764" width="33.5546875" customWidth="1"/>
    <col min="11765" max="12003" width="9.109375" customWidth="1"/>
    <col min="12004" max="12004" width="13" customWidth="1"/>
    <col min="12005" max="12005" width="8.88671875" customWidth="1"/>
    <col min="12006" max="12006" width="1.109375" customWidth="1"/>
    <col min="12007" max="12007" width="34.6640625" customWidth="1"/>
    <col min="12008" max="12008" width="10.88671875" customWidth="1"/>
    <col min="12009" max="12009" width="40.33203125" customWidth="1"/>
    <col min="12010" max="12010" width="44.109375" customWidth="1"/>
    <col min="12011" max="12012" width="14.5546875" customWidth="1"/>
    <col min="12013" max="12014" width="10.5546875" customWidth="1"/>
    <col min="12015" max="12016" width="8.6640625" customWidth="1"/>
    <col min="12017" max="12017" width="12.33203125" customWidth="1"/>
    <col min="12018" max="12019" width="8" customWidth="1"/>
    <col min="12020" max="12020" width="33.5546875" customWidth="1"/>
    <col min="12021" max="12259" width="9.109375" customWidth="1"/>
    <col min="12260" max="12260" width="13" customWidth="1"/>
    <col min="12261" max="12261" width="8.88671875" customWidth="1"/>
    <col min="12262" max="12262" width="1.109375" customWidth="1"/>
    <col min="12263" max="12263" width="34.6640625" customWidth="1"/>
    <col min="12264" max="12264" width="10.88671875" customWidth="1"/>
    <col min="12265" max="12265" width="40.33203125" customWidth="1"/>
    <col min="12266" max="12266" width="44.109375" customWidth="1"/>
    <col min="12267" max="12268" width="14.5546875" customWidth="1"/>
    <col min="12269" max="12270" width="10.5546875" customWidth="1"/>
    <col min="12271" max="12272" width="8.6640625" customWidth="1"/>
    <col min="12273" max="12273" width="12.33203125" customWidth="1"/>
    <col min="12274" max="12275" width="8" customWidth="1"/>
    <col min="12276" max="12276" width="33.5546875" customWidth="1"/>
    <col min="12277" max="12515" width="9.109375" customWidth="1"/>
    <col min="12516" max="12516" width="13" customWidth="1"/>
    <col min="12517" max="12517" width="8.88671875" customWidth="1"/>
    <col min="12518" max="12518" width="1.109375" customWidth="1"/>
    <col min="12519" max="12519" width="34.6640625" customWidth="1"/>
    <col min="12520" max="12520" width="10.88671875" customWidth="1"/>
    <col min="12521" max="12521" width="40.33203125" customWidth="1"/>
    <col min="12522" max="12522" width="44.109375" customWidth="1"/>
    <col min="12523" max="12524" width="14.5546875" customWidth="1"/>
    <col min="12525" max="12526" width="10.5546875" customWidth="1"/>
    <col min="12527" max="12528" width="8.6640625" customWidth="1"/>
    <col min="12529" max="12529" width="12.33203125" customWidth="1"/>
    <col min="12530" max="12531" width="8" customWidth="1"/>
    <col min="12532" max="12532" width="33.5546875" customWidth="1"/>
    <col min="12533" max="12771" width="9.109375" customWidth="1"/>
    <col min="12772" max="12772" width="13" customWidth="1"/>
    <col min="12773" max="12773" width="8.88671875" customWidth="1"/>
    <col min="12774" max="12774" width="1.109375" customWidth="1"/>
    <col min="12775" max="12775" width="34.6640625" customWidth="1"/>
    <col min="12776" max="12776" width="10.88671875" customWidth="1"/>
    <col min="12777" max="12777" width="40.33203125" customWidth="1"/>
    <col min="12778" max="12778" width="44.109375" customWidth="1"/>
    <col min="12779" max="12780" width="14.5546875" customWidth="1"/>
    <col min="12781" max="12782" width="10.5546875" customWidth="1"/>
    <col min="12783" max="12784" width="8.6640625" customWidth="1"/>
    <col min="12785" max="12785" width="12.33203125" customWidth="1"/>
    <col min="12786" max="12787" width="8" customWidth="1"/>
    <col min="12788" max="12788" width="33.5546875" customWidth="1"/>
    <col min="12789" max="13027" width="9.109375" customWidth="1"/>
    <col min="13028" max="13028" width="13" customWidth="1"/>
    <col min="13029" max="13029" width="8.88671875" customWidth="1"/>
    <col min="13030" max="13030" width="1.109375" customWidth="1"/>
    <col min="13031" max="13031" width="34.6640625" customWidth="1"/>
    <col min="13032" max="13032" width="10.88671875" customWidth="1"/>
    <col min="13033" max="13033" width="40.33203125" customWidth="1"/>
    <col min="13034" max="13034" width="44.109375" customWidth="1"/>
    <col min="13035" max="13036" width="14.5546875" customWidth="1"/>
    <col min="13037" max="13038" width="10.5546875" customWidth="1"/>
    <col min="13039" max="13040" width="8.6640625" customWidth="1"/>
    <col min="13041" max="13041" width="12.33203125" customWidth="1"/>
    <col min="13042" max="13043" width="8" customWidth="1"/>
    <col min="13044" max="13044" width="33.5546875" customWidth="1"/>
    <col min="13045" max="13283" width="9.109375" customWidth="1"/>
    <col min="13284" max="13284" width="13" customWidth="1"/>
    <col min="13285" max="13285" width="8.88671875" customWidth="1"/>
    <col min="13286" max="13286" width="1.109375" customWidth="1"/>
    <col min="13287" max="13287" width="34.6640625" customWidth="1"/>
    <col min="13288" max="13288" width="10.88671875" customWidth="1"/>
    <col min="13289" max="13289" width="40.33203125" customWidth="1"/>
    <col min="13290" max="13290" width="44.109375" customWidth="1"/>
    <col min="13291" max="13292" width="14.5546875" customWidth="1"/>
    <col min="13293" max="13294" width="10.5546875" customWidth="1"/>
    <col min="13295" max="13296" width="8.6640625" customWidth="1"/>
    <col min="13297" max="13297" width="12.33203125" customWidth="1"/>
    <col min="13298" max="13299" width="8" customWidth="1"/>
    <col min="13300" max="13300" width="33.5546875" customWidth="1"/>
    <col min="13301" max="13539" width="9.109375" customWidth="1"/>
    <col min="13540" max="13540" width="13" customWidth="1"/>
    <col min="13541" max="13541" width="8.88671875" customWidth="1"/>
    <col min="13542" max="13542" width="1.109375" customWidth="1"/>
    <col min="13543" max="13543" width="34.6640625" customWidth="1"/>
    <col min="13544" max="13544" width="10.88671875" customWidth="1"/>
    <col min="13545" max="13545" width="40.33203125" customWidth="1"/>
    <col min="13546" max="13546" width="44.109375" customWidth="1"/>
    <col min="13547" max="13548" width="14.5546875" customWidth="1"/>
    <col min="13549" max="13550" width="10.5546875" customWidth="1"/>
    <col min="13551" max="13552" width="8.6640625" customWidth="1"/>
    <col min="13553" max="13553" width="12.33203125" customWidth="1"/>
    <col min="13554" max="13555" width="8" customWidth="1"/>
    <col min="13556" max="13556" width="33.5546875" customWidth="1"/>
    <col min="13557" max="13795" width="9.109375" customWidth="1"/>
    <col min="13796" max="13796" width="13" customWidth="1"/>
    <col min="13797" max="13797" width="8.88671875" customWidth="1"/>
    <col min="13798" max="13798" width="1.109375" customWidth="1"/>
    <col min="13799" max="13799" width="34.6640625" customWidth="1"/>
    <col min="13800" max="13800" width="10.88671875" customWidth="1"/>
    <col min="13801" max="13801" width="40.33203125" customWidth="1"/>
    <col min="13802" max="13802" width="44.109375" customWidth="1"/>
    <col min="13803" max="13804" width="14.5546875" customWidth="1"/>
    <col min="13805" max="13806" width="10.5546875" customWidth="1"/>
    <col min="13807" max="13808" width="8.6640625" customWidth="1"/>
    <col min="13809" max="13809" width="12.33203125" customWidth="1"/>
    <col min="13810" max="13811" width="8" customWidth="1"/>
    <col min="13812" max="13812" width="33.5546875" customWidth="1"/>
    <col min="13813" max="14051" width="9.109375" customWidth="1"/>
    <col min="14052" max="14052" width="13" customWidth="1"/>
    <col min="14053" max="14053" width="8.88671875" customWidth="1"/>
    <col min="14054" max="14054" width="1.109375" customWidth="1"/>
    <col min="14055" max="14055" width="34.6640625" customWidth="1"/>
    <col min="14056" max="14056" width="10.88671875" customWidth="1"/>
    <col min="14057" max="14057" width="40.33203125" customWidth="1"/>
    <col min="14058" max="14058" width="44.109375" customWidth="1"/>
    <col min="14059" max="14060" width="14.5546875" customWidth="1"/>
    <col min="14061" max="14062" width="10.5546875" customWidth="1"/>
    <col min="14063" max="14064" width="8.6640625" customWidth="1"/>
    <col min="14065" max="14065" width="12.33203125" customWidth="1"/>
    <col min="14066" max="14067" width="8" customWidth="1"/>
    <col min="14068" max="14068" width="33.5546875" customWidth="1"/>
    <col min="14069" max="14307" width="9.109375" customWidth="1"/>
    <col min="14308" max="14308" width="13" customWidth="1"/>
    <col min="14309" max="14309" width="8.88671875" customWidth="1"/>
    <col min="14310" max="14310" width="1.109375" customWidth="1"/>
    <col min="14311" max="14311" width="34.6640625" customWidth="1"/>
    <col min="14312" max="14312" width="10.88671875" customWidth="1"/>
    <col min="14313" max="14313" width="40.33203125" customWidth="1"/>
    <col min="14314" max="14314" width="44.109375" customWidth="1"/>
    <col min="14315" max="14316" width="14.5546875" customWidth="1"/>
    <col min="14317" max="14318" width="10.5546875" customWidth="1"/>
    <col min="14319" max="14320" width="8.6640625" customWidth="1"/>
    <col min="14321" max="14321" width="12.33203125" customWidth="1"/>
    <col min="14322" max="14323" width="8" customWidth="1"/>
    <col min="14324" max="14324" width="33.5546875" customWidth="1"/>
    <col min="14325" max="14563" width="9.109375" customWidth="1"/>
    <col min="14564" max="14564" width="13" customWidth="1"/>
    <col min="14565" max="14565" width="8.88671875" customWidth="1"/>
    <col min="14566" max="14566" width="1.109375" customWidth="1"/>
    <col min="14567" max="14567" width="34.6640625" customWidth="1"/>
    <col min="14568" max="14568" width="10.88671875" customWidth="1"/>
    <col min="14569" max="14569" width="40.33203125" customWidth="1"/>
    <col min="14570" max="14570" width="44.109375" customWidth="1"/>
    <col min="14571" max="14572" width="14.5546875" customWidth="1"/>
    <col min="14573" max="14574" width="10.5546875" customWidth="1"/>
    <col min="14575" max="14576" width="8.6640625" customWidth="1"/>
    <col min="14577" max="14577" width="12.33203125" customWidth="1"/>
    <col min="14578" max="14579" width="8" customWidth="1"/>
    <col min="14580" max="14580" width="33.5546875" customWidth="1"/>
    <col min="14581" max="14819" width="9.109375" customWidth="1"/>
    <col min="14820" max="14820" width="13" customWidth="1"/>
    <col min="14821" max="14821" width="8.88671875" customWidth="1"/>
    <col min="14822" max="14822" width="1.109375" customWidth="1"/>
    <col min="14823" max="14823" width="34.6640625" customWidth="1"/>
    <col min="14824" max="14824" width="10.88671875" customWidth="1"/>
    <col min="14825" max="14825" width="40.33203125" customWidth="1"/>
    <col min="14826" max="14826" width="44.109375" customWidth="1"/>
    <col min="14827" max="14828" width="14.5546875" customWidth="1"/>
    <col min="14829" max="14830" width="10.5546875" customWidth="1"/>
    <col min="14831" max="14832" width="8.6640625" customWidth="1"/>
    <col min="14833" max="14833" width="12.33203125" customWidth="1"/>
    <col min="14834" max="14835" width="8" customWidth="1"/>
    <col min="14836" max="14836" width="33.5546875" customWidth="1"/>
    <col min="14837" max="15075" width="9.109375" customWidth="1"/>
    <col min="15076" max="15076" width="13" customWidth="1"/>
    <col min="15077" max="15077" width="8.88671875" customWidth="1"/>
    <col min="15078" max="15078" width="1.109375" customWidth="1"/>
    <col min="15079" max="15079" width="34.6640625" customWidth="1"/>
    <col min="15080" max="15080" width="10.88671875" customWidth="1"/>
    <col min="15081" max="15081" width="40.33203125" customWidth="1"/>
    <col min="15082" max="15082" width="44.109375" customWidth="1"/>
    <col min="15083" max="15084" width="14.5546875" customWidth="1"/>
    <col min="15085" max="15086" width="10.5546875" customWidth="1"/>
    <col min="15087" max="15088" width="8.6640625" customWidth="1"/>
    <col min="15089" max="15089" width="12.33203125" customWidth="1"/>
    <col min="15090" max="15091" width="8" customWidth="1"/>
    <col min="15092" max="15092" width="33.5546875" customWidth="1"/>
    <col min="15093" max="15331" width="9.109375" customWidth="1"/>
    <col min="15332" max="15332" width="13" customWidth="1"/>
    <col min="15333" max="15333" width="8.88671875" customWidth="1"/>
    <col min="15334" max="15334" width="1.109375" customWidth="1"/>
    <col min="15335" max="15335" width="34.6640625" customWidth="1"/>
    <col min="15336" max="15336" width="10.88671875" customWidth="1"/>
    <col min="15337" max="15337" width="40.33203125" customWidth="1"/>
    <col min="15338" max="15338" width="44.109375" customWidth="1"/>
    <col min="15339" max="15340" width="14.5546875" customWidth="1"/>
    <col min="15341" max="15342" width="10.5546875" customWidth="1"/>
    <col min="15343" max="15344" width="8.6640625" customWidth="1"/>
    <col min="15345" max="15345" width="12.33203125" customWidth="1"/>
    <col min="15346" max="15347" width="8" customWidth="1"/>
    <col min="15348" max="15348" width="33.5546875" customWidth="1"/>
    <col min="15349" max="15587" width="9.109375" customWidth="1"/>
    <col min="15588" max="15588" width="13" customWidth="1"/>
    <col min="15589" max="15589" width="8.88671875" customWidth="1"/>
    <col min="15590" max="15590" width="1.109375" customWidth="1"/>
    <col min="15591" max="15591" width="34.6640625" customWidth="1"/>
    <col min="15592" max="15592" width="10.88671875" customWidth="1"/>
    <col min="15593" max="15593" width="40.33203125" customWidth="1"/>
    <col min="15594" max="15594" width="44.109375" customWidth="1"/>
    <col min="15595" max="15596" width="14.5546875" customWidth="1"/>
    <col min="15597" max="15598" width="10.5546875" customWidth="1"/>
    <col min="15599" max="15600" width="8.6640625" customWidth="1"/>
    <col min="15601" max="15601" width="12.33203125" customWidth="1"/>
    <col min="15602" max="15603" width="8" customWidth="1"/>
    <col min="15604" max="15604" width="33.5546875" customWidth="1"/>
    <col min="15605" max="15843" width="9.109375" customWidth="1"/>
    <col min="15844" max="15844" width="13" customWidth="1"/>
    <col min="15845" max="15845" width="8.88671875" customWidth="1"/>
    <col min="15846" max="15846" width="1.109375" customWidth="1"/>
    <col min="15847" max="15847" width="34.6640625" customWidth="1"/>
    <col min="15848" max="15848" width="10.88671875" customWidth="1"/>
    <col min="15849" max="15849" width="40.33203125" customWidth="1"/>
    <col min="15850" max="15850" width="44.109375" customWidth="1"/>
    <col min="15851" max="15852" width="14.5546875" customWidth="1"/>
    <col min="15853" max="15854" width="10.5546875" customWidth="1"/>
    <col min="15855" max="15856" width="8.6640625" customWidth="1"/>
    <col min="15857" max="15857" width="12.33203125" customWidth="1"/>
    <col min="15858" max="15859" width="8" customWidth="1"/>
    <col min="15860" max="15860" width="33.5546875" customWidth="1"/>
    <col min="15861" max="16099" width="9.109375" customWidth="1"/>
    <col min="16100" max="16100" width="13" customWidth="1"/>
    <col min="16101" max="16101" width="8.88671875" customWidth="1"/>
    <col min="16102" max="16102" width="1.109375" customWidth="1"/>
    <col min="16103" max="16103" width="34.6640625" customWidth="1"/>
    <col min="16104" max="16104" width="10.88671875" customWidth="1"/>
    <col min="16105" max="16105" width="40.33203125" customWidth="1"/>
    <col min="16106" max="16106" width="44.109375" customWidth="1"/>
    <col min="16107" max="16108" width="14.5546875" customWidth="1"/>
    <col min="16109" max="16110" width="10.5546875" customWidth="1"/>
    <col min="16111" max="16112" width="8.6640625" customWidth="1"/>
    <col min="16113" max="16113" width="12.33203125" customWidth="1"/>
    <col min="16114" max="16115" width="8" customWidth="1"/>
    <col min="16116" max="16116" width="33.5546875" customWidth="1"/>
    <col min="16117" max="16384" width="9.109375" customWidth="1"/>
  </cols>
  <sheetData>
    <row r="1" spans="2:36" s="26" customFormat="1" ht="15" thickBot="1" x14ac:dyDescent="0.35"/>
    <row r="2" spans="2:36" ht="14.25" customHeight="1" thickBot="1" x14ac:dyDescent="0.35">
      <c r="B2" s="191" t="s">
        <v>274</v>
      </c>
      <c r="C2" s="192"/>
      <c r="D2" s="192"/>
      <c r="E2" s="192"/>
      <c r="F2" s="192"/>
      <c r="G2" s="192"/>
      <c r="H2" s="192"/>
      <c r="I2" s="192"/>
      <c r="J2" s="192"/>
      <c r="K2" s="192"/>
      <c r="L2" s="192"/>
      <c r="M2" s="192"/>
      <c r="N2" s="192"/>
      <c r="O2" s="192"/>
      <c r="P2" s="192"/>
      <c r="Q2" s="48"/>
      <c r="R2" s="49"/>
      <c r="S2" s="178"/>
      <c r="T2" s="179"/>
      <c r="U2" s="179"/>
      <c r="V2" s="179"/>
      <c r="W2" s="179"/>
      <c r="X2" s="179"/>
      <c r="Y2" s="180"/>
      <c r="Z2" s="26"/>
      <c r="AA2" s="26"/>
      <c r="AB2" s="26"/>
      <c r="AC2" s="26"/>
      <c r="AD2" s="26"/>
      <c r="AE2" s="26"/>
      <c r="AF2" s="26"/>
      <c r="AG2" s="26"/>
      <c r="AH2" s="26"/>
      <c r="AI2" s="26"/>
      <c r="AJ2" s="26"/>
    </row>
    <row r="3" spans="2:36" ht="24.9" customHeight="1" thickBot="1" x14ac:dyDescent="0.35">
      <c r="B3" s="193" t="s">
        <v>275</v>
      </c>
      <c r="C3" s="194"/>
      <c r="D3" s="195" t="s">
        <v>276</v>
      </c>
      <c r="E3" s="195"/>
      <c r="F3" s="195"/>
      <c r="G3" s="195"/>
      <c r="H3" s="195"/>
      <c r="I3" s="195"/>
      <c r="J3" s="44"/>
      <c r="K3" s="44"/>
      <c r="L3" s="44"/>
      <c r="M3" s="44"/>
      <c r="N3" s="44"/>
      <c r="O3" s="44"/>
      <c r="P3" s="44"/>
      <c r="Q3" s="44"/>
      <c r="R3" s="50"/>
      <c r="S3" s="181"/>
      <c r="T3" s="182"/>
      <c r="U3" s="182"/>
      <c r="V3" s="182"/>
      <c r="W3" s="182"/>
      <c r="X3" s="182"/>
      <c r="Y3" s="183"/>
      <c r="Z3" s="26"/>
      <c r="AA3" s="26"/>
      <c r="AB3" s="26"/>
      <c r="AC3" s="26"/>
      <c r="AD3" s="26"/>
      <c r="AE3" s="26"/>
      <c r="AF3" s="26"/>
      <c r="AG3" s="26"/>
      <c r="AH3" s="26"/>
      <c r="AI3" s="26"/>
      <c r="AJ3" s="26"/>
    </row>
    <row r="4" spans="2:36" ht="9" customHeight="1" thickBot="1" x14ac:dyDescent="0.35">
      <c r="B4" s="51"/>
      <c r="C4" s="44"/>
      <c r="D4" s="44"/>
      <c r="E4" s="44"/>
      <c r="F4" s="44"/>
      <c r="G4" s="44"/>
      <c r="H4" s="44"/>
      <c r="I4" s="44"/>
      <c r="J4" s="44"/>
      <c r="K4" s="44"/>
      <c r="L4" s="194" t="s">
        <v>277</v>
      </c>
      <c r="M4" s="194"/>
      <c r="N4" s="195" t="s">
        <v>278</v>
      </c>
      <c r="O4" s="195"/>
      <c r="P4" s="195"/>
      <c r="Q4" s="44"/>
      <c r="R4" s="50"/>
      <c r="S4" s="181"/>
      <c r="T4" s="182"/>
      <c r="U4" s="182"/>
      <c r="V4" s="182"/>
      <c r="W4" s="182"/>
      <c r="X4" s="182"/>
      <c r="Y4" s="183"/>
      <c r="Z4" s="26"/>
      <c r="AA4" s="26"/>
      <c r="AB4" s="26"/>
      <c r="AC4" s="26"/>
      <c r="AD4" s="26"/>
      <c r="AE4" s="26"/>
      <c r="AF4" s="26"/>
      <c r="AG4" s="26"/>
      <c r="AH4" s="26"/>
      <c r="AI4" s="26"/>
      <c r="AJ4" s="26"/>
    </row>
    <row r="5" spans="2:36" ht="15.9" customHeight="1" thickBot="1" x14ac:dyDescent="0.35">
      <c r="B5" s="193" t="s">
        <v>279</v>
      </c>
      <c r="C5" s="194"/>
      <c r="D5" s="195" t="s">
        <v>280</v>
      </c>
      <c r="E5" s="195"/>
      <c r="F5" s="195"/>
      <c r="G5" s="195"/>
      <c r="H5" s="195"/>
      <c r="I5" s="195"/>
      <c r="J5" s="44"/>
      <c r="K5" s="44"/>
      <c r="L5" s="194"/>
      <c r="M5" s="194"/>
      <c r="N5" s="195"/>
      <c r="O5" s="195"/>
      <c r="P5" s="195"/>
      <c r="Q5" s="44"/>
      <c r="R5" s="50"/>
      <c r="S5" s="181"/>
      <c r="T5" s="182"/>
      <c r="U5" s="182"/>
      <c r="V5" s="182"/>
      <c r="W5" s="182"/>
      <c r="X5" s="182"/>
      <c r="Y5" s="183"/>
      <c r="Z5" s="26"/>
      <c r="AA5" s="26"/>
      <c r="AB5" s="26"/>
      <c r="AC5" s="26"/>
      <c r="AD5" s="26"/>
      <c r="AE5" s="26"/>
      <c r="AF5" s="26"/>
      <c r="AG5" s="26"/>
      <c r="AH5" s="26"/>
      <c r="AI5" s="26"/>
      <c r="AJ5" s="26"/>
    </row>
    <row r="6" spans="2:36" ht="9" customHeight="1" thickBot="1" x14ac:dyDescent="0.35">
      <c r="B6" s="193"/>
      <c r="C6" s="194"/>
      <c r="D6" s="195"/>
      <c r="E6" s="195"/>
      <c r="F6" s="195"/>
      <c r="G6" s="195"/>
      <c r="H6" s="195"/>
      <c r="I6" s="195"/>
      <c r="J6" s="44"/>
      <c r="K6" s="44"/>
      <c r="L6" s="121" t="s">
        <v>496</v>
      </c>
      <c r="M6" s="44">
        <f>AVERAGE(1,1,1)</f>
        <v>1</v>
      </c>
      <c r="N6" s="44"/>
      <c r="O6" s="44"/>
      <c r="P6" s="44"/>
      <c r="Q6" s="44"/>
      <c r="R6" s="50"/>
      <c r="S6" s="181"/>
      <c r="T6" s="182"/>
      <c r="U6" s="182"/>
      <c r="V6" s="182"/>
      <c r="W6" s="182"/>
      <c r="X6" s="182"/>
      <c r="Y6" s="183"/>
      <c r="Z6" s="26"/>
      <c r="AA6" s="26"/>
      <c r="AB6" s="26"/>
      <c r="AC6" s="26"/>
      <c r="AD6" s="26"/>
      <c r="AE6" s="26"/>
      <c r="AF6" s="26"/>
      <c r="AG6" s="26"/>
      <c r="AH6" s="26"/>
      <c r="AI6" s="26"/>
      <c r="AJ6" s="26"/>
    </row>
    <row r="7" spans="2:36" ht="9" customHeight="1" thickBot="1" x14ac:dyDescent="0.35">
      <c r="B7" s="51"/>
      <c r="C7" s="44"/>
      <c r="D7" s="44"/>
      <c r="E7" s="44"/>
      <c r="F7" s="44"/>
      <c r="G7" s="44"/>
      <c r="H7" s="44"/>
      <c r="I7" s="44"/>
      <c r="J7" s="44"/>
      <c r="K7" s="44"/>
      <c r="L7" s="194" t="s">
        <v>281</v>
      </c>
      <c r="M7" s="194"/>
      <c r="N7" s="195" t="s">
        <v>282</v>
      </c>
      <c r="O7" s="195"/>
      <c r="P7" s="195"/>
      <c r="Q7" s="44"/>
      <c r="R7" s="50"/>
      <c r="S7" s="181"/>
      <c r="T7" s="182"/>
      <c r="U7" s="182"/>
      <c r="V7" s="182"/>
      <c r="W7" s="182"/>
      <c r="X7" s="182"/>
      <c r="Y7" s="183"/>
      <c r="Z7" s="26"/>
      <c r="AA7" s="26"/>
      <c r="AB7" s="26"/>
      <c r="AC7" s="26"/>
      <c r="AD7" s="26"/>
      <c r="AE7" s="26"/>
      <c r="AF7" s="26"/>
      <c r="AG7" s="26"/>
      <c r="AH7" s="26"/>
      <c r="AI7" s="26"/>
      <c r="AJ7" s="26"/>
    </row>
    <row r="8" spans="2:36" ht="15.9" customHeight="1" thickBot="1" x14ac:dyDescent="0.35">
      <c r="B8" s="193" t="s">
        <v>283</v>
      </c>
      <c r="C8" s="194"/>
      <c r="D8" s="195" t="s">
        <v>284</v>
      </c>
      <c r="E8" s="195"/>
      <c r="F8" s="195"/>
      <c r="G8" s="195"/>
      <c r="H8" s="195"/>
      <c r="I8" s="195"/>
      <c r="J8" s="44"/>
      <c r="K8" s="44"/>
      <c r="L8" s="194"/>
      <c r="M8" s="194"/>
      <c r="N8" s="195"/>
      <c r="O8" s="195"/>
      <c r="P8" s="195"/>
      <c r="Q8" s="44"/>
      <c r="R8" s="50"/>
      <c r="S8" s="181"/>
      <c r="T8" s="182"/>
      <c r="U8" s="182"/>
      <c r="V8" s="182"/>
      <c r="W8" s="182"/>
      <c r="X8" s="182"/>
      <c r="Y8" s="183"/>
      <c r="Z8" s="26"/>
      <c r="AA8" s="26"/>
      <c r="AB8" s="26"/>
      <c r="AC8" s="26"/>
      <c r="AD8" s="26"/>
      <c r="AE8" s="26"/>
      <c r="AF8" s="26"/>
      <c r="AG8" s="26"/>
      <c r="AH8" s="26"/>
      <c r="AI8" s="26"/>
      <c r="AJ8" s="26"/>
    </row>
    <row r="9" spans="2:36" ht="6" customHeight="1" thickBot="1" x14ac:dyDescent="0.35">
      <c r="B9" s="193"/>
      <c r="C9" s="194"/>
      <c r="D9" s="195"/>
      <c r="E9" s="195"/>
      <c r="F9" s="195"/>
      <c r="G9" s="195"/>
      <c r="H9" s="195"/>
      <c r="I9" s="195"/>
      <c r="J9" s="44"/>
      <c r="K9" s="44"/>
      <c r="L9" s="44"/>
      <c r="M9" s="44"/>
      <c r="N9" s="44"/>
      <c r="O9" s="44"/>
      <c r="P9" s="44"/>
      <c r="Q9" s="44"/>
      <c r="R9" s="50"/>
      <c r="S9" s="181"/>
      <c r="T9" s="182"/>
      <c r="U9" s="182"/>
      <c r="V9" s="182"/>
      <c r="W9" s="182"/>
      <c r="X9" s="182"/>
      <c r="Y9" s="183"/>
      <c r="Z9" s="26"/>
      <c r="AA9" s="26"/>
      <c r="AB9" s="26"/>
      <c r="AC9" s="26"/>
      <c r="AD9" s="26"/>
      <c r="AE9" s="26"/>
      <c r="AF9" s="26"/>
      <c r="AG9" s="26"/>
      <c r="AH9" s="26"/>
      <c r="AI9" s="26"/>
      <c r="AJ9" s="26"/>
    </row>
    <row r="10" spans="2:36" ht="3" customHeight="1" thickBot="1" x14ac:dyDescent="0.35">
      <c r="B10" s="193"/>
      <c r="C10" s="194"/>
      <c r="D10" s="195"/>
      <c r="E10" s="195"/>
      <c r="F10" s="195"/>
      <c r="G10" s="195"/>
      <c r="H10" s="195"/>
      <c r="I10" s="195"/>
      <c r="J10" s="44"/>
      <c r="K10" s="44"/>
      <c r="L10" s="196" t="s">
        <v>274</v>
      </c>
      <c r="M10" s="196"/>
      <c r="N10" s="196"/>
      <c r="O10" s="196"/>
      <c r="P10" s="196"/>
      <c r="Q10" s="44"/>
      <c r="R10" s="50"/>
      <c r="S10" s="181"/>
      <c r="T10" s="182"/>
      <c r="U10" s="182"/>
      <c r="V10" s="182"/>
      <c r="W10" s="182"/>
      <c r="X10" s="182"/>
      <c r="Y10" s="183"/>
      <c r="Z10" s="26"/>
      <c r="AA10" s="26"/>
      <c r="AB10" s="26"/>
      <c r="AC10" s="26"/>
      <c r="AD10" s="26"/>
      <c r="AE10" s="26"/>
      <c r="AF10" s="26"/>
      <c r="AG10" s="26"/>
      <c r="AH10" s="26"/>
      <c r="AI10" s="26"/>
      <c r="AJ10" s="26"/>
    </row>
    <row r="11" spans="2:36" ht="11.1" customHeight="1" thickBot="1" x14ac:dyDescent="0.35">
      <c r="B11" s="51"/>
      <c r="C11" s="44"/>
      <c r="D11" s="44"/>
      <c r="E11" s="44"/>
      <c r="F11" s="44"/>
      <c r="G11" s="44"/>
      <c r="H11" s="44"/>
      <c r="I11" s="44"/>
      <c r="J11" s="44"/>
      <c r="K11" s="44"/>
      <c r="L11" s="196"/>
      <c r="M11" s="196"/>
      <c r="N11" s="196"/>
      <c r="O11" s="196"/>
      <c r="P11" s="196"/>
      <c r="Q11" s="44"/>
      <c r="R11" s="50"/>
      <c r="S11" s="181"/>
      <c r="T11" s="182"/>
      <c r="U11" s="182"/>
      <c r="V11" s="182"/>
      <c r="W11" s="182"/>
      <c r="X11" s="182"/>
      <c r="Y11" s="183"/>
      <c r="Z11" s="26"/>
      <c r="AA11" s="26"/>
      <c r="AB11" s="26"/>
      <c r="AC11" s="26"/>
      <c r="AD11" s="26"/>
      <c r="AE11" s="26"/>
      <c r="AF11" s="26"/>
      <c r="AG11" s="26"/>
      <c r="AH11" s="26"/>
      <c r="AI11" s="26"/>
      <c r="AJ11" s="26"/>
    </row>
    <row r="12" spans="2:36" ht="6" customHeight="1" thickBot="1" x14ac:dyDescent="0.35">
      <c r="B12" s="193" t="s">
        <v>285</v>
      </c>
      <c r="C12" s="194"/>
      <c r="D12" s="195" t="s">
        <v>286</v>
      </c>
      <c r="E12" s="195"/>
      <c r="F12" s="195"/>
      <c r="G12" s="195"/>
      <c r="H12" s="195"/>
      <c r="I12" s="195"/>
      <c r="J12" s="44"/>
      <c r="K12" s="44"/>
      <c r="L12" s="196"/>
      <c r="M12" s="196"/>
      <c r="N12" s="196"/>
      <c r="O12" s="196"/>
      <c r="P12" s="196"/>
      <c r="Q12" s="44"/>
      <c r="R12" s="50"/>
      <c r="S12" s="181"/>
      <c r="T12" s="182"/>
      <c r="U12" s="182"/>
      <c r="V12" s="182"/>
      <c r="W12" s="182"/>
      <c r="X12" s="182"/>
      <c r="Y12" s="183"/>
      <c r="Z12" s="26"/>
      <c r="AA12" s="26"/>
      <c r="AB12" s="26"/>
      <c r="AC12" s="26"/>
      <c r="AD12" s="26"/>
      <c r="AE12" s="26"/>
      <c r="AF12" s="26"/>
      <c r="AG12" s="26"/>
      <c r="AH12" s="26"/>
      <c r="AI12" s="26"/>
      <c r="AJ12" s="26"/>
    </row>
    <row r="13" spans="2:36" ht="18.899999999999999" customHeight="1" thickBot="1" x14ac:dyDescent="0.35">
      <c r="B13" s="193"/>
      <c r="C13" s="194"/>
      <c r="D13" s="195"/>
      <c r="E13" s="195"/>
      <c r="F13" s="195"/>
      <c r="G13" s="195"/>
      <c r="H13" s="195"/>
      <c r="I13" s="195"/>
      <c r="J13" s="44"/>
      <c r="K13" s="44"/>
      <c r="L13" s="44" t="s">
        <v>498</v>
      </c>
      <c r="M13" s="44">
        <f>AVERAGE(1,1)</f>
        <v>1</v>
      </c>
      <c r="N13" s="44"/>
      <c r="O13" s="44"/>
      <c r="P13" s="44"/>
      <c r="Q13" s="44"/>
      <c r="R13" s="50"/>
      <c r="S13" s="181"/>
      <c r="T13" s="182"/>
      <c r="U13" s="182"/>
      <c r="V13" s="182"/>
      <c r="W13" s="182"/>
      <c r="X13" s="182"/>
      <c r="Y13" s="183"/>
      <c r="Z13" s="26"/>
      <c r="AA13" s="26"/>
      <c r="AB13" s="26"/>
      <c r="AC13" s="26"/>
      <c r="AD13" s="26"/>
      <c r="AE13" s="26"/>
      <c r="AF13" s="26"/>
      <c r="AG13" s="26"/>
      <c r="AH13" s="26"/>
      <c r="AI13" s="26"/>
      <c r="AJ13" s="26"/>
    </row>
    <row r="14" spans="2:36" ht="20.100000000000001" customHeight="1" thickBot="1" x14ac:dyDescent="0.35">
      <c r="B14" s="197" t="s">
        <v>274</v>
      </c>
      <c r="C14" s="198"/>
      <c r="D14" s="198"/>
      <c r="E14" s="198"/>
      <c r="F14" s="198"/>
      <c r="G14" s="198"/>
      <c r="H14" s="198"/>
      <c r="I14" s="198"/>
      <c r="J14" s="198"/>
      <c r="K14" s="198"/>
      <c r="L14" s="198"/>
      <c r="M14" s="198"/>
      <c r="N14" s="198"/>
      <c r="O14" s="198"/>
      <c r="P14" s="198"/>
      <c r="Q14" s="52"/>
      <c r="R14" s="53"/>
      <c r="S14" s="184"/>
      <c r="T14" s="185"/>
      <c r="U14" s="185"/>
      <c r="V14" s="185"/>
      <c r="W14" s="185"/>
      <c r="X14" s="185"/>
      <c r="Y14" s="186"/>
      <c r="Z14" s="26"/>
      <c r="AA14" s="26"/>
      <c r="AB14" s="26"/>
      <c r="AC14" s="26"/>
      <c r="AD14" s="26"/>
      <c r="AE14" s="26"/>
      <c r="AF14" s="26"/>
      <c r="AG14" s="26"/>
      <c r="AH14" s="26"/>
      <c r="AI14" s="26"/>
      <c r="AJ14" s="26"/>
    </row>
    <row r="15" spans="2:36" ht="42" customHeight="1" thickBot="1" x14ac:dyDescent="0.35">
      <c r="B15" s="199" t="s">
        <v>287</v>
      </c>
      <c r="C15" s="199"/>
      <c r="D15" s="199"/>
      <c r="E15" s="199"/>
      <c r="F15" s="199"/>
      <c r="G15" s="199" t="s">
        <v>288</v>
      </c>
      <c r="H15" s="199"/>
      <c r="I15" s="199"/>
      <c r="J15" s="199"/>
      <c r="K15" s="199"/>
      <c r="L15" s="199"/>
      <c r="M15" s="199"/>
      <c r="N15" s="199"/>
      <c r="O15" s="200" t="s">
        <v>0</v>
      </c>
      <c r="P15" s="201"/>
      <c r="Q15" s="201"/>
      <c r="R15" s="201"/>
      <c r="S15" s="187" t="s">
        <v>328</v>
      </c>
      <c r="T15" s="189" t="s">
        <v>325</v>
      </c>
      <c r="U15" s="187" t="s">
        <v>324</v>
      </c>
      <c r="V15" s="189" t="s">
        <v>325</v>
      </c>
      <c r="W15" s="187" t="s">
        <v>472</v>
      </c>
      <c r="X15" s="189" t="s">
        <v>325</v>
      </c>
      <c r="Y15" s="206" t="s">
        <v>479</v>
      </c>
      <c r="Z15" s="26"/>
      <c r="AA15" s="26"/>
      <c r="AB15" s="26"/>
      <c r="AC15" s="26"/>
      <c r="AD15" s="26"/>
      <c r="AE15" s="26"/>
      <c r="AF15" s="26"/>
      <c r="AG15" s="26"/>
      <c r="AH15" s="26"/>
      <c r="AI15" s="26"/>
      <c r="AJ15" s="26"/>
    </row>
    <row r="16" spans="2:36" ht="39" customHeight="1" thickBot="1" x14ac:dyDescent="0.35">
      <c r="B16" s="45" t="s">
        <v>1</v>
      </c>
      <c r="C16" s="202" t="s">
        <v>2</v>
      </c>
      <c r="D16" s="202"/>
      <c r="E16" s="45" t="s">
        <v>3</v>
      </c>
      <c r="F16" s="45" t="s">
        <v>4</v>
      </c>
      <c r="G16" s="45" t="s">
        <v>5</v>
      </c>
      <c r="H16" s="45" t="s">
        <v>289</v>
      </c>
      <c r="I16" s="202" t="s">
        <v>290</v>
      </c>
      <c r="J16" s="202"/>
      <c r="K16" s="202" t="s">
        <v>291</v>
      </c>
      <c r="L16" s="203"/>
      <c r="M16" s="202">
        <f>AVERAGE(1,1,1,1,1)</f>
        <v>1</v>
      </c>
      <c r="N16" s="202"/>
      <c r="O16" s="45" t="s">
        <v>292</v>
      </c>
      <c r="P16" s="202" t="s">
        <v>293</v>
      </c>
      <c r="Q16" s="202"/>
      <c r="R16" s="96" t="s">
        <v>6</v>
      </c>
      <c r="S16" s="188"/>
      <c r="T16" s="190"/>
      <c r="U16" s="188"/>
      <c r="V16" s="190"/>
      <c r="W16" s="188"/>
      <c r="X16" s="190"/>
      <c r="Y16" s="207"/>
      <c r="Z16" s="26"/>
      <c r="AA16" s="26"/>
      <c r="AB16" s="26"/>
      <c r="AC16" s="26"/>
      <c r="AD16" s="26"/>
      <c r="AE16" s="26"/>
      <c r="AF16" s="26"/>
      <c r="AG16" s="26"/>
      <c r="AH16" s="26"/>
      <c r="AI16" s="26"/>
      <c r="AJ16" s="26"/>
    </row>
    <row r="17" spans="2:41" ht="90.75" customHeight="1" thickBot="1" x14ac:dyDescent="0.35">
      <c r="B17" s="46" t="s">
        <v>7</v>
      </c>
      <c r="C17" s="204" t="s">
        <v>26</v>
      </c>
      <c r="D17" s="204"/>
      <c r="E17" s="46" t="s">
        <v>27</v>
      </c>
      <c r="F17" s="46" t="s">
        <v>10</v>
      </c>
      <c r="G17" s="46" t="s">
        <v>14</v>
      </c>
      <c r="H17" s="46" t="s">
        <v>427</v>
      </c>
      <c r="I17" s="204" t="s">
        <v>15</v>
      </c>
      <c r="J17" s="204"/>
      <c r="K17" s="204" t="s">
        <v>428</v>
      </c>
      <c r="L17" s="204"/>
      <c r="M17" s="204">
        <f>AVERAGE(1,1,1,1)</f>
        <v>1</v>
      </c>
      <c r="N17" s="204"/>
      <c r="O17" s="47" t="s">
        <v>294</v>
      </c>
      <c r="P17" s="205" t="s">
        <v>295</v>
      </c>
      <c r="Q17" s="205"/>
      <c r="R17" s="46" t="s">
        <v>144</v>
      </c>
      <c r="S17" s="97" t="s">
        <v>341</v>
      </c>
      <c r="T17" s="86">
        <f>AVERAGE(0.2)</f>
        <v>0.2</v>
      </c>
      <c r="U17" s="98" t="s">
        <v>459</v>
      </c>
      <c r="V17" s="99">
        <f>AVERAGE(0.2)</f>
        <v>0.2</v>
      </c>
      <c r="W17" s="70" t="s">
        <v>483</v>
      </c>
      <c r="X17" s="117">
        <f>AVERAGE(0)</f>
        <v>0</v>
      </c>
      <c r="Y17" s="134">
        <f>AVERAGE(T17,V17,X17)</f>
        <v>0.13333333333333333</v>
      </c>
      <c r="Z17" s="26"/>
      <c r="AA17" s="26"/>
      <c r="AB17" s="26"/>
      <c r="AC17" s="26"/>
      <c r="AD17" s="26"/>
      <c r="AE17" s="26"/>
      <c r="AF17" s="26"/>
      <c r="AG17" s="26"/>
      <c r="AH17" s="26"/>
      <c r="AI17" s="26"/>
      <c r="AJ17" s="26"/>
    </row>
    <row r="18" spans="2:41" ht="99" customHeight="1" thickBot="1" x14ac:dyDescent="0.35">
      <c r="B18" s="46" t="s">
        <v>7</v>
      </c>
      <c r="C18" s="204" t="s">
        <v>26</v>
      </c>
      <c r="D18" s="204"/>
      <c r="E18" s="46" t="s">
        <v>27</v>
      </c>
      <c r="F18" s="46" t="s">
        <v>10</v>
      </c>
      <c r="G18" s="46" t="s">
        <v>297</v>
      </c>
      <c r="H18" s="46" t="s">
        <v>168</v>
      </c>
      <c r="I18" s="204" t="s">
        <v>298</v>
      </c>
      <c r="J18" s="204"/>
      <c r="K18" s="204" t="s">
        <v>428</v>
      </c>
      <c r="L18" s="204"/>
      <c r="M18" s="204" t="s">
        <v>19</v>
      </c>
      <c r="N18" s="204"/>
      <c r="O18" s="47" t="s">
        <v>299</v>
      </c>
      <c r="P18" s="205" t="s">
        <v>300</v>
      </c>
      <c r="Q18" s="205"/>
      <c r="R18" s="46" t="s">
        <v>144</v>
      </c>
      <c r="S18" s="58" t="s">
        <v>342</v>
      </c>
      <c r="T18" s="86">
        <f>AVERAGE(1,0.5,1)</f>
        <v>0.83333333333333337</v>
      </c>
      <c r="U18" s="70" t="s">
        <v>461</v>
      </c>
      <c r="V18" s="68">
        <f>AVERAGE(1,0.83)</f>
        <v>0.91500000000000004</v>
      </c>
      <c r="W18" s="70" t="s">
        <v>484</v>
      </c>
      <c r="X18" s="117">
        <f>AVERAGE(0.5)</f>
        <v>0.5</v>
      </c>
      <c r="Y18" s="134">
        <f t="shared" ref="Y18:Y39" si="0">AVERAGE(T18,V18,X18)</f>
        <v>0.74944444444444447</v>
      </c>
      <c r="Z18" s="26"/>
      <c r="AA18" s="26"/>
      <c r="AB18" s="26"/>
      <c r="AC18" s="26"/>
      <c r="AD18" s="26"/>
      <c r="AE18" s="26"/>
      <c r="AF18" s="26"/>
      <c r="AG18" s="26"/>
      <c r="AH18" s="26"/>
      <c r="AI18" s="26"/>
      <c r="AJ18" s="26"/>
      <c r="AO18" s="26"/>
    </row>
    <row r="19" spans="2:41" ht="76.5" customHeight="1" thickBot="1" x14ac:dyDescent="0.35">
      <c r="B19" s="46" t="s">
        <v>7</v>
      </c>
      <c r="C19" s="204" t="s">
        <v>24</v>
      </c>
      <c r="D19" s="204"/>
      <c r="E19" s="46" t="s">
        <v>25</v>
      </c>
      <c r="F19" s="46" t="s">
        <v>10</v>
      </c>
      <c r="G19" s="46" t="s">
        <v>14</v>
      </c>
      <c r="H19" s="46" t="s">
        <v>427</v>
      </c>
      <c r="I19" s="204" t="s">
        <v>15</v>
      </c>
      <c r="J19" s="204"/>
      <c r="K19" s="204" t="s">
        <v>428</v>
      </c>
      <c r="L19" s="204"/>
      <c r="M19" s="204" t="s">
        <v>16</v>
      </c>
      <c r="N19" s="204"/>
      <c r="O19" s="47" t="s">
        <v>294</v>
      </c>
      <c r="P19" s="205" t="s">
        <v>295</v>
      </c>
      <c r="Q19" s="205"/>
      <c r="R19" s="46" t="s">
        <v>20</v>
      </c>
      <c r="S19" s="58" t="s">
        <v>341</v>
      </c>
      <c r="T19" s="86">
        <f>AVERAGE(0.2)</f>
        <v>0.2</v>
      </c>
      <c r="U19" s="70" t="s">
        <v>459</v>
      </c>
      <c r="V19" s="68">
        <f>AVERAGE(0.2)</f>
        <v>0.2</v>
      </c>
      <c r="W19" s="70" t="s">
        <v>483</v>
      </c>
      <c r="X19" s="117">
        <f>AVERAGE(0)</f>
        <v>0</v>
      </c>
      <c r="Y19" s="134">
        <f t="shared" si="0"/>
        <v>0.13333333333333333</v>
      </c>
      <c r="Z19" s="26"/>
      <c r="AA19" s="26"/>
      <c r="AB19" s="26"/>
      <c r="AC19" s="26"/>
      <c r="AD19" s="26"/>
      <c r="AE19" s="26"/>
      <c r="AF19" s="26"/>
      <c r="AG19" s="26"/>
      <c r="AH19" s="26"/>
      <c r="AI19" s="26"/>
      <c r="AJ19" s="26"/>
    </row>
    <row r="20" spans="2:41" ht="88.5" customHeight="1" thickBot="1" x14ac:dyDescent="0.35">
      <c r="B20" s="46" t="s">
        <v>7</v>
      </c>
      <c r="C20" s="204" t="s">
        <v>24</v>
      </c>
      <c r="D20" s="204"/>
      <c r="E20" s="46" t="s">
        <v>25</v>
      </c>
      <c r="F20" s="46" t="s">
        <v>10</v>
      </c>
      <c r="G20" s="46" t="s">
        <v>297</v>
      </c>
      <c r="H20" s="46" t="s">
        <v>168</v>
      </c>
      <c r="I20" s="204" t="s">
        <v>298</v>
      </c>
      <c r="J20" s="204"/>
      <c r="K20" s="204" t="s">
        <v>428</v>
      </c>
      <c r="L20" s="204"/>
      <c r="M20" s="204" t="s">
        <v>19</v>
      </c>
      <c r="N20" s="204"/>
      <c r="O20" s="47" t="s">
        <v>299</v>
      </c>
      <c r="P20" s="205" t="s">
        <v>300</v>
      </c>
      <c r="Q20" s="205"/>
      <c r="R20" s="46" t="s">
        <v>20</v>
      </c>
      <c r="S20" s="58" t="s">
        <v>343</v>
      </c>
      <c r="T20" s="86">
        <f>AVERAGE(1,0.5,1)</f>
        <v>0.83333333333333337</v>
      </c>
      <c r="U20" s="70" t="s">
        <v>461</v>
      </c>
      <c r="V20" s="68">
        <f>AVERAGE(1,0.83)</f>
        <v>0.91500000000000004</v>
      </c>
      <c r="W20" s="70" t="s">
        <v>484</v>
      </c>
      <c r="X20" s="117">
        <f>AVERAGE(0.5)</f>
        <v>0.5</v>
      </c>
      <c r="Y20" s="134">
        <f t="shared" si="0"/>
        <v>0.74944444444444447</v>
      </c>
      <c r="Z20" s="26"/>
      <c r="AA20" s="26"/>
      <c r="AB20" s="26"/>
      <c r="AC20" s="26"/>
      <c r="AD20" s="26"/>
      <c r="AE20" s="26"/>
      <c r="AF20" s="26"/>
      <c r="AG20" s="26"/>
      <c r="AH20" s="26"/>
      <c r="AI20" s="26"/>
      <c r="AJ20" s="26"/>
    </row>
    <row r="21" spans="2:41" ht="93.75" customHeight="1" thickBot="1" x14ac:dyDescent="0.35">
      <c r="B21" s="46" t="s">
        <v>7</v>
      </c>
      <c r="C21" s="204" t="s">
        <v>23</v>
      </c>
      <c r="D21" s="204"/>
      <c r="E21" s="46" t="s">
        <v>431</v>
      </c>
      <c r="F21" s="46" t="s">
        <v>10</v>
      </c>
      <c r="G21" s="46" t="s">
        <v>14</v>
      </c>
      <c r="H21" s="46" t="s">
        <v>432</v>
      </c>
      <c r="I21" s="204" t="s">
        <v>15</v>
      </c>
      <c r="J21" s="204"/>
      <c r="K21" s="204" t="s">
        <v>428</v>
      </c>
      <c r="L21" s="204"/>
      <c r="M21" s="204" t="s">
        <v>16</v>
      </c>
      <c r="N21" s="204"/>
      <c r="O21" s="47" t="s">
        <v>294</v>
      </c>
      <c r="P21" s="205" t="s">
        <v>295</v>
      </c>
      <c r="Q21" s="205"/>
      <c r="R21" s="46" t="s">
        <v>296</v>
      </c>
      <c r="S21" s="58" t="s">
        <v>341</v>
      </c>
      <c r="T21" s="86">
        <f>AVERAGE(0.2)</f>
        <v>0.2</v>
      </c>
      <c r="U21" s="58" t="s">
        <v>462</v>
      </c>
      <c r="V21" s="68">
        <f>AVERAGE(0.2)</f>
        <v>0.2</v>
      </c>
      <c r="W21" s="70" t="s">
        <v>483</v>
      </c>
      <c r="X21" s="117">
        <f>AVERAGE(0)</f>
        <v>0</v>
      </c>
      <c r="Y21" s="134">
        <f t="shared" si="0"/>
        <v>0.13333333333333333</v>
      </c>
      <c r="Z21" s="26"/>
      <c r="AA21" s="26"/>
      <c r="AB21" s="26"/>
      <c r="AC21" s="26"/>
      <c r="AD21" s="26"/>
      <c r="AE21" s="26"/>
      <c r="AF21" s="26"/>
      <c r="AG21" s="26"/>
      <c r="AH21" s="26"/>
      <c r="AI21" s="26"/>
      <c r="AJ21" s="26"/>
    </row>
    <row r="22" spans="2:41" ht="108" customHeight="1" thickBot="1" x14ac:dyDescent="0.35">
      <c r="B22" s="46" t="s">
        <v>7</v>
      </c>
      <c r="C22" s="204" t="s">
        <v>23</v>
      </c>
      <c r="D22" s="204"/>
      <c r="E22" s="46" t="s">
        <v>431</v>
      </c>
      <c r="F22" s="46" t="s">
        <v>10</v>
      </c>
      <c r="G22" s="46" t="s">
        <v>297</v>
      </c>
      <c r="H22" s="46" t="s">
        <v>168</v>
      </c>
      <c r="I22" s="204" t="s">
        <v>298</v>
      </c>
      <c r="J22" s="204"/>
      <c r="K22" s="204" t="s">
        <v>428</v>
      </c>
      <c r="L22" s="204"/>
      <c r="M22" s="204" t="s">
        <v>19</v>
      </c>
      <c r="N22" s="204"/>
      <c r="O22" s="47" t="s">
        <v>299</v>
      </c>
      <c r="P22" s="205" t="s">
        <v>300</v>
      </c>
      <c r="Q22" s="205"/>
      <c r="R22" s="46" t="s">
        <v>144</v>
      </c>
      <c r="S22" s="58" t="s">
        <v>343</v>
      </c>
      <c r="T22" s="86">
        <f>AVERAGE(1,0.5,1)</f>
        <v>0.83333333333333337</v>
      </c>
      <c r="U22" s="70" t="s">
        <v>461</v>
      </c>
      <c r="V22" s="68">
        <f>AVERAGE(1,0.83)</f>
        <v>0.91500000000000004</v>
      </c>
      <c r="W22" s="70" t="s">
        <v>484</v>
      </c>
      <c r="X22" s="117">
        <f>AVERAGE(0.5)</f>
        <v>0.5</v>
      </c>
      <c r="Y22" s="134">
        <f t="shared" si="0"/>
        <v>0.74944444444444447</v>
      </c>
      <c r="Z22" s="26"/>
      <c r="AA22" s="26"/>
      <c r="AB22" s="26"/>
      <c r="AC22" s="26"/>
      <c r="AD22" s="26"/>
      <c r="AE22" s="26"/>
      <c r="AF22" s="26"/>
      <c r="AG22" s="26"/>
      <c r="AH22" s="26"/>
      <c r="AI22" s="26"/>
      <c r="AJ22" s="26"/>
    </row>
    <row r="23" spans="2:41" ht="93" customHeight="1" thickBot="1" x14ac:dyDescent="0.35">
      <c r="B23" s="46" t="s">
        <v>7</v>
      </c>
      <c r="C23" s="204" t="s">
        <v>28</v>
      </c>
      <c r="D23" s="204"/>
      <c r="E23" s="46" t="s">
        <v>29</v>
      </c>
      <c r="F23" s="46" t="s">
        <v>10</v>
      </c>
      <c r="G23" s="46" t="s">
        <v>14</v>
      </c>
      <c r="H23" s="46" t="s">
        <v>427</v>
      </c>
      <c r="I23" s="204" t="s">
        <v>15</v>
      </c>
      <c r="J23" s="204"/>
      <c r="K23" s="204" t="s">
        <v>428</v>
      </c>
      <c r="L23" s="204"/>
      <c r="M23" s="204" t="s">
        <v>16</v>
      </c>
      <c r="N23" s="204"/>
      <c r="O23" s="47" t="s">
        <v>294</v>
      </c>
      <c r="P23" s="205" t="s">
        <v>295</v>
      </c>
      <c r="Q23" s="205"/>
      <c r="R23" s="46" t="s">
        <v>296</v>
      </c>
      <c r="S23" s="58" t="s">
        <v>344</v>
      </c>
      <c r="T23" s="86">
        <f>AVERAGE(0.2)</f>
        <v>0.2</v>
      </c>
      <c r="U23" s="58" t="s">
        <v>460</v>
      </c>
      <c r="V23" s="68">
        <f>AVERAGE(0.2)</f>
        <v>0.2</v>
      </c>
      <c r="W23" s="70" t="s">
        <v>483</v>
      </c>
      <c r="X23" s="117">
        <f>AVERAGE(0)</f>
        <v>0</v>
      </c>
      <c r="Y23" s="134">
        <f t="shared" si="0"/>
        <v>0.13333333333333333</v>
      </c>
      <c r="Z23" s="26"/>
      <c r="AA23" s="26"/>
      <c r="AB23" s="26"/>
      <c r="AC23" s="26"/>
      <c r="AD23" s="26"/>
      <c r="AE23" s="26"/>
      <c r="AF23" s="26"/>
      <c r="AG23" s="26"/>
      <c r="AH23" s="26"/>
      <c r="AI23" s="26"/>
      <c r="AJ23" s="26"/>
    </row>
    <row r="24" spans="2:41" ht="93" customHeight="1" thickBot="1" x14ac:dyDescent="0.35">
      <c r="B24" s="46" t="s">
        <v>7</v>
      </c>
      <c r="C24" s="204" t="s">
        <v>28</v>
      </c>
      <c r="D24" s="204"/>
      <c r="E24" s="46" t="s">
        <v>29</v>
      </c>
      <c r="F24" s="46" t="s">
        <v>10</v>
      </c>
      <c r="G24" s="46" t="s">
        <v>301</v>
      </c>
      <c r="H24" s="46" t="s">
        <v>302</v>
      </c>
      <c r="I24" s="204" t="s">
        <v>298</v>
      </c>
      <c r="J24" s="204"/>
      <c r="K24" s="204" t="s">
        <v>428</v>
      </c>
      <c r="L24" s="204"/>
      <c r="M24" s="204" t="s">
        <v>303</v>
      </c>
      <c r="N24" s="204"/>
      <c r="O24" s="47" t="s">
        <v>299</v>
      </c>
      <c r="P24" s="205" t="s">
        <v>304</v>
      </c>
      <c r="Q24" s="205"/>
      <c r="R24" s="46" t="s">
        <v>167</v>
      </c>
      <c r="S24" s="58" t="s">
        <v>388</v>
      </c>
      <c r="T24" s="86">
        <f>AVERAGE(0.5,0)</f>
        <v>0.25</v>
      </c>
      <c r="U24" s="58" t="s">
        <v>389</v>
      </c>
      <c r="V24" s="68">
        <f>AVERAGE(0.25)</f>
        <v>0.25</v>
      </c>
      <c r="W24" s="115" t="s">
        <v>494</v>
      </c>
      <c r="X24" s="117">
        <f>AVERAGE(0.8,0.7)</f>
        <v>0.75</v>
      </c>
      <c r="Y24" s="134">
        <f t="shared" si="0"/>
        <v>0.41666666666666669</v>
      </c>
      <c r="Z24" s="26"/>
      <c r="AA24" s="26"/>
      <c r="AB24" s="26"/>
      <c r="AC24" s="26"/>
      <c r="AD24" s="26"/>
      <c r="AE24" s="26"/>
      <c r="AF24" s="26"/>
      <c r="AG24" s="26"/>
      <c r="AH24" s="26"/>
      <c r="AI24" s="26"/>
      <c r="AJ24" s="26"/>
    </row>
    <row r="25" spans="2:41" ht="93.75" customHeight="1" thickBot="1" x14ac:dyDescent="0.35">
      <c r="B25" s="46" t="s">
        <v>7</v>
      </c>
      <c r="C25" s="204" t="s">
        <v>28</v>
      </c>
      <c r="D25" s="204"/>
      <c r="E25" s="46" t="s">
        <v>29</v>
      </c>
      <c r="F25" s="46" t="s">
        <v>10</v>
      </c>
      <c r="G25" s="46" t="s">
        <v>297</v>
      </c>
      <c r="H25" s="46" t="s">
        <v>168</v>
      </c>
      <c r="I25" s="204" t="s">
        <v>298</v>
      </c>
      <c r="J25" s="204"/>
      <c r="K25" s="204" t="s">
        <v>428</v>
      </c>
      <c r="L25" s="204"/>
      <c r="M25" s="204" t="s">
        <v>19</v>
      </c>
      <c r="N25" s="204"/>
      <c r="O25" s="47" t="s">
        <v>299</v>
      </c>
      <c r="P25" s="205" t="s">
        <v>300</v>
      </c>
      <c r="Q25" s="205"/>
      <c r="R25" s="46" t="s">
        <v>144</v>
      </c>
      <c r="S25" s="58" t="s">
        <v>343</v>
      </c>
      <c r="T25" s="86">
        <f>AVERAGE(1,0.5,1)</f>
        <v>0.83333333333333337</v>
      </c>
      <c r="U25" s="70" t="s">
        <v>430</v>
      </c>
      <c r="V25" s="68">
        <f>AVERAGE(1,0.83)</f>
        <v>0.91500000000000004</v>
      </c>
      <c r="W25" s="70" t="s">
        <v>484</v>
      </c>
      <c r="X25" s="117">
        <f>AVERAGE(0.5)</f>
        <v>0.5</v>
      </c>
      <c r="Y25" s="134">
        <f t="shared" si="0"/>
        <v>0.74944444444444447</v>
      </c>
      <c r="Z25" s="26"/>
      <c r="AA25" s="26"/>
      <c r="AB25" s="26"/>
      <c r="AC25" s="26"/>
      <c r="AD25" s="26"/>
      <c r="AE25" s="26"/>
      <c r="AF25" s="26"/>
      <c r="AG25" s="26"/>
      <c r="AH25" s="26"/>
      <c r="AI25" s="26"/>
      <c r="AJ25" s="26"/>
    </row>
    <row r="26" spans="2:41" ht="80.25" customHeight="1" thickBot="1" x14ac:dyDescent="0.35">
      <c r="B26" s="46" t="s">
        <v>11</v>
      </c>
      <c r="C26" s="204" t="s">
        <v>30</v>
      </c>
      <c r="D26" s="204"/>
      <c r="E26" s="46" t="s">
        <v>31</v>
      </c>
      <c r="F26" s="46" t="s">
        <v>10</v>
      </c>
      <c r="G26" s="46" t="s">
        <v>14</v>
      </c>
      <c r="H26" s="46" t="s">
        <v>427</v>
      </c>
      <c r="I26" s="204" t="s">
        <v>15</v>
      </c>
      <c r="J26" s="204"/>
      <c r="K26" s="204" t="s">
        <v>428</v>
      </c>
      <c r="L26" s="204"/>
      <c r="M26" s="204" t="s">
        <v>16</v>
      </c>
      <c r="N26" s="204"/>
      <c r="O26" s="47" t="s">
        <v>294</v>
      </c>
      <c r="P26" s="205" t="s">
        <v>295</v>
      </c>
      <c r="Q26" s="205"/>
      <c r="R26" s="46" t="s">
        <v>296</v>
      </c>
      <c r="S26" s="58" t="s">
        <v>341</v>
      </c>
      <c r="T26" s="86">
        <f>AVERAGE(0.2)</f>
        <v>0.2</v>
      </c>
      <c r="U26" s="70" t="s">
        <v>429</v>
      </c>
      <c r="V26" s="68">
        <f>AVERAGE(0.2)</f>
        <v>0.2</v>
      </c>
      <c r="W26" s="70" t="s">
        <v>483</v>
      </c>
      <c r="X26" s="117">
        <f>AVERAGE(0)</f>
        <v>0</v>
      </c>
      <c r="Y26" s="134">
        <f t="shared" si="0"/>
        <v>0.13333333333333333</v>
      </c>
      <c r="Z26" s="26"/>
      <c r="AA26" s="26"/>
      <c r="AB26" s="26"/>
      <c r="AC26" s="26"/>
      <c r="AD26" s="26"/>
      <c r="AE26" s="26"/>
      <c r="AF26" s="26"/>
      <c r="AG26" s="26"/>
      <c r="AH26" s="26"/>
      <c r="AI26" s="26"/>
      <c r="AJ26" s="26"/>
    </row>
    <row r="27" spans="2:41" ht="95.25" customHeight="1" thickBot="1" x14ac:dyDescent="0.35">
      <c r="B27" s="46" t="s">
        <v>11</v>
      </c>
      <c r="C27" s="204" t="s">
        <v>30</v>
      </c>
      <c r="D27" s="204"/>
      <c r="E27" s="46" t="s">
        <v>31</v>
      </c>
      <c r="F27" s="46" t="s">
        <v>10</v>
      </c>
      <c r="G27" s="46" t="s">
        <v>297</v>
      </c>
      <c r="H27" s="46" t="s">
        <v>168</v>
      </c>
      <c r="I27" s="204" t="s">
        <v>298</v>
      </c>
      <c r="J27" s="204"/>
      <c r="K27" s="204" t="s">
        <v>428</v>
      </c>
      <c r="L27" s="204"/>
      <c r="M27" s="204" t="s">
        <v>19</v>
      </c>
      <c r="N27" s="204"/>
      <c r="O27" s="47" t="s">
        <v>299</v>
      </c>
      <c r="P27" s="205" t="s">
        <v>300</v>
      </c>
      <c r="Q27" s="205"/>
      <c r="R27" s="46" t="s">
        <v>144</v>
      </c>
      <c r="S27" s="58" t="s">
        <v>343</v>
      </c>
      <c r="T27" s="86">
        <f>AVERAGE(1,0.5,1)</f>
        <v>0.83333333333333337</v>
      </c>
      <c r="U27" s="70" t="s">
        <v>461</v>
      </c>
      <c r="V27" s="68">
        <f>AVERAGE(1,0.83)</f>
        <v>0.91500000000000004</v>
      </c>
      <c r="W27" s="70" t="s">
        <v>484</v>
      </c>
      <c r="X27" s="117">
        <f>AVERAGE(0.5)</f>
        <v>0.5</v>
      </c>
      <c r="Y27" s="134">
        <f t="shared" si="0"/>
        <v>0.74944444444444447</v>
      </c>
      <c r="Z27" s="26"/>
      <c r="AA27" s="26"/>
      <c r="AB27" s="26"/>
      <c r="AC27" s="26"/>
      <c r="AD27" s="26"/>
      <c r="AE27" s="26"/>
      <c r="AF27" s="26"/>
      <c r="AG27" s="26"/>
      <c r="AH27" s="26"/>
      <c r="AI27" s="26"/>
      <c r="AJ27" s="26"/>
    </row>
    <row r="28" spans="2:41" ht="77.25" customHeight="1" thickBot="1" x14ac:dyDescent="0.35">
      <c r="B28" s="46" t="s">
        <v>11</v>
      </c>
      <c r="C28" s="204" t="s">
        <v>17</v>
      </c>
      <c r="D28" s="204"/>
      <c r="E28" s="46" t="s">
        <v>18</v>
      </c>
      <c r="F28" s="46" t="s">
        <v>10</v>
      </c>
      <c r="G28" s="46" t="s">
        <v>14</v>
      </c>
      <c r="H28" s="46" t="s">
        <v>427</v>
      </c>
      <c r="I28" s="204" t="s">
        <v>15</v>
      </c>
      <c r="J28" s="204"/>
      <c r="K28" s="204" t="s">
        <v>428</v>
      </c>
      <c r="L28" s="204"/>
      <c r="M28" s="204" t="s">
        <v>16</v>
      </c>
      <c r="N28" s="204"/>
      <c r="O28" s="47" t="s">
        <v>294</v>
      </c>
      <c r="P28" s="205" t="s">
        <v>295</v>
      </c>
      <c r="Q28" s="205"/>
      <c r="R28" s="46" t="s">
        <v>296</v>
      </c>
      <c r="S28" s="58" t="s">
        <v>341</v>
      </c>
      <c r="T28" s="86">
        <f>AVERAGE(0.2)</f>
        <v>0.2</v>
      </c>
      <c r="U28" s="70" t="s">
        <v>429</v>
      </c>
      <c r="V28" s="68">
        <f>AVERAGE(0.2)</f>
        <v>0.2</v>
      </c>
      <c r="W28" s="70" t="s">
        <v>483</v>
      </c>
      <c r="X28" s="117">
        <f>AVERAGE(0)</f>
        <v>0</v>
      </c>
      <c r="Y28" s="134">
        <f t="shared" si="0"/>
        <v>0.13333333333333333</v>
      </c>
      <c r="Z28" s="26"/>
      <c r="AA28" s="26"/>
      <c r="AB28" s="26"/>
      <c r="AC28" s="26"/>
      <c r="AD28" s="26"/>
      <c r="AE28" s="26"/>
      <c r="AF28" s="26"/>
      <c r="AG28" s="26"/>
      <c r="AH28" s="26"/>
      <c r="AI28" s="26"/>
      <c r="AJ28" s="26"/>
    </row>
    <row r="29" spans="2:41" ht="108.75" customHeight="1" thickBot="1" x14ac:dyDescent="0.35">
      <c r="B29" s="46" t="s">
        <v>11</v>
      </c>
      <c r="C29" s="204" t="s">
        <v>17</v>
      </c>
      <c r="D29" s="204"/>
      <c r="E29" s="46" t="s">
        <v>18</v>
      </c>
      <c r="F29" s="46" t="s">
        <v>10</v>
      </c>
      <c r="G29" s="46" t="s">
        <v>297</v>
      </c>
      <c r="H29" s="46" t="s">
        <v>168</v>
      </c>
      <c r="I29" s="204" t="s">
        <v>298</v>
      </c>
      <c r="J29" s="204"/>
      <c r="K29" s="204" t="s">
        <v>428</v>
      </c>
      <c r="L29" s="204"/>
      <c r="M29" s="204" t="s">
        <v>19</v>
      </c>
      <c r="N29" s="204"/>
      <c r="O29" s="47" t="s">
        <v>299</v>
      </c>
      <c r="P29" s="205" t="s">
        <v>300</v>
      </c>
      <c r="Q29" s="205"/>
      <c r="R29" s="46" t="s">
        <v>144</v>
      </c>
      <c r="S29" s="58" t="s">
        <v>343</v>
      </c>
      <c r="T29" s="86">
        <f>AVERAGE(1,0.5,1)</f>
        <v>0.83333333333333337</v>
      </c>
      <c r="U29" s="70" t="s">
        <v>461</v>
      </c>
      <c r="V29" s="68">
        <f>AVERAGE(1,0.83)</f>
        <v>0.91500000000000004</v>
      </c>
      <c r="W29" s="70" t="s">
        <v>484</v>
      </c>
      <c r="X29" s="117">
        <f>AVERAGE(0.5)</f>
        <v>0.5</v>
      </c>
      <c r="Y29" s="134">
        <f t="shared" si="0"/>
        <v>0.74944444444444447</v>
      </c>
      <c r="Z29" s="26"/>
      <c r="AA29" s="26"/>
      <c r="AB29" s="26"/>
      <c r="AC29" s="26"/>
      <c r="AD29" s="26"/>
      <c r="AE29" s="26"/>
      <c r="AF29" s="26"/>
      <c r="AG29" s="26"/>
      <c r="AH29" s="26"/>
      <c r="AI29" s="26"/>
      <c r="AJ29" s="26"/>
    </row>
    <row r="30" spans="2:41" ht="153" customHeight="1" thickBot="1" x14ac:dyDescent="0.35">
      <c r="B30" s="46" t="s">
        <v>11</v>
      </c>
      <c r="C30" s="204" t="s">
        <v>32</v>
      </c>
      <c r="D30" s="204"/>
      <c r="E30" s="46" t="s">
        <v>33</v>
      </c>
      <c r="F30" s="46" t="s">
        <v>10</v>
      </c>
      <c r="G30" s="46" t="s">
        <v>14</v>
      </c>
      <c r="H30" s="46" t="s">
        <v>433</v>
      </c>
      <c r="I30" s="204" t="s">
        <v>15</v>
      </c>
      <c r="J30" s="204"/>
      <c r="K30" s="204" t="s">
        <v>428</v>
      </c>
      <c r="L30" s="204"/>
      <c r="M30" s="204" t="s">
        <v>16</v>
      </c>
      <c r="N30" s="204"/>
      <c r="O30" s="47" t="s">
        <v>294</v>
      </c>
      <c r="P30" s="205" t="s">
        <v>295</v>
      </c>
      <c r="Q30" s="205"/>
      <c r="R30" s="46" t="s">
        <v>296</v>
      </c>
      <c r="S30" s="58" t="s">
        <v>341</v>
      </c>
      <c r="T30" s="86">
        <f>AVERAGE(0.2)</f>
        <v>0.2</v>
      </c>
      <c r="U30" s="58" t="s">
        <v>434</v>
      </c>
      <c r="V30" s="68">
        <f>AVERAGE(0.2)</f>
        <v>0.2</v>
      </c>
      <c r="W30" s="70" t="s">
        <v>483</v>
      </c>
      <c r="X30" s="117">
        <f>AVERAGE(0)</f>
        <v>0</v>
      </c>
      <c r="Y30" s="134">
        <f t="shared" si="0"/>
        <v>0.13333333333333333</v>
      </c>
      <c r="Z30" s="26"/>
      <c r="AA30" s="26"/>
      <c r="AB30" s="26"/>
      <c r="AC30" s="26"/>
      <c r="AD30" s="26"/>
      <c r="AE30" s="26"/>
      <c r="AF30" s="26"/>
      <c r="AG30" s="26"/>
      <c r="AH30" s="26"/>
      <c r="AI30" s="26"/>
      <c r="AJ30" s="26"/>
    </row>
    <row r="31" spans="2:41" ht="99.75" customHeight="1" thickBot="1" x14ac:dyDescent="0.35">
      <c r="B31" s="46" t="s">
        <v>11</v>
      </c>
      <c r="C31" s="204" t="s">
        <v>32</v>
      </c>
      <c r="D31" s="204"/>
      <c r="E31" s="46" t="s">
        <v>33</v>
      </c>
      <c r="F31" s="46" t="s">
        <v>10</v>
      </c>
      <c r="G31" s="46" t="s">
        <v>297</v>
      </c>
      <c r="H31" s="46" t="s">
        <v>168</v>
      </c>
      <c r="I31" s="204" t="s">
        <v>298</v>
      </c>
      <c r="J31" s="204"/>
      <c r="K31" s="204" t="s">
        <v>428</v>
      </c>
      <c r="L31" s="204"/>
      <c r="M31" s="204" t="s">
        <v>19</v>
      </c>
      <c r="N31" s="204"/>
      <c r="O31" s="47" t="s">
        <v>299</v>
      </c>
      <c r="P31" s="205" t="s">
        <v>300</v>
      </c>
      <c r="Q31" s="205"/>
      <c r="R31" s="46" t="s">
        <v>144</v>
      </c>
      <c r="S31" s="58" t="s">
        <v>343</v>
      </c>
      <c r="T31" s="86">
        <f>AVERAGE(1,0.5,1)</f>
        <v>0.83333333333333337</v>
      </c>
      <c r="U31" s="70" t="s">
        <v>461</v>
      </c>
      <c r="V31" s="68">
        <f>AVERAGE(1,0.83)</f>
        <v>0.91500000000000004</v>
      </c>
      <c r="W31" s="70" t="s">
        <v>484</v>
      </c>
      <c r="X31" s="117">
        <f>AVERAGE(0.5)</f>
        <v>0.5</v>
      </c>
      <c r="Y31" s="134">
        <f t="shared" si="0"/>
        <v>0.74944444444444447</v>
      </c>
      <c r="Z31" s="26"/>
      <c r="AA31" s="26"/>
      <c r="AB31" s="26"/>
      <c r="AC31" s="26"/>
      <c r="AD31" s="26"/>
      <c r="AE31" s="26"/>
      <c r="AF31" s="26"/>
      <c r="AG31" s="26"/>
      <c r="AH31" s="26"/>
      <c r="AI31" s="26"/>
      <c r="AJ31" s="26"/>
    </row>
    <row r="32" spans="2:41" ht="73.5" customHeight="1" thickBot="1" x14ac:dyDescent="0.35">
      <c r="B32" s="46" t="s">
        <v>11</v>
      </c>
      <c r="C32" s="204" t="s">
        <v>21</v>
      </c>
      <c r="D32" s="204"/>
      <c r="E32" s="46" t="s">
        <v>22</v>
      </c>
      <c r="F32" s="46" t="s">
        <v>10</v>
      </c>
      <c r="G32" s="46" t="s">
        <v>14</v>
      </c>
      <c r="H32" s="46" t="s">
        <v>427</v>
      </c>
      <c r="I32" s="204" t="s">
        <v>15</v>
      </c>
      <c r="J32" s="204"/>
      <c r="K32" s="204" t="s">
        <v>428</v>
      </c>
      <c r="L32" s="204"/>
      <c r="M32" s="204" t="s">
        <v>16</v>
      </c>
      <c r="N32" s="204"/>
      <c r="O32" s="47" t="s">
        <v>294</v>
      </c>
      <c r="P32" s="205" t="s">
        <v>295</v>
      </c>
      <c r="Q32" s="205"/>
      <c r="R32" s="46" t="s">
        <v>296</v>
      </c>
      <c r="S32" s="58" t="s">
        <v>341</v>
      </c>
      <c r="T32" s="86">
        <f>AVERAGE(0.2)</f>
        <v>0.2</v>
      </c>
      <c r="U32" s="58" t="s">
        <v>460</v>
      </c>
      <c r="V32" s="68">
        <f>AVERAGE(0.2)</f>
        <v>0.2</v>
      </c>
      <c r="W32" s="70" t="s">
        <v>483</v>
      </c>
      <c r="X32" s="117">
        <f>AVERAGE(0)</f>
        <v>0</v>
      </c>
      <c r="Y32" s="134">
        <f t="shared" si="0"/>
        <v>0.13333333333333333</v>
      </c>
      <c r="Z32" s="26"/>
      <c r="AA32" s="26"/>
      <c r="AB32" s="26"/>
      <c r="AC32" s="26"/>
      <c r="AD32" s="26"/>
      <c r="AE32" s="26"/>
      <c r="AF32" s="26"/>
      <c r="AG32" s="26"/>
      <c r="AH32" s="26"/>
      <c r="AI32" s="26"/>
      <c r="AJ32" s="26"/>
    </row>
    <row r="33" spans="2:36" ht="92.25" customHeight="1" thickBot="1" x14ac:dyDescent="0.35">
      <c r="B33" s="46" t="s">
        <v>11</v>
      </c>
      <c r="C33" s="204" t="s">
        <v>21</v>
      </c>
      <c r="D33" s="204"/>
      <c r="E33" s="46" t="s">
        <v>22</v>
      </c>
      <c r="F33" s="46" t="s">
        <v>10</v>
      </c>
      <c r="G33" s="46" t="s">
        <v>297</v>
      </c>
      <c r="H33" s="46" t="s">
        <v>168</v>
      </c>
      <c r="I33" s="204" t="s">
        <v>298</v>
      </c>
      <c r="J33" s="204"/>
      <c r="K33" s="204" t="s">
        <v>428</v>
      </c>
      <c r="L33" s="204"/>
      <c r="M33" s="204" t="s">
        <v>19</v>
      </c>
      <c r="N33" s="204"/>
      <c r="O33" s="47" t="s">
        <v>299</v>
      </c>
      <c r="P33" s="205" t="s">
        <v>300</v>
      </c>
      <c r="Q33" s="205"/>
      <c r="R33" s="46" t="s">
        <v>144</v>
      </c>
      <c r="S33" s="58" t="s">
        <v>343</v>
      </c>
      <c r="T33" s="86">
        <f>AVERAGE(1,0.5,1)</f>
        <v>0.83333333333333337</v>
      </c>
      <c r="U33" s="70" t="s">
        <v>461</v>
      </c>
      <c r="V33" s="68">
        <f>AVERAGE(1,0.83)</f>
        <v>0.91500000000000004</v>
      </c>
      <c r="W33" s="70" t="s">
        <v>484</v>
      </c>
      <c r="X33" s="117">
        <f>AVERAGE(0.5)</f>
        <v>0.5</v>
      </c>
      <c r="Y33" s="134">
        <f t="shared" si="0"/>
        <v>0.74944444444444447</v>
      </c>
      <c r="Z33" s="26"/>
      <c r="AA33" s="26"/>
      <c r="AB33" s="26"/>
      <c r="AC33" s="26"/>
      <c r="AD33" s="26"/>
      <c r="AE33" s="26"/>
      <c r="AF33" s="26"/>
      <c r="AG33" s="26"/>
      <c r="AH33" s="26"/>
      <c r="AI33" s="26"/>
      <c r="AJ33" s="26"/>
    </row>
    <row r="34" spans="2:36" ht="82.5" customHeight="1" thickBot="1" x14ac:dyDescent="0.35">
      <c r="B34" s="46" t="s">
        <v>11</v>
      </c>
      <c r="C34" s="204" t="s">
        <v>12</v>
      </c>
      <c r="D34" s="204"/>
      <c r="E34" s="46" t="s">
        <v>13</v>
      </c>
      <c r="F34" s="46" t="s">
        <v>10</v>
      </c>
      <c r="G34" s="46" t="s">
        <v>14</v>
      </c>
      <c r="H34" s="46" t="s">
        <v>427</v>
      </c>
      <c r="I34" s="204" t="s">
        <v>15</v>
      </c>
      <c r="J34" s="204"/>
      <c r="K34" s="204" t="s">
        <v>428</v>
      </c>
      <c r="L34" s="204"/>
      <c r="M34" s="204" t="s">
        <v>16</v>
      </c>
      <c r="N34" s="204"/>
      <c r="O34" s="47" t="s">
        <v>294</v>
      </c>
      <c r="P34" s="205" t="s">
        <v>295</v>
      </c>
      <c r="Q34" s="205"/>
      <c r="R34" s="46" t="s">
        <v>296</v>
      </c>
      <c r="S34" s="58" t="s">
        <v>341</v>
      </c>
      <c r="T34" s="86">
        <f>AVERAGE(0.2)</f>
        <v>0.2</v>
      </c>
      <c r="U34" s="58" t="s">
        <v>460</v>
      </c>
      <c r="V34" s="68">
        <f>AVERAGE(0.2)</f>
        <v>0.2</v>
      </c>
      <c r="W34" s="70" t="s">
        <v>483</v>
      </c>
      <c r="X34" s="117">
        <f>AVERAGE(0)</f>
        <v>0</v>
      </c>
      <c r="Y34" s="134">
        <f t="shared" si="0"/>
        <v>0.13333333333333333</v>
      </c>
      <c r="Z34" s="26"/>
      <c r="AA34" s="26"/>
      <c r="AB34" s="26"/>
      <c r="AC34" s="26"/>
      <c r="AD34" s="26"/>
      <c r="AE34" s="26"/>
      <c r="AF34" s="26"/>
      <c r="AG34" s="26"/>
      <c r="AH34" s="26"/>
      <c r="AI34" s="26"/>
      <c r="AJ34" s="26"/>
    </row>
    <row r="35" spans="2:36" ht="110.25" customHeight="1" thickBot="1" x14ac:dyDescent="0.35">
      <c r="B35" s="46" t="s">
        <v>11</v>
      </c>
      <c r="C35" s="204" t="s">
        <v>12</v>
      </c>
      <c r="D35" s="204"/>
      <c r="E35" s="46" t="s">
        <v>13</v>
      </c>
      <c r="F35" s="46" t="s">
        <v>10</v>
      </c>
      <c r="G35" s="46" t="s">
        <v>305</v>
      </c>
      <c r="H35" s="46" t="s">
        <v>306</v>
      </c>
      <c r="I35" s="204" t="s">
        <v>298</v>
      </c>
      <c r="J35" s="204"/>
      <c r="K35" s="204" t="s">
        <v>428</v>
      </c>
      <c r="L35" s="204"/>
      <c r="M35" s="204" t="s">
        <v>19</v>
      </c>
      <c r="N35" s="204"/>
      <c r="O35" s="47" t="s">
        <v>307</v>
      </c>
      <c r="P35" s="205" t="s">
        <v>300</v>
      </c>
      <c r="Q35" s="205"/>
      <c r="R35" s="46" t="s">
        <v>20</v>
      </c>
      <c r="S35" s="58" t="s">
        <v>343</v>
      </c>
      <c r="T35" s="86">
        <f>AVERAGE(1,0.5,1)</f>
        <v>0.83333333333333337</v>
      </c>
      <c r="U35" s="70" t="s">
        <v>461</v>
      </c>
      <c r="V35" s="68">
        <f>AVERAGE(1,0.83)</f>
        <v>0.91500000000000004</v>
      </c>
      <c r="W35" s="70" t="s">
        <v>484</v>
      </c>
      <c r="X35" s="117">
        <f>AVERAGE(0.5)</f>
        <v>0.5</v>
      </c>
      <c r="Y35" s="134">
        <f t="shared" si="0"/>
        <v>0.74944444444444447</v>
      </c>
      <c r="Z35" s="26"/>
      <c r="AA35" s="26"/>
      <c r="AB35" s="26"/>
      <c r="AC35" s="26"/>
      <c r="AD35" s="26"/>
      <c r="AE35" s="26"/>
      <c r="AF35" s="26"/>
      <c r="AG35" s="26"/>
      <c r="AH35" s="26"/>
      <c r="AI35" s="26"/>
      <c r="AJ35" s="26"/>
    </row>
    <row r="36" spans="2:36" ht="75" customHeight="1" thickBot="1" x14ac:dyDescent="0.35">
      <c r="B36" s="46" t="s">
        <v>7</v>
      </c>
      <c r="C36" s="204" t="s">
        <v>8</v>
      </c>
      <c r="D36" s="204"/>
      <c r="E36" s="46" t="s">
        <v>9</v>
      </c>
      <c r="F36" s="46" t="s">
        <v>10</v>
      </c>
      <c r="G36" s="46" t="s">
        <v>14</v>
      </c>
      <c r="H36" s="46" t="s">
        <v>435</v>
      </c>
      <c r="I36" s="204" t="s">
        <v>15</v>
      </c>
      <c r="J36" s="204"/>
      <c r="K36" s="204" t="s">
        <v>428</v>
      </c>
      <c r="L36" s="204"/>
      <c r="M36" s="204" t="s">
        <v>16</v>
      </c>
      <c r="N36" s="204"/>
      <c r="O36" s="47" t="s">
        <v>294</v>
      </c>
      <c r="P36" s="205" t="s">
        <v>295</v>
      </c>
      <c r="Q36" s="205"/>
      <c r="R36" s="46" t="s">
        <v>20</v>
      </c>
      <c r="S36" s="58" t="s">
        <v>341</v>
      </c>
      <c r="T36" s="86">
        <f>AVERAGE(0.2)</f>
        <v>0.2</v>
      </c>
      <c r="U36" s="58" t="s">
        <v>460</v>
      </c>
      <c r="V36" s="68">
        <f>AVERAGE(0.2)</f>
        <v>0.2</v>
      </c>
      <c r="W36" s="70" t="s">
        <v>483</v>
      </c>
      <c r="X36" s="117">
        <f>AVERAGE(0)</f>
        <v>0</v>
      </c>
      <c r="Y36" s="134">
        <f t="shared" si="0"/>
        <v>0.13333333333333333</v>
      </c>
      <c r="Z36" s="26"/>
      <c r="AA36" s="26"/>
      <c r="AB36" s="26"/>
      <c r="AC36" s="26"/>
      <c r="AD36" s="26"/>
      <c r="AE36" s="26"/>
      <c r="AF36" s="26"/>
      <c r="AG36" s="26"/>
      <c r="AH36" s="26"/>
      <c r="AI36" s="26"/>
      <c r="AJ36" s="26"/>
    </row>
    <row r="37" spans="2:36" ht="89.25" customHeight="1" thickBot="1" x14ac:dyDescent="0.35">
      <c r="B37" s="46" t="s">
        <v>7</v>
      </c>
      <c r="C37" s="204" t="s">
        <v>8</v>
      </c>
      <c r="D37" s="204"/>
      <c r="E37" s="46" t="s">
        <v>9</v>
      </c>
      <c r="F37" s="46" t="s">
        <v>10</v>
      </c>
      <c r="G37" s="46" t="s">
        <v>297</v>
      </c>
      <c r="H37" s="46" t="s">
        <v>168</v>
      </c>
      <c r="I37" s="204" t="s">
        <v>298</v>
      </c>
      <c r="J37" s="204"/>
      <c r="K37" s="204" t="s">
        <v>428</v>
      </c>
      <c r="L37" s="204"/>
      <c r="M37" s="204" t="s">
        <v>19</v>
      </c>
      <c r="N37" s="204"/>
      <c r="O37" s="93">
        <v>43467</v>
      </c>
      <c r="P37" s="205" t="s">
        <v>300</v>
      </c>
      <c r="Q37" s="205"/>
      <c r="R37" s="46" t="s">
        <v>20</v>
      </c>
      <c r="S37" s="58" t="s">
        <v>343</v>
      </c>
      <c r="T37" s="86">
        <f>AVERAGE(1,0.5,1)</f>
        <v>0.83333333333333337</v>
      </c>
      <c r="U37" s="70" t="s">
        <v>461</v>
      </c>
      <c r="V37" s="68">
        <f>AVERAGE(1,0.83)</f>
        <v>0.91500000000000004</v>
      </c>
      <c r="W37" s="70" t="s">
        <v>484</v>
      </c>
      <c r="X37" s="117">
        <f>AVERAGE(0.5)</f>
        <v>0.5</v>
      </c>
      <c r="Y37" s="134">
        <f t="shared" si="0"/>
        <v>0.74944444444444447</v>
      </c>
      <c r="Z37" s="26"/>
      <c r="AA37" s="26"/>
      <c r="AB37" s="26"/>
      <c r="AC37" s="26"/>
      <c r="AD37" s="26"/>
      <c r="AE37" s="26"/>
      <c r="AF37" s="26"/>
      <c r="AG37" s="26"/>
      <c r="AH37" s="26"/>
      <c r="AI37" s="26"/>
      <c r="AJ37" s="26"/>
    </row>
    <row r="38" spans="2:36" ht="102.75" customHeight="1" thickBot="1" x14ac:dyDescent="0.35">
      <c r="B38" s="46"/>
      <c r="C38" s="204"/>
      <c r="D38" s="204"/>
      <c r="E38" s="46" t="s">
        <v>149</v>
      </c>
      <c r="F38" s="46"/>
      <c r="G38" s="46" t="s">
        <v>150</v>
      </c>
      <c r="H38" s="46" t="s">
        <v>436</v>
      </c>
      <c r="I38" s="204" t="s">
        <v>147</v>
      </c>
      <c r="J38" s="204"/>
      <c r="K38" s="204" t="s">
        <v>148</v>
      </c>
      <c r="L38" s="204"/>
      <c r="M38" s="204" t="s">
        <v>155</v>
      </c>
      <c r="N38" s="204"/>
      <c r="O38" s="93">
        <v>43467</v>
      </c>
      <c r="P38" s="208">
        <v>43830</v>
      </c>
      <c r="Q38" s="208"/>
      <c r="R38" s="46" t="s">
        <v>151</v>
      </c>
      <c r="S38" s="58" t="s">
        <v>345</v>
      </c>
      <c r="T38" s="86">
        <f>AVERAGE(1)</f>
        <v>1</v>
      </c>
      <c r="U38" s="71" t="s">
        <v>437</v>
      </c>
      <c r="V38" s="68">
        <f>AVERAGE(1,0.6)</f>
        <v>0.8</v>
      </c>
      <c r="W38" s="71" t="s">
        <v>492</v>
      </c>
      <c r="X38" s="117">
        <f>AVERAGE(1,1)</f>
        <v>1</v>
      </c>
      <c r="Y38" s="134">
        <f t="shared" si="0"/>
        <v>0.93333333333333324</v>
      </c>
      <c r="Z38" s="26"/>
      <c r="AA38" s="26"/>
      <c r="AB38" s="26"/>
      <c r="AC38" s="26"/>
      <c r="AD38" s="26"/>
      <c r="AE38" s="26"/>
      <c r="AF38" s="26"/>
      <c r="AG38" s="26"/>
      <c r="AH38" s="26"/>
      <c r="AI38" s="26"/>
      <c r="AJ38" s="26"/>
    </row>
    <row r="39" spans="2:36" ht="78.75" customHeight="1" thickBot="1" x14ac:dyDescent="0.35">
      <c r="B39" s="46"/>
      <c r="C39" s="204"/>
      <c r="D39" s="204"/>
      <c r="E39" s="46" t="s">
        <v>149</v>
      </c>
      <c r="F39" s="46"/>
      <c r="G39" s="46" t="s">
        <v>152</v>
      </c>
      <c r="H39" s="46" t="s">
        <v>153</v>
      </c>
      <c r="I39" s="204" t="s">
        <v>154</v>
      </c>
      <c r="J39" s="204"/>
      <c r="K39" s="204" t="s">
        <v>165</v>
      </c>
      <c r="L39" s="204"/>
      <c r="M39" s="204" t="s">
        <v>166</v>
      </c>
      <c r="N39" s="204" t="s">
        <v>166</v>
      </c>
      <c r="O39" s="93">
        <v>43467</v>
      </c>
      <c r="P39" s="208">
        <v>43830</v>
      </c>
      <c r="Q39" s="208"/>
      <c r="R39" s="46" t="s">
        <v>308</v>
      </c>
      <c r="S39" s="58" t="s">
        <v>346</v>
      </c>
      <c r="T39" s="86">
        <f>AVERAGE(0)</f>
        <v>0</v>
      </c>
      <c r="U39" s="72" t="s">
        <v>474</v>
      </c>
      <c r="V39" s="92">
        <f t="shared" ref="V39" si="1">AVERAGE(0,0)</f>
        <v>0</v>
      </c>
      <c r="W39" s="72" t="s">
        <v>485</v>
      </c>
      <c r="X39" s="117">
        <f>AVERAGE(0)</f>
        <v>0</v>
      </c>
      <c r="Y39" s="134">
        <f t="shared" si="0"/>
        <v>0</v>
      </c>
      <c r="Z39" s="26"/>
      <c r="AA39" s="26"/>
      <c r="AB39" s="26"/>
      <c r="AC39" s="26"/>
      <c r="AD39" s="26"/>
      <c r="AE39" s="26"/>
      <c r="AF39" s="26"/>
      <c r="AG39" s="26"/>
      <c r="AH39" s="26"/>
      <c r="AI39" s="26"/>
      <c r="AJ39" s="26"/>
    </row>
    <row r="40" spans="2:36" s="26" customFormat="1" x14ac:dyDescent="0.3">
      <c r="S40" s="11"/>
      <c r="T40" s="87"/>
      <c r="V40" s="73"/>
      <c r="X40" s="73"/>
    </row>
    <row r="41" spans="2:36" s="26" customFormat="1" ht="27.6" x14ac:dyDescent="0.35">
      <c r="S41" s="66" t="s">
        <v>347</v>
      </c>
      <c r="T41" s="75">
        <f>AVERAGE(T17,T18,T19,T20,T21,T22,T23,T24,T25,T26,T27,T28,T29,T30,T31,T32,T33,T34,T35,T36,T37,T38,T39)*33%</f>
        <v>0.16619565217391305</v>
      </c>
      <c r="U41" s="66" t="s">
        <v>450</v>
      </c>
      <c r="V41" s="74">
        <f>AVERAGE(V17:V39)*33%</f>
        <v>0.17504347826086955</v>
      </c>
      <c r="W41" s="66" t="s">
        <v>450</v>
      </c>
      <c r="X41" s="74">
        <f>AVERAGE(X17:X39)*33%</f>
        <v>9.6847826086956537E-2</v>
      </c>
      <c r="Y41" s="74">
        <f>AVERAGE(Y17:Y39)</f>
        <v>0.44251207729468606</v>
      </c>
    </row>
    <row r="42" spans="2:36" s="26" customFormat="1" x14ac:dyDescent="0.3"/>
    <row r="43" spans="2:36" s="26" customFormat="1" x14ac:dyDescent="0.3"/>
    <row r="44" spans="2:36" s="26" customFormat="1" x14ac:dyDescent="0.3"/>
    <row r="45" spans="2:36" s="26" customFormat="1" x14ac:dyDescent="0.3"/>
    <row r="46" spans="2:36" s="26" customFormat="1" x14ac:dyDescent="0.3">
      <c r="E46" t="s">
        <v>542</v>
      </c>
      <c r="F46"/>
      <c r="G46" t="s">
        <v>544</v>
      </c>
    </row>
    <row r="47" spans="2:36" s="26" customFormat="1" x14ac:dyDescent="0.3">
      <c r="E47" t="s">
        <v>543</v>
      </c>
      <c r="F47"/>
      <c r="G47" t="s">
        <v>545</v>
      </c>
    </row>
    <row r="48" spans="2:36" s="26" customFormat="1" x14ac:dyDescent="0.3"/>
    <row r="49" s="26" customFormat="1" x14ac:dyDescent="0.3"/>
    <row r="50" s="26" customFormat="1" x14ac:dyDescent="0.3"/>
    <row r="51" s="26" customFormat="1" x14ac:dyDescent="0.3"/>
    <row r="52" s="26" customFormat="1" x14ac:dyDescent="0.3"/>
    <row r="53" s="26" customFormat="1" x14ac:dyDescent="0.3"/>
    <row r="54" s="26" customFormat="1" x14ac:dyDescent="0.3"/>
    <row r="55" s="26" customFormat="1" x14ac:dyDescent="0.3"/>
    <row r="56" s="26" customFormat="1" x14ac:dyDescent="0.3"/>
    <row r="57" s="26" customFormat="1" x14ac:dyDescent="0.3"/>
    <row r="58" s="26" customFormat="1" x14ac:dyDescent="0.3"/>
    <row r="59" s="26" customFormat="1" x14ac:dyDescent="0.3"/>
    <row r="60" s="26" customFormat="1" x14ac:dyDescent="0.3"/>
    <row r="61" s="26" customFormat="1" x14ac:dyDescent="0.3"/>
    <row r="62" s="26" customFormat="1" x14ac:dyDescent="0.3"/>
    <row r="63" s="26" customFormat="1" x14ac:dyDescent="0.3"/>
    <row r="64" s="26" customFormat="1" x14ac:dyDescent="0.3"/>
    <row r="65" s="26" customFormat="1" x14ac:dyDescent="0.3"/>
    <row r="66" s="26" customFormat="1" x14ac:dyDescent="0.3"/>
    <row r="67" s="26" customFormat="1" x14ac:dyDescent="0.3"/>
    <row r="68" s="26" customFormat="1" x14ac:dyDescent="0.3"/>
    <row r="69" s="26" customFormat="1" x14ac:dyDescent="0.3"/>
    <row r="70" s="26" customFormat="1" x14ac:dyDescent="0.3"/>
    <row r="71" s="26" customFormat="1" x14ac:dyDescent="0.3"/>
    <row r="72" s="26" customFormat="1" x14ac:dyDescent="0.3"/>
    <row r="73" s="26" customFormat="1" x14ac:dyDescent="0.3"/>
    <row r="74" s="26" customFormat="1" x14ac:dyDescent="0.3"/>
    <row r="75" s="26" customFormat="1" x14ac:dyDescent="0.3"/>
    <row r="76" s="26" customFormat="1" x14ac:dyDescent="0.3"/>
    <row r="77" s="26" customFormat="1" x14ac:dyDescent="0.3"/>
    <row r="78" s="26" customFormat="1" x14ac:dyDescent="0.3"/>
    <row r="79" s="26" customFormat="1" x14ac:dyDescent="0.3"/>
    <row r="80" s="26" customFormat="1" x14ac:dyDescent="0.3"/>
    <row r="81" s="26" customFormat="1" x14ac:dyDescent="0.3"/>
    <row r="82" s="26" customFormat="1" x14ac:dyDescent="0.3"/>
    <row r="83" s="26" customFormat="1" x14ac:dyDescent="0.3"/>
    <row r="84" s="26" customFormat="1" x14ac:dyDescent="0.3"/>
    <row r="85" s="26" customFormat="1" x14ac:dyDescent="0.3"/>
    <row r="86" s="26" customFormat="1" x14ac:dyDescent="0.3"/>
    <row r="87" s="26" customFormat="1" x14ac:dyDescent="0.3"/>
    <row r="88" s="26" customFormat="1" x14ac:dyDescent="0.3"/>
    <row r="89" s="26" customFormat="1" x14ac:dyDescent="0.3"/>
    <row r="90" s="26" customFormat="1" x14ac:dyDescent="0.3"/>
    <row r="91" s="26" customFormat="1" x14ac:dyDescent="0.3"/>
    <row r="92" s="26" customFormat="1" x14ac:dyDescent="0.3"/>
    <row r="93" s="26" customFormat="1" x14ac:dyDescent="0.3"/>
    <row r="94" s="26" customFormat="1" x14ac:dyDescent="0.3"/>
    <row r="95" s="26" customFormat="1" x14ac:dyDescent="0.3"/>
    <row r="96" s="26" customFormat="1" x14ac:dyDescent="0.3"/>
    <row r="97" s="26" customFormat="1" x14ac:dyDescent="0.3"/>
    <row r="98" s="26" customFormat="1" x14ac:dyDescent="0.3"/>
    <row r="99" s="26" customFormat="1" x14ac:dyDescent="0.3"/>
    <row r="100" s="26" customFormat="1" x14ac:dyDescent="0.3"/>
    <row r="101" s="26" customFormat="1" x14ac:dyDescent="0.3"/>
    <row r="102" s="26" customFormat="1" x14ac:dyDescent="0.3"/>
    <row r="103" s="26" customFormat="1" x14ac:dyDescent="0.3"/>
    <row r="104" s="26" customFormat="1" x14ac:dyDescent="0.3"/>
    <row r="105" s="26" customFormat="1" x14ac:dyDescent="0.3"/>
    <row r="106" s="26" customFormat="1" x14ac:dyDescent="0.3"/>
    <row r="107" s="26" customFormat="1" x14ac:dyDescent="0.3"/>
    <row r="108" s="26" customFormat="1" x14ac:dyDescent="0.3"/>
    <row r="109" s="26" customFormat="1" x14ac:dyDescent="0.3"/>
    <row r="110" s="26" customFormat="1" x14ac:dyDescent="0.3"/>
    <row r="111" s="26" customFormat="1" x14ac:dyDescent="0.3"/>
    <row r="112" s="26" customFormat="1" x14ac:dyDescent="0.3"/>
    <row r="113" s="26" customFormat="1" x14ac:dyDescent="0.3"/>
    <row r="114" s="26" customFormat="1" x14ac:dyDescent="0.3"/>
    <row r="115" s="26" customFormat="1" x14ac:dyDescent="0.3"/>
    <row r="116" s="26" customFormat="1" x14ac:dyDescent="0.3"/>
    <row r="117" s="26" customFormat="1" x14ac:dyDescent="0.3"/>
    <row r="118" s="26" customFormat="1" x14ac:dyDescent="0.3"/>
    <row r="119" s="26" customFormat="1" x14ac:dyDescent="0.3"/>
    <row r="120" s="26" customFormat="1" x14ac:dyDescent="0.3"/>
    <row r="121" s="26" customFormat="1" x14ac:dyDescent="0.3"/>
    <row r="122" s="26" customFormat="1" x14ac:dyDescent="0.3"/>
    <row r="123" s="26" customFormat="1" x14ac:dyDescent="0.3"/>
    <row r="124" s="26" customFormat="1" x14ac:dyDescent="0.3"/>
    <row r="125" s="26" customFormat="1" x14ac:dyDescent="0.3"/>
    <row r="126" s="26" customFormat="1" x14ac:dyDescent="0.3"/>
    <row r="127" s="26" customFormat="1" x14ac:dyDescent="0.3"/>
    <row r="128" s="26" customFormat="1" x14ac:dyDescent="0.3"/>
    <row r="129" s="26" customFormat="1" x14ac:dyDescent="0.3"/>
    <row r="130" s="26" customFormat="1" x14ac:dyDescent="0.3"/>
    <row r="131" s="26" customFormat="1" x14ac:dyDescent="0.3"/>
    <row r="132" s="26" customFormat="1" x14ac:dyDescent="0.3"/>
    <row r="133" s="26" customFormat="1" x14ac:dyDescent="0.3"/>
    <row r="134" s="26" customFormat="1" x14ac:dyDescent="0.3"/>
    <row r="135" s="26" customFormat="1" x14ac:dyDescent="0.3"/>
    <row r="136" s="26" customFormat="1" x14ac:dyDescent="0.3"/>
    <row r="137" s="26" customFormat="1" x14ac:dyDescent="0.3"/>
    <row r="138" s="26" customFormat="1" x14ac:dyDescent="0.3"/>
    <row r="139" s="26" customFormat="1" x14ac:dyDescent="0.3"/>
    <row r="140" s="26" customFormat="1" x14ac:dyDescent="0.3"/>
    <row r="141" s="26" customFormat="1" x14ac:dyDescent="0.3"/>
    <row r="142" s="26" customFormat="1" x14ac:dyDescent="0.3"/>
    <row r="143" s="26" customFormat="1" x14ac:dyDescent="0.3"/>
    <row r="144" s="26" customFormat="1" x14ac:dyDescent="0.3"/>
    <row r="145" s="26" customFormat="1" x14ac:dyDescent="0.3"/>
    <row r="146" s="26" customFormat="1" x14ac:dyDescent="0.3"/>
    <row r="147" s="26" customFormat="1" x14ac:dyDescent="0.3"/>
    <row r="148" s="26" customFormat="1" x14ac:dyDescent="0.3"/>
    <row r="149" s="26" customFormat="1" x14ac:dyDescent="0.3"/>
    <row r="150" s="26" customFormat="1" x14ac:dyDescent="0.3"/>
    <row r="151" s="26" customFormat="1" x14ac:dyDescent="0.3"/>
    <row r="152" s="26" customFormat="1" x14ac:dyDescent="0.3"/>
    <row r="153" s="26" customFormat="1" x14ac:dyDescent="0.3"/>
    <row r="154" s="26" customFormat="1" x14ac:dyDescent="0.3"/>
    <row r="155" s="26" customFormat="1" x14ac:dyDescent="0.3"/>
    <row r="156" s="26" customFormat="1" x14ac:dyDescent="0.3"/>
    <row r="157" s="26" customFormat="1" x14ac:dyDescent="0.3"/>
    <row r="158" s="26" customFormat="1" x14ac:dyDescent="0.3"/>
    <row r="159" s="26" customFormat="1" x14ac:dyDescent="0.3"/>
    <row r="160" s="26" customFormat="1" x14ac:dyDescent="0.3"/>
    <row r="161" s="26" customFormat="1" x14ac:dyDescent="0.3"/>
    <row r="162" s="26" customFormat="1" x14ac:dyDescent="0.3"/>
    <row r="163" s="26" customFormat="1" x14ac:dyDescent="0.3"/>
    <row r="164" s="26" customFormat="1" x14ac:dyDescent="0.3"/>
    <row r="165" s="26" customFormat="1" x14ac:dyDescent="0.3"/>
    <row r="166" s="26" customFormat="1" x14ac:dyDescent="0.3"/>
    <row r="167" s="26" customFormat="1" x14ac:dyDescent="0.3"/>
    <row r="168" s="26" customFormat="1" x14ac:dyDescent="0.3"/>
    <row r="169" s="26" customFormat="1" x14ac:dyDescent="0.3"/>
    <row r="170" s="26" customFormat="1" x14ac:dyDescent="0.3"/>
    <row r="171" s="26" customFormat="1" x14ac:dyDescent="0.3"/>
    <row r="172" s="26" customFormat="1" x14ac:dyDescent="0.3"/>
    <row r="173" s="26" customFormat="1" x14ac:dyDescent="0.3"/>
    <row r="174" s="26" customFormat="1" x14ac:dyDescent="0.3"/>
    <row r="175" s="26" customFormat="1" x14ac:dyDescent="0.3"/>
    <row r="176" s="26" customFormat="1" x14ac:dyDescent="0.3"/>
    <row r="177" s="26" customFormat="1" x14ac:dyDescent="0.3"/>
    <row r="178" s="26" customFormat="1" x14ac:dyDescent="0.3"/>
    <row r="179" s="26" customFormat="1" x14ac:dyDescent="0.3"/>
    <row r="180" s="26" customFormat="1" x14ac:dyDescent="0.3"/>
    <row r="181" s="26" customFormat="1" x14ac:dyDescent="0.3"/>
    <row r="182" s="26" customFormat="1" x14ac:dyDescent="0.3"/>
    <row r="183" s="26" customFormat="1" x14ac:dyDescent="0.3"/>
    <row r="184" s="26" customFormat="1" x14ac:dyDescent="0.3"/>
    <row r="185" s="26" customFormat="1" x14ac:dyDescent="0.3"/>
    <row r="186" s="26" customFormat="1" x14ac:dyDescent="0.3"/>
    <row r="187" s="26" customFormat="1" x14ac:dyDescent="0.3"/>
    <row r="188" s="26" customFormat="1" x14ac:dyDescent="0.3"/>
    <row r="189" s="26" customFormat="1" x14ac:dyDescent="0.3"/>
    <row r="190" s="26" customFormat="1" x14ac:dyDescent="0.3"/>
    <row r="191" s="26" customFormat="1" x14ac:dyDescent="0.3"/>
    <row r="192" s="26" customFormat="1" x14ac:dyDescent="0.3"/>
    <row r="193" s="26" customFormat="1" x14ac:dyDescent="0.3"/>
    <row r="194" s="26" customFormat="1" x14ac:dyDescent="0.3"/>
    <row r="195" s="26" customFormat="1" x14ac:dyDescent="0.3"/>
    <row r="196" s="26" customFormat="1" x14ac:dyDescent="0.3"/>
  </sheetData>
  <mergeCells count="146">
    <mergeCell ref="Y15:Y16"/>
    <mergeCell ref="C39:D39"/>
    <mergeCell ref="I39:J39"/>
    <mergeCell ref="K39:L39"/>
    <mergeCell ref="M39:N39"/>
    <mergeCell ref="P39:Q39"/>
    <mergeCell ref="C38:D38"/>
    <mergeCell ref="I38:J38"/>
    <mergeCell ref="K38:L38"/>
    <mergeCell ref="M38:N38"/>
    <mergeCell ref="P38:Q38"/>
    <mergeCell ref="C37:D37"/>
    <mergeCell ref="I37:J37"/>
    <mergeCell ref="K37:L37"/>
    <mergeCell ref="M37:N37"/>
    <mergeCell ref="P37:Q37"/>
    <mergeCell ref="C36:D36"/>
    <mergeCell ref="I36:J36"/>
    <mergeCell ref="K36:L36"/>
    <mergeCell ref="M36:N36"/>
    <mergeCell ref="P36:Q36"/>
    <mergeCell ref="C35:D35"/>
    <mergeCell ref="I35:J35"/>
    <mergeCell ref="K35:L35"/>
    <mergeCell ref="M35:N35"/>
    <mergeCell ref="P35:Q35"/>
    <mergeCell ref="C34:D34"/>
    <mergeCell ref="I34:J34"/>
    <mergeCell ref="K34:L34"/>
    <mergeCell ref="M34:N34"/>
    <mergeCell ref="P34:Q34"/>
    <mergeCell ref="C33:D33"/>
    <mergeCell ref="I33:J33"/>
    <mergeCell ref="K33:L33"/>
    <mergeCell ref="M33:N33"/>
    <mergeCell ref="P33:Q33"/>
    <mergeCell ref="C32:D32"/>
    <mergeCell ref="I32:J32"/>
    <mergeCell ref="K32:L32"/>
    <mergeCell ref="M32:N32"/>
    <mergeCell ref="P32:Q32"/>
    <mergeCell ref="C31:D31"/>
    <mergeCell ref="I31:J31"/>
    <mergeCell ref="K31:L31"/>
    <mergeCell ref="M31:N31"/>
    <mergeCell ref="P31:Q31"/>
    <mergeCell ref="C30:D30"/>
    <mergeCell ref="I30:J30"/>
    <mergeCell ref="K30:L30"/>
    <mergeCell ref="M30:N30"/>
    <mergeCell ref="P30:Q30"/>
    <mergeCell ref="C29:D29"/>
    <mergeCell ref="I29:J29"/>
    <mergeCell ref="K29:L29"/>
    <mergeCell ref="M29:N29"/>
    <mergeCell ref="P29:Q29"/>
    <mergeCell ref="C28:D28"/>
    <mergeCell ref="I28:J28"/>
    <mergeCell ref="K28:L28"/>
    <mergeCell ref="M28:N28"/>
    <mergeCell ref="P28:Q28"/>
    <mergeCell ref="C27:D27"/>
    <mergeCell ref="I27:J27"/>
    <mergeCell ref="K27:L27"/>
    <mergeCell ref="M27:N27"/>
    <mergeCell ref="P27:Q27"/>
    <mergeCell ref="C26:D26"/>
    <mergeCell ref="I26:J26"/>
    <mergeCell ref="K26:L26"/>
    <mergeCell ref="M26:N26"/>
    <mergeCell ref="P26:Q26"/>
    <mergeCell ref="C25:D25"/>
    <mergeCell ref="I25:J25"/>
    <mergeCell ref="K25:L25"/>
    <mergeCell ref="M25:N25"/>
    <mergeCell ref="P25:Q25"/>
    <mergeCell ref="C24:D24"/>
    <mergeCell ref="I24:J24"/>
    <mergeCell ref="K24:L24"/>
    <mergeCell ref="M24:N24"/>
    <mergeCell ref="P24:Q24"/>
    <mergeCell ref="C23:D23"/>
    <mergeCell ref="I23:J23"/>
    <mergeCell ref="K23:L23"/>
    <mergeCell ref="M23:N23"/>
    <mergeCell ref="P23:Q23"/>
    <mergeCell ref="C22:D22"/>
    <mergeCell ref="I22:J22"/>
    <mergeCell ref="K22:L22"/>
    <mergeCell ref="M22:N22"/>
    <mergeCell ref="P22:Q22"/>
    <mergeCell ref="C21:D21"/>
    <mergeCell ref="I21:J21"/>
    <mergeCell ref="K21:L21"/>
    <mergeCell ref="M21:N21"/>
    <mergeCell ref="P21:Q21"/>
    <mergeCell ref="C20:D20"/>
    <mergeCell ref="I20:J20"/>
    <mergeCell ref="K20:L20"/>
    <mergeCell ref="M20:N20"/>
    <mergeCell ref="P20:Q20"/>
    <mergeCell ref="C19:D19"/>
    <mergeCell ref="I19:J19"/>
    <mergeCell ref="K19:L19"/>
    <mergeCell ref="M19:N19"/>
    <mergeCell ref="P19:Q19"/>
    <mergeCell ref="O15:R15"/>
    <mergeCell ref="C16:D16"/>
    <mergeCell ref="I16:J16"/>
    <mergeCell ref="K16:L16"/>
    <mergeCell ref="M16:N16"/>
    <mergeCell ref="P16:Q16"/>
    <mergeCell ref="C18:D18"/>
    <mergeCell ref="I18:J18"/>
    <mergeCell ref="K18:L18"/>
    <mergeCell ref="M18:N18"/>
    <mergeCell ref="P18:Q18"/>
    <mergeCell ref="C17:D17"/>
    <mergeCell ref="I17:J17"/>
    <mergeCell ref="K17:L17"/>
    <mergeCell ref="M17:N17"/>
    <mergeCell ref="P17:Q17"/>
    <mergeCell ref="S2:Y14"/>
    <mergeCell ref="S15:S16"/>
    <mergeCell ref="T15:T16"/>
    <mergeCell ref="U15:U16"/>
    <mergeCell ref="V15:V16"/>
    <mergeCell ref="W15:W16"/>
    <mergeCell ref="X15:X16"/>
    <mergeCell ref="B2:P2"/>
    <mergeCell ref="B3:C3"/>
    <mergeCell ref="D3:I3"/>
    <mergeCell ref="L4:M5"/>
    <mergeCell ref="N4:P5"/>
    <mergeCell ref="B5:C6"/>
    <mergeCell ref="D5:I6"/>
    <mergeCell ref="L7:M8"/>
    <mergeCell ref="N7:P8"/>
    <mergeCell ref="B8:C10"/>
    <mergeCell ref="D8:I10"/>
    <mergeCell ref="L10:P12"/>
    <mergeCell ref="B12:C13"/>
    <mergeCell ref="D12:I13"/>
    <mergeCell ref="B14:P14"/>
    <mergeCell ref="B15:F15"/>
    <mergeCell ref="G15:N15"/>
  </mergeCells>
  <pageMargins left="0.51181102362204722" right="0.51181102362204722" top="0.74803149606299213" bottom="0.74803149606299213" header="0.31496062992125984" footer="0.31496062992125984"/>
  <pageSetup paperSize="122" scale="71" fitToHeight="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06"/>
  <sheetViews>
    <sheetView topLeftCell="G1" zoomScaleNormal="100" workbookViewId="0">
      <selection activeCell="B2" sqref="B2:N2"/>
    </sheetView>
  </sheetViews>
  <sheetFormatPr baseColWidth="10" defaultRowHeight="14.4" x14ac:dyDescent="0.3"/>
  <cols>
    <col min="1" max="1" width="2.6640625" style="26" customWidth="1"/>
    <col min="2" max="2" width="32.6640625" customWidth="1"/>
    <col min="3" max="3" width="7.44140625" customWidth="1"/>
    <col min="4" max="4" width="33.33203125" customWidth="1"/>
    <col min="5" max="5" width="26.5546875" customWidth="1"/>
    <col min="6" max="6" width="34.88671875" customWidth="1"/>
    <col min="7" max="7" width="18.6640625" customWidth="1"/>
    <col min="8" max="8" width="51.5546875" customWidth="1"/>
    <col min="9" max="9" width="12.88671875" customWidth="1"/>
    <col min="10" max="10" width="51.5546875" customWidth="1"/>
    <col min="11" max="11" width="12.88671875" customWidth="1"/>
    <col min="12" max="12" width="51.5546875" customWidth="1"/>
    <col min="13" max="13" width="12.88671875" customWidth="1"/>
    <col min="14" max="14" width="18.33203125" customWidth="1"/>
    <col min="17" max="17" width="11.88671875" bestFit="1" customWidth="1"/>
  </cols>
  <sheetData>
    <row r="1" spans="1:81" s="26" customFormat="1" ht="15" thickBot="1" x14ac:dyDescent="0.35">
      <c r="H1" s="11"/>
      <c r="I1" s="11"/>
      <c r="J1" s="11"/>
      <c r="K1" s="11"/>
      <c r="L1" s="11"/>
      <c r="M1" s="11"/>
    </row>
    <row r="2" spans="1:81" ht="69" customHeight="1" thickBot="1" x14ac:dyDescent="0.35">
      <c r="B2" s="161" t="s">
        <v>310</v>
      </c>
      <c r="C2" s="162"/>
      <c r="D2" s="162"/>
      <c r="E2" s="162"/>
      <c r="F2" s="162"/>
      <c r="G2" s="162"/>
      <c r="H2" s="162"/>
      <c r="I2" s="162"/>
      <c r="J2" s="162"/>
      <c r="K2" s="162"/>
      <c r="L2" s="162"/>
      <c r="M2" s="162"/>
      <c r="N2" s="163"/>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row>
    <row r="3" spans="1:81" ht="18.600000000000001" thickBot="1" x14ac:dyDescent="0.4">
      <c r="A3" s="27"/>
      <c r="B3" s="153" t="s">
        <v>64</v>
      </c>
      <c r="C3" s="154"/>
      <c r="D3" s="154"/>
      <c r="E3" s="154"/>
      <c r="F3" s="154"/>
      <c r="G3" s="154"/>
      <c r="H3" s="154"/>
      <c r="I3" s="154"/>
      <c r="J3" s="154"/>
      <c r="K3" s="155"/>
      <c r="L3" s="150"/>
      <c r="M3" s="150"/>
      <c r="N3" s="151"/>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row>
    <row r="4" spans="1:81" ht="36.6" thickBot="1" x14ac:dyDescent="0.4">
      <c r="A4" s="27"/>
      <c r="B4" s="62" t="s">
        <v>35</v>
      </c>
      <c r="C4" s="156" t="s">
        <v>65</v>
      </c>
      <c r="D4" s="156"/>
      <c r="E4" s="63" t="s">
        <v>37</v>
      </c>
      <c r="F4" s="123" t="s">
        <v>38</v>
      </c>
      <c r="G4" s="63" t="s">
        <v>39</v>
      </c>
      <c r="H4" s="64" t="s">
        <v>328</v>
      </c>
      <c r="I4" s="59" t="s">
        <v>325</v>
      </c>
      <c r="J4" s="64" t="s">
        <v>324</v>
      </c>
      <c r="K4" s="59" t="s">
        <v>325</v>
      </c>
      <c r="L4" s="64" t="s">
        <v>472</v>
      </c>
      <c r="M4" s="59" t="s">
        <v>325</v>
      </c>
      <c r="N4" s="152" t="s">
        <v>479</v>
      </c>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row>
    <row r="5" spans="1:81" s="11" customFormat="1" ht="71.25" customHeight="1" thickBot="1" x14ac:dyDescent="0.4">
      <c r="A5" s="27"/>
      <c r="B5" s="212" t="s">
        <v>91</v>
      </c>
      <c r="C5" s="60" t="s">
        <v>40</v>
      </c>
      <c r="D5" s="58" t="s">
        <v>66</v>
      </c>
      <c r="E5" s="58" t="s">
        <v>309</v>
      </c>
      <c r="F5" s="58" t="s">
        <v>258</v>
      </c>
      <c r="G5" s="61">
        <v>43830</v>
      </c>
      <c r="H5" s="58" t="s">
        <v>348</v>
      </c>
      <c r="I5" s="148">
        <f>AVERAGE(0,0,0,0,0)</f>
        <v>0</v>
      </c>
      <c r="J5" s="58" t="s">
        <v>438</v>
      </c>
      <c r="K5" s="148">
        <f>AVERAGE(0,0,0,0,0.1)</f>
        <v>0.02</v>
      </c>
      <c r="L5" s="58" t="s">
        <v>520</v>
      </c>
      <c r="M5" s="157">
        <f>AVERAGE(1,1)</f>
        <v>1</v>
      </c>
      <c r="N5" s="149">
        <v>1</v>
      </c>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row>
    <row r="6" spans="1:81" s="11" customFormat="1" ht="135" customHeight="1" thickBot="1" x14ac:dyDescent="0.4">
      <c r="A6" s="27"/>
      <c r="B6" s="213"/>
      <c r="C6" s="17" t="s">
        <v>41</v>
      </c>
      <c r="D6" s="58" t="s">
        <v>67</v>
      </c>
      <c r="E6" s="58" t="s">
        <v>215</v>
      </c>
      <c r="F6" s="58" t="s">
        <v>259</v>
      </c>
      <c r="G6" s="33" t="s">
        <v>253</v>
      </c>
      <c r="H6" s="58" t="s">
        <v>349</v>
      </c>
      <c r="I6" s="67">
        <f>AVERAGE(1,0,1,1)</f>
        <v>0.75</v>
      </c>
      <c r="J6" s="58" t="s">
        <v>439</v>
      </c>
      <c r="K6" s="67">
        <f>AVERAGE(0,0.5,1,1,1)</f>
        <v>0.7</v>
      </c>
      <c r="L6" s="58" t="s">
        <v>500</v>
      </c>
      <c r="M6" s="135">
        <f>AVERAGE(1,1,1,1)</f>
        <v>1</v>
      </c>
      <c r="N6" s="137">
        <v>1</v>
      </c>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row>
    <row r="7" spans="1:81" s="11" customFormat="1" ht="75.75" customHeight="1" thickBot="1" x14ac:dyDescent="0.4">
      <c r="A7" s="27"/>
      <c r="B7" s="217" t="s">
        <v>92</v>
      </c>
      <c r="C7" s="214" t="s">
        <v>43</v>
      </c>
      <c r="D7" s="58" t="s">
        <v>69</v>
      </c>
      <c r="E7" s="58" t="s">
        <v>200</v>
      </c>
      <c r="F7" s="58" t="s">
        <v>260</v>
      </c>
      <c r="G7" s="31" t="s">
        <v>204</v>
      </c>
      <c r="H7" s="58" t="s">
        <v>350</v>
      </c>
      <c r="I7" s="67">
        <f>AVERAGE(1,0,1,1,0.75)</f>
        <v>0.75</v>
      </c>
      <c r="J7" s="58" t="s">
        <v>399</v>
      </c>
      <c r="K7" s="67">
        <f>AVERAGE(0.97,0,1,1,1,1)</f>
        <v>0.82833333333333325</v>
      </c>
      <c r="L7" s="58" t="s">
        <v>521</v>
      </c>
      <c r="M7" s="135">
        <f>AVERAGE(0.99,1,1,1)</f>
        <v>0.99750000000000005</v>
      </c>
      <c r="N7" s="136">
        <v>1</v>
      </c>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row>
    <row r="8" spans="1:81" s="11" customFormat="1" ht="54.75" customHeight="1" thickBot="1" x14ac:dyDescent="0.4">
      <c r="A8" s="27"/>
      <c r="B8" s="218"/>
      <c r="C8" s="215"/>
      <c r="D8" s="58"/>
      <c r="E8" s="58" t="s">
        <v>201</v>
      </c>
      <c r="F8" s="58" t="s">
        <v>145</v>
      </c>
      <c r="G8" s="31">
        <v>43585</v>
      </c>
      <c r="H8" s="58" t="s">
        <v>351</v>
      </c>
      <c r="I8" s="67">
        <f>AVERAGE(0.5,0.96,1)</f>
        <v>0.82</v>
      </c>
      <c r="J8" s="58" t="s">
        <v>400</v>
      </c>
      <c r="K8" s="67">
        <f>AVERAGE(0.97,0,0,1,1,1)</f>
        <v>0.66166666666666663</v>
      </c>
      <c r="L8" s="58" t="s">
        <v>522</v>
      </c>
      <c r="M8" s="135">
        <f>AVERAGE(0.98,1,1,1)</f>
        <v>0.995</v>
      </c>
      <c r="N8" s="136">
        <v>1</v>
      </c>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row>
    <row r="9" spans="1:81" s="11" customFormat="1" ht="62.25" customHeight="1" thickBot="1" x14ac:dyDescent="0.4">
      <c r="A9" s="27"/>
      <c r="B9" s="218"/>
      <c r="C9" s="216"/>
      <c r="D9" s="58"/>
      <c r="E9" s="58" t="s">
        <v>206</v>
      </c>
      <c r="F9" s="58" t="s">
        <v>202</v>
      </c>
      <c r="G9" s="31" t="s">
        <v>203</v>
      </c>
      <c r="H9" s="58" t="s">
        <v>352</v>
      </c>
      <c r="I9" s="67">
        <f>AVERAGE(0.97)</f>
        <v>0.97</v>
      </c>
      <c r="J9" s="58" t="s">
        <v>393</v>
      </c>
      <c r="K9" s="67">
        <f>AVERAGE(0.97)</f>
        <v>0.97</v>
      </c>
      <c r="L9" s="58" t="s">
        <v>486</v>
      </c>
      <c r="M9" s="135">
        <f>AVERAGE(0.54)</f>
        <v>0.54</v>
      </c>
      <c r="N9" s="136">
        <f>AVERAGE(I9,K9,M9)</f>
        <v>0.82666666666666666</v>
      </c>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row>
    <row r="10" spans="1:81" s="11" customFormat="1" ht="98.25" customHeight="1" thickBot="1" x14ac:dyDescent="0.4">
      <c r="A10" s="27"/>
      <c r="B10" s="218"/>
      <c r="C10" s="16" t="s">
        <v>44</v>
      </c>
      <c r="D10" s="58" t="s">
        <v>205</v>
      </c>
      <c r="E10" s="58" t="s">
        <v>262</v>
      </c>
      <c r="F10" s="58" t="s">
        <v>261</v>
      </c>
      <c r="G10" s="31">
        <v>43830</v>
      </c>
      <c r="H10" s="58" t="s">
        <v>353</v>
      </c>
      <c r="I10" s="67">
        <f>AVERAGE(0.85)</f>
        <v>0.85</v>
      </c>
      <c r="J10" s="58" t="s">
        <v>456</v>
      </c>
      <c r="K10" s="67">
        <f>AVERAGE(0.4,0,0,0,0,0)</f>
        <v>6.6666666666666666E-2</v>
      </c>
      <c r="L10" s="58" t="s">
        <v>501</v>
      </c>
      <c r="M10" s="135">
        <f>AVERAGE(1,1)</f>
        <v>1</v>
      </c>
      <c r="N10" s="136">
        <v>1</v>
      </c>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row>
    <row r="11" spans="1:81" s="11" customFormat="1" ht="66" customHeight="1" thickBot="1" x14ac:dyDescent="0.4">
      <c r="A11" s="27"/>
      <c r="B11" s="218"/>
      <c r="C11" s="16" t="s">
        <v>70</v>
      </c>
      <c r="D11" s="58" t="s">
        <v>71</v>
      </c>
      <c r="E11" s="58" t="s">
        <v>250</v>
      </c>
      <c r="F11" s="58" t="s">
        <v>145</v>
      </c>
      <c r="G11" s="31">
        <v>43830</v>
      </c>
      <c r="H11" s="58" t="s">
        <v>354</v>
      </c>
      <c r="I11" s="67">
        <f>AVERAGE(0,0,0,0,)</f>
        <v>0</v>
      </c>
      <c r="J11" s="58" t="s">
        <v>401</v>
      </c>
      <c r="K11" s="67">
        <f>AVERAGE(0,1,0,0.5,0)</f>
        <v>0.3</v>
      </c>
      <c r="L11" s="58" t="s">
        <v>502</v>
      </c>
      <c r="M11" s="135">
        <f>AVERAGE(1,1,1,1,0.2)</f>
        <v>0.84000000000000008</v>
      </c>
      <c r="N11" s="136">
        <f>AVERAGE(I11,K11,M11)</f>
        <v>0.38000000000000006</v>
      </c>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row>
    <row r="12" spans="1:81" s="11" customFormat="1" ht="134.25" customHeight="1" thickBot="1" x14ac:dyDescent="0.4">
      <c r="A12" s="27"/>
      <c r="B12" s="218"/>
      <c r="C12" s="16" t="s">
        <v>72</v>
      </c>
      <c r="D12" s="58" t="s">
        <v>207</v>
      </c>
      <c r="E12" s="58" t="s">
        <v>208</v>
      </c>
      <c r="F12" s="58" t="s">
        <v>269</v>
      </c>
      <c r="G12" s="31">
        <v>43830</v>
      </c>
      <c r="H12" s="58" t="s">
        <v>355</v>
      </c>
      <c r="I12" s="67">
        <f>AVERAGE(1,0,1,0.75)</f>
        <v>0.6875</v>
      </c>
      <c r="J12" s="58" t="s">
        <v>457</v>
      </c>
      <c r="K12" s="67">
        <f>AVERAGE(0.95,0,0,0,0,1)</f>
        <v>0.32500000000000001</v>
      </c>
      <c r="L12" s="58" t="s">
        <v>495</v>
      </c>
      <c r="M12" s="135">
        <f>AVERAGE(1,1)</f>
        <v>1</v>
      </c>
      <c r="N12" s="136">
        <f>AVERAGE(I12,K12,M12)</f>
        <v>0.67083333333333339</v>
      </c>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row>
    <row r="13" spans="1:81" s="11" customFormat="1" ht="118.5" customHeight="1" thickBot="1" x14ac:dyDescent="0.4">
      <c r="A13" s="27"/>
      <c r="B13" s="218"/>
      <c r="C13" s="16" t="s">
        <v>73</v>
      </c>
      <c r="D13" s="58" t="s">
        <v>74</v>
      </c>
      <c r="E13" s="58" t="s">
        <v>256</v>
      </c>
      <c r="F13" s="58" t="s">
        <v>254</v>
      </c>
      <c r="G13" s="31">
        <v>43830</v>
      </c>
      <c r="H13" s="58" t="s">
        <v>356</v>
      </c>
      <c r="I13" s="67">
        <f>AVERAGE(0.75)</f>
        <v>0.75</v>
      </c>
      <c r="J13" s="58" t="s">
        <v>458</v>
      </c>
      <c r="K13" s="67">
        <f>AVERAGE(0.1)</f>
        <v>0.1</v>
      </c>
      <c r="L13" s="58" t="s">
        <v>498</v>
      </c>
      <c r="M13" s="135">
        <f>AVERAGE(1,1)</f>
        <v>1</v>
      </c>
      <c r="N13" s="136">
        <f>AVERAGE(I13,K13,M13)</f>
        <v>0.6166666666666667</v>
      </c>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row>
    <row r="14" spans="1:81" s="11" customFormat="1" ht="192.75" customHeight="1" thickBot="1" x14ac:dyDescent="0.4">
      <c r="A14" s="27"/>
      <c r="B14" s="218"/>
      <c r="C14" s="16" t="s">
        <v>75</v>
      </c>
      <c r="D14" s="58" t="s">
        <v>214</v>
      </c>
      <c r="E14" s="58" t="s">
        <v>216</v>
      </c>
      <c r="F14" s="58" t="s">
        <v>217</v>
      </c>
      <c r="G14" s="36" t="s">
        <v>252</v>
      </c>
      <c r="H14" s="58" t="s">
        <v>357</v>
      </c>
      <c r="I14" s="67">
        <f>AVERAGE(1,1)</f>
        <v>1</v>
      </c>
      <c r="J14" s="58" t="s">
        <v>396</v>
      </c>
      <c r="K14" s="67">
        <f>AVERAGE(1)</f>
        <v>1</v>
      </c>
      <c r="L14" s="58" t="s">
        <v>527</v>
      </c>
      <c r="M14" s="135">
        <f>AVERAGE(1,1,0,0)</f>
        <v>0.5</v>
      </c>
      <c r="N14" s="136">
        <f>AVERAGE(I14,K14,M14)</f>
        <v>0.83333333333333337</v>
      </c>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row>
    <row r="15" spans="1:81" s="11" customFormat="1" ht="61.5" customHeight="1" thickBot="1" x14ac:dyDescent="0.4">
      <c r="A15" s="27"/>
      <c r="B15" s="218"/>
      <c r="C15" s="214" t="s">
        <v>76</v>
      </c>
      <c r="D15" s="58" t="s">
        <v>146</v>
      </c>
      <c r="E15" s="58" t="s">
        <v>248</v>
      </c>
      <c r="F15" s="58" t="s">
        <v>263</v>
      </c>
      <c r="G15" s="33" t="s">
        <v>211</v>
      </c>
      <c r="H15" s="58" t="s">
        <v>358</v>
      </c>
      <c r="I15" s="67">
        <f>AVERAGE(1,0.5,1,1,1,1,0.5)</f>
        <v>0.8571428571428571</v>
      </c>
      <c r="J15" s="58" t="s">
        <v>402</v>
      </c>
      <c r="K15" s="67">
        <f>AVERAGE(0,1,1,1,1)</f>
        <v>0.8</v>
      </c>
      <c r="L15" s="58" t="s">
        <v>503</v>
      </c>
      <c r="M15" s="135">
        <f>AVERAGE(1,1,1)</f>
        <v>1</v>
      </c>
      <c r="N15" s="137">
        <v>1</v>
      </c>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row>
    <row r="16" spans="1:81" s="11" customFormat="1" ht="409.6" thickBot="1" x14ac:dyDescent="0.4">
      <c r="A16" s="27"/>
      <c r="B16" s="218"/>
      <c r="C16" s="216"/>
      <c r="D16" s="58"/>
      <c r="E16" s="58" t="s">
        <v>209</v>
      </c>
      <c r="F16" s="58" t="s">
        <v>210</v>
      </c>
      <c r="G16" s="33" t="s">
        <v>212</v>
      </c>
      <c r="H16" s="58" t="s">
        <v>359</v>
      </c>
      <c r="I16" s="67">
        <f>AVERAGE(1,1,1,1,1,1)</f>
        <v>1</v>
      </c>
      <c r="J16" s="58" t="s">
        <v>403</v>
      </c>
      <c r="K16" s="67">
        <f>AVERAGE(0,1,1,1,1)</f>
        <v>0.8</v>
      </c>
      <c r="L16" s="58" t="s">
        <v>523</v>
      </c>
      <c r="M16" s="135">
        <f>AVERAGE(1,1,1,1,1,1)</f>
        <v>1</v>
      </c>
      <c r="N16" s="136">
        <f>AVERAGE(I16,K16,M16)</f>
        <v>0.93333333333333324</v>
      </c>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row>
    <row r="17" spans="1:81" s="11" customFormat="1" ht="101.25" customHeight="1" thickBot="1" x14ac:dyDescent="0.4">
      <c r="A17" s="27"/>
      <c r="B17" s="219"/>
      <c r="C17" s="16" t="s">
        <v>77</v>
      </c>
      <c r="D17" s="58" t="s">
        <v>156</v>
      </c>
      <c r="E17" s="58" t="s">
        <v>218</v>
      </c>
      <c r="F17" s="58" t="s">
        <v>78</v>
      </c>
      <c r="G17" s="37" t="s">
        <v>213</v>
      </c>
      <c r="H17" s="58" t="s">
        <v>360</v>
      </c>
      <c r="I17" s="67">
        <f>AVERAGE(1)</f>
        <v>1</v>
      </c>
      <c r="J17" s="58" t="s">
        <v>397</v>
      </c>
      <c r="K17" s="67">
        <f>AVERAGE(1)</f>
        <v>1</v>
      </c>
      <c r="L17" s="58" t="s">
        <v>499</v>
      </c>
      <c r="M17" s="135">
        <f>AVERAGE(1,1,1,1)</f>
        <v>1</v>
      </c>
      <c r="N17" s="137">
        <v>1</v>
      </c>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row>
    <row r="18" spans="1:81" s="11" customFormat="1" ht="112.5" customHeight="1" thickBot="1" x14ac:dyDescent="0.4">
      <c r="A18" s="27"/>
      <c r="B18" s="209" t="s">
        <v>93</v>
      </c>
      <c r="C18" s="16" t="s">
        <v>45</v>
      </c>
      <c r="D18" s="58" t="s">
        <v>79</v>
      </c>
      <c r="E18" s="58" t="s">
        <v>249</v>
      </c>
      <c r="F18" s="58" t="s">
        <v>264</v>
      </c>
      <c r="G18" s="32">
        <v>43830</v>
      </c>
      <c r="H18" s="58" t="s">
        <v>361</v>
      </c>
      <c r="I18" s="67">
        <f>AVERAGE(1)</f>
        <v>1</v>
      </c>
      <c r="J18" s="58" t="s">
        <v>404</v>
      </c>
      <c r="K18" s="67">
        <f>AVERAGE(1,0,0,1,1)</f>
        <v>0.6</v>
      </c>
      <c r="L18" s="58" t="s">
        <v>504</v>
      </c>
      <c r="M18" s="135">
        <f>AVERAGE(1,1,1,1)</f>
        <v>1</v>
      </c>
      <c r="N18" s="137">
        <v>1</v>
      </c>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row>
    <row r="19" spans="1:81" s="11" customFormat="1" ht="76.5" customHeight="1" thickBot="1" x14ac:dyDescent="0.4">
      <c r="A19" s="27"/>
      <c r="B19" s="210"/>
      <c r="C19" s="16" t="s">
        <v>46</v>
      </c>
      <c r="D19" s="58" t="s">
        <v>80</v>
      </c>
      <c r="E19" s="58" t="s">
        <v>157</v>
      </c>
      <c r="F19" s="58" t="s">
        <v>265</v>
      </c>
      <c r="G19" s="32">
        <v>43830</v>
      </c>
      <c r="H19" s="58" t="s">
        <v>362</v>
      </c>
      <c r="I19" s="67">
        <f>AVERAGE(1,1,1,0.5)</f>
        <v>0.875</v>
      </c>
      <c r="J19" s="58" t="s">
        <v>408</v>
      </c>
      <c r="K19" s="67">
        <f>AVERAGE(1,0,0,1,1,1)</f>
        <v>0.66666666666666663</v>
      </c>
      <c r="L19" s="58" t="s">
        <v>505</v>
      </c>
      <c r="M19" s="135">
        <f>AVERAGE(1,1,1,1)</f>
        <v>1</v>
      </c>
      <c r="N19" s="137">
        <v>1</v>
      </c>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row>
    <row r="20" spans="1:81" s="11" customFormat="1" ht="49.5" customHeight="1" thickBot="1" x14ac:dyDescent="0.4">
      <c r="A20" s="27"/>
      <c r="B20" s="211" t="s">
        <v>164</v>
      </c>
      <c r="C20" s="17" t="s">
        <v>48</v>
      </c>
      <c r="D20" s="58" t="s">
        <v>81</v>
      </c>
      <c r="E20" s="58" t="s">
        <v>82</v>
      </c>
      <c r="F20" s="58" t="s">
        <v>83</v>
      </c>
      <c r="G20" s="33" t="s">
        <v>219</v>
      </c>
      <c r="H20" s="58" t="s">
        <v>363</v>
      </c>
      <c r="I20" s="67">
        <f>AVERAGE(1,1)</f>
        <v>1</v>
      </c>
      <c r="J20" s="58" t="s">
        <v>390</v>
      </c>
      <c r="K20" s="67">
        <f>AVERAGE(1)</f>
        <v>1</v>
      </c>
      <c r="L20" s="58" t="s">
        <v>489</v>
      </c>
      <c r="M20" s="135">
        <f t="shared" ref="M20" si="0">AVERAGE(1,1)</f>
        <v>1</v>
      </c>
      <c r="N20" s="137">
        <v>1</v>
      </c>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row>
    <row r="21" spans="1:81" s="11" customFormat="1" ht="51.75" customHeight="1" thickBot="1" x14ac:dyDescent="0.4">
      <c r="A21" s="27"/>
      <c r="B21" s="212"/>
      <c r="C21" s="17" t="s">
        <v>51</v>
      </c>
      <c r="D21" s="58" t="s">
        <v>158</v>
      </c>
      <c r="E21" s="58" t="s">
        <v>86</v>
      </c>
      <c r="F21" s="58" t="s">
        <v>266</v>
      </c>
      <c r="G21" s="32">
        <v>43465</v>
      </c>
      <c r="H21" s="58" t="s">
        <v>364</v>
      </c>
      <c r="I21" s="67">
        <f>AVERAGE(1,1,1,1,1,0,1)</f>
        <v>0.8571428571428571</v>
      </c>
      <c r="J21" s="58" t="s">
        <v>405</v>
      </c>
      <c r="K21" s="67">
        <f>AVERAGE(0.7,0,1,1,1)</f>
        <v>0.74</v>
      </c>
      <c r="L21" s="58" t="s">
        <v>506</v>
      </c>
      <c r="M21" s="135">
        <f>AVERAGE(1,1,1,1)</f>
        <v>1</v>
      </c>
      <c r="N21" s="137">
        <v>1</v>
      </c>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row>
    <row r="22" spans="1:81" s="11" customFormat="1" ht="183.75" customHeight="1" thickBot="1" x14ac:dyDescent="0.4">
      <c r="A22" s="27"/>
      <c r="B22" s="212"/>
      <c r="C22" s="17" t="s">
        <v>84</v>
      </c>
      <c r="D22" s="58" t="s">
        <v>220</v>
      </c>
      <c r="E22" s="58" t="s">
        <v>267</v>
      </c>
      <c r="F22" s="58" t="s">
        <v>268</v>
      </c>
      <c r="G22" s="37" t="s">
        <v>221</v>
      </c>
      <c r="H22" s="58" t="s">
        <v>365</v>
      </c>
      <c r="I22" s="67">
        <f>AVERAGE(1,0,0,0.5)</f>
        <v>0.375</v>
      </c>
      <c r="J22" s="58" t="s">
        <v>406</v>
      </c>
      <c r="K22" s="67">
        <f>AVERAGE(0,0,0,1,0)</f>
        <v>0.2</v>
      </c>
      <c r="L22" s="58" t="s">
        <v>524</v>
      </c>
      <c r="M22" s="135">
        <f>AVERAGE(1,1,1,1,1)</f>
        <v>1</v>
      </c>
      <c r="N22" s="137">
        <v>1</v>
      </c>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row>
    <row r="23" spans="1:81" s="11" customFormat="1" ht="75.75" customHeight="1" thickBot="1" x14ac:dyDescent="0.4">
      <c r="A23" s="27"/>
      <c r="B23" s="213"/>
      <c r="C23" s="17" t="s">
        <v>85</v>
      </c>
      <c r="D23" s="58" t="s">
        <v>89</v>
      </c>
      <c r="E23" s="58" t="s">
        <v>222</v>
      </c>
      <c r="F23" s="58" t="s">
        <v>223</v>
      </c>
      <c r="G23" s="31">
        <v>43829</v>
      </c>
      <c r="H23" s="58" t="s">
        <v>354</v>
      </c>
      <c r="I23" s="67">
        <f>AVERAGE(0,0)</f>
        <v>0</v>
      </c>
      <c r="J23" s="58" t="s">
        <v>409</v>
      </c>
      <c r="K23" s="107">
        <f>AVERAGE(0,0,0,0,0)</f>
        <v>0</v>
      </c>
      <c r="L23" s="58" t="s">
        <v>507</v>
      </c>
      <c r="M23" s="135">
        <f>AVERAGE(1,1,0,1)</f>
        <v>0.75</v>
      </c>
      <c r="N23" s="137">
        <v>1</v>
      </c>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row>
    <row r="24" spans="1:81" s="26" customFormat="1" ht="66.75" customHeight="1" thickBot="1" x14ac:dyDescent="0.4">
      <c r="A24" s="27"/>
      <c r="B24" s="38" t="s">
        <v>224</v>
      </c>
      <c r="C24" s="17" t="s">
        <v>90</v>
      </c>
      <c r="D24" s="58" t="s">
        <v>177</v>
      </c>
      <c r="E24" s="58" t="s">
        <v>178</v>
      </c>
      <c r="F24" s="58" t="s">
        <v>313</v>
      </c>
      <c r="G24" s="31">
        <v>43830</v>
      </c>
      <c r="H24" s="58" t="s">
        <v>354</v>
      </c>
      <c r="I24" s="67">
        <f>AVERAGE(0,0,0,0,0,0)</f>
        <v>0</v>
      </c>
      <c r="J24" s="58" t="s">
        <v>410</v>
      </c>
      <c r="K24" s="67">
        <f>AVERAGE(0,0,0,0,1,0)</f>
        <v>0.16666666666666666</v>
      </c>
      <c r="L24" s="58" t="s">
        <v>525</v>
      </c>
      <c r="M24" s="118">
        <f>AVERAGE(1,0.8,1,1,1,1)</f>
        <v>0.96666666666666667</v>
      </c>
      <c r="N24" s="137">
        <v>1</v>
      </c>
    </row>
    <row r="25" spans="1:81" s="26" customFormat="1" ht="15" customHeight="1" x14ac:dyDescent="0.3">
      <c r="D25" s="28"/>
    </row>
    <row r="26" spans="1:81" s="26" customFormat="1" ht="15" customHeight="1" x14ac:dyDescent="0.3">
      <c r="D26" s="29"/>
      <c r="G26" s="29"/>
    </row>
    <row r="27" spans="1:81" s="26" customFormat="1" ht="15" customHeight="1" x14ac:dyDescent="0.35">
      <c r="H27" s="66" t="s">
        <v>347</v>
      </c>
      <c r="I27" s="75">
        <f>AVERAGE(I6:I22)*33%</f>
        <v>0.26286995798319329</v>
      </c>
      <c r="J27" s="66" t="s">
        <v>450</v>
      </c>
      <c r="K27" s="77">
        <f>AVERAGE(K7:K24)*33%</f>
        <v>0.18745833333333331</v>
      </c>
      <c r="L27" s="66" t="s">
        <v>450</v>
      </c>
      <c r="M27" s="77">
        <f>AVERAGE(M7:M24)*33%</f>
        <v>0.30413472222222221</v>
      </c>
      <c r="N27" s="77">
        <f>AVERAGE(N5:N24)</f>
        <v>0.91304166666666675</v>
      </c>
    </row>
    <row r="28" spans="1:81" s="26" customFormat="1" ht="15.75" customHeight="1" x14ac:dyDescent="0.3"/>
    <row r="29" spans="1:81" s="26" customFormat="1" ht="15.75" customHeight="1" x14ac:dyDescent="0.3"/>
    <row r="30" spans="1:81" s="26" customFormat="1" x14ac:dyDescent="0.3"/>
    <row r="31" spans="1:81" s="26" customFormat="1" x14ac:dyDescent="0.3"/>
    <row r="32" spans="1:81" s="26" customFormat="1" x14ac:dyDescent="0.3"/>
    <row r="33" spans="8:10" s="26" customFormat="1" x14ac:dyDescent="0.3">
      <c r="H33" t="s">
        <v>542</v>
      </c>
      <c r="I33"/>
      <c r="J33" t="s">
        <v>544</v>
      </c>
    </row>
    <row r="34" spans="8:10" s="26" customFormat="1" x14ac:dyDescent="0.3">
      <c r="H34" t="s">
        <v>543</v>
      </c>
      <c r="I34"/>
      <c r="J34" t="s">
        <v>545</v>
      </c>
    </row>
    <row r="35" spans="8:10" s="26" customFormat="1" x14ac:dyDescent="0.3"/>
    <row r="36" spans="8:10" s="26" customFormat="1" x14ac:dyDescent="0.3"/>
    <row r="37" spans="8:10" s="26" customFormat="1" x14ac:dyDescent="0.3"/>
    <row r="38" spans="8:10" s="26" customFormat="1" x14ac:dyDescent="0.3"/>
    <row r="39" spans="8:10" s="26" customFormat="1" x14ac:dyDescent="0.3"/>
    <row r="40" spans="8:10" s="26" customFormat="1" x14ac:dyDescent="0.3"/>
    <row r="41" spans="8:10" s="26" customFormat="1" x14ac:dyDescent="0.3"/>
    <row r="42" spans="8:10" s="26" customFormat="1" x14ac:dyDescent="0.3"/>
    <row r="43" spans="8:10" s="26" customFormat="1" x14ac:dyDescent="0.3"/>
    <row r="44" spans="8:10" s="26" customFormat="1" x14ac:dyDescent="0.3"/>
    <row r="45" spans="8:10" s="26" customFormat="1" x14ac:dyDescent="0.3"/>
    <row r="46" spans="8:10" s="26" customFormat="1" x14ac:dyDescent="0.3"/>
    <row r="47" spans="8:10" s="26" customFormat="1" x14ac:dyDescent="0.3"/>
    <row r="48" spans="8:10" s="26" customFormat="1" x14ac:dyDescent="0.3"/>
    <row r="49" spans="1:13" s="26" customFormat="1" x14ac:dyDescent="0.3"/>
    <row r="50" spans="1:13" s="26" customFormat="1" x14ac:dyDescent="0.3"/>
    <row r="51" spans="1:13" s="26" customFormat="1" x14ac:dyDescent="0.3"/>
    <row r="52" spans="1:13" s="26" customFormat="1" x14ac:dyDescent="0.3"/>
    <row r="53" spans="1:13" s="26" customFormat="1" x14ac:dyDescent="0.3"/>
    <row r="54" spans="1:13" s="26" customFormat="1" x14ac:dyDescent="0.3"/>
    <row r="55" spans="1:13" s="26" customFormat="1" x14ac:dyDescent="0.3"/>
    <row r="56" spans="1:13" s="26" customFormat="1" x14ac:dyDescent="0.3"/>
    <row r="57" spans="1:13" s="11" customFormat="1" x14ac:dyDescent="0.3">
      <c r="A57" s="26"/>
    </row>
    <row r="58" spans="1:13" s="11" customFormat="1" x14ac:dyDescent="0.3">
      <c r="A58" s="26"/>
    </row>
    <row r="59" spans="1:13" s="11" customFormat="1" x14ac:dyDescent="0.3">
      <c r="A59" s="26"/>
    </row>
    <row r="60" spans="1:13" s="11" customFormat="1" x14ac:dyDescent="0.3">
      <c r="A60" s="26"/>
    </row>
    <row r="61" spans="1:13" x14ac:dyDescent="0.3">
      <c r="H61" s="11"/>
      <c r="I61" s="11"/>
      <c r="J61" s="11"/>
      <c r="K61" s="11"/>
      <c r="L61" s="11"/>
      <c r="M61" s="11"/>
    </row>
    <row r="62" spans="1:13" x14ac:dyDescent="0.3">
      <c r="H62" s="11"/>
      <c r="I62" s="11"/>
      <c r="J62" s="11"/>
      <c r="K62" s="11"/>
      <c r="L62" s="11"/>
      <c r="M62" s="11"/>
    </row>
    <row r="63" spans="1:13" x14ac:dyDescent="0.3">
      <c r="H63" s="11"/>
      <c r="I63" s="11"/>
      <c r="J63" s="11"/>
      <c r="K63" s="11"/>
      <c r="L63" s="11"/>
      <c r="M63" s="11"/>
    </row>
    <row r="64" spans="1:13" x14ac:dyDescent="0.3">
      <c r="H64" s="11"/>
      <c r="I64" s="11"/>
      <c r="J64" s="11"/>
      <c r="K64" s="11"/>
      <c r="L64" s="11"/>
      <c r="M64" s="11"/>
    </row>
    <row r="65" spans="8:13" x14ac:dyDescent="0.3">
      <c r="H65" s="11"/>
      <c r="I65" s="11"/>
      <c r="J65" s="11"/>
      <c r="K65" s="11"/>
      <c r="L65" s="11"/>
      <c r="M65" s="11"/>
    </row>
    <row r="66" spans="8:13" x14ac:dyDescent="0.3">
      <c r="H66" s="11"/>
      <c r="I66" s="11"/>
      <c r="J66" s="11"/>
      <c r="K66" s="11"/>
      <c r="L66" s="11"/>
      <c r="M66" s="11"/>
    </row>
    <row r="67" spans="8:13" x14ac:dyDescent="0.3">
      <c r="H67" s="11"/>
      <c r="I67" s="11"/>
      <c r="J67" s="11"/>
      <c r="K67" s="11"/>
      <c r="L67" s="11"/>
      <c r="M67" s="11"/>
    </row>
    <row r="68" spans="8:13" x14ac:dyDescent="0.3">
      <c r="H68" s="11"/>
      <c r="I68" s="11"/>
      <c r="J68" s="11"/>
      <c r="K68" s="11"/>
      <c r="L68" s="11"/>
      <c r="M68" s="11"/>
    </row>
    <row r="69" spans="8:13" x14ac:dyDescent="0.3">
      <c r="H69" s="11"/>
      <c r="I69" s="11"/>
      <c r="J69" s="11"/>
      <c r="K69" s="11"/>
      <c r="L69" s="11"/>
      <c r="M69" s="11"/>
    </row>
    <row r="70" spans="8:13" x14ac:dyDescent="0.3">
      <c r="H70" s="11"/>
      <c r="I70" s="11"/>
      <c r="J70" s="11"/>
      <c r="K70" s="11"/>
      <c r="L70" s="11"/>
      <c r="M70" s="11"/>
    </row>
    <row r="71" spans="8:13" x14ac:dyDescent="0.3">
      <c r="H71" s="11"/>
      <c r="I71" s="11"/>
      <c r="J71" s="11"/>
      <c r="K71" s="11"/>
      <c r="L71" s="11"/>
      <c r="M71" s="11"/>
    </row>
    <row r="72" spans="8:13" x14ac:dyDescent="0.3">
      <c r="H72" s="11"/>
      <c r="I72" s="11"/>
      <c r="J72" s="11"/>
      <c r="K72" s="11"/>
      <c r="L72" s="11"/>
      <c r="M72" s="11"/>
    </row>
    <row r="73" spans="8:13" x14ac:dyDescent="0.3">
      <c r="H73" s="11"/>
      <c r="I73" s="11"/>
      <c r="J73" s="11"/>
      <c r="K73" s="11"/>
      <c r="L73" s="11"/>
      <c r="M73" s="11"/>
    </row>
    <row r="74" spans="8:13" x14ac:dyDescent="0.3">
      <c r="H74" s="11"/>
      <c r="I74" s="11"/>
      <c r="J74" s="11"/>
      <c r="K74" s="11"/>
      <c r="L74" s="11"/>
      <c r="M74" s="11"/>
    </row>
    <row r="75" spans="8:13" x14ac:dyDescent="0.3">
      <c r="H75" s="11"/>
      <c r="I75" s="11"/>
      <c r="J75" s="11"/>
      <c r="K75" s="11"/>
      <c r="L75" s="11"/>
      <c r="M75" s="11"/>
    </row>
    <row r="76" spans="8:13" x14ac:dyDescent="0.3">
      <c r="H76" s="11"/>
      <c r="I76" s="11"/>
      <c r="J76" s="11"/>
      <c r="K76" s="11"/>
      <c r="L76" s="11"/>
      <c r="M76" s="11"/>
    </row>
    <row r="77" spans="8:13" x14ac:dyDescent="0.3">
      <c r="H77" s="11"/>
      <c r="I77" s="11"/>
      <c r="J77" s="11"/>
      <c r="K77" s="11"/>
      <c r="L77" s="11"/>
      <c r="M77" s="11"/>
    </row>
    <row r="78" spans="8:13" x14ac:dyDescent="0.3">
      <c r="H78" s="11"/>
      <c r="I78" s="11"/>
      <c r="J78" s="11"/>
      <c r="K78" s="11"/>
      <c r="L78" s="11"/>
      <c r="M78" s="11"/>
    </row>
    <row r="79" spans="8:13" x14ac:dyDescent="0.3">
      <c r="H79" s="11"/>
      <c r="I79" s="11"/>
      <c r="J79" s="11"/>
      <c r="K79" s="11"/>
      <c r="L79" s="11"/>
      <c r="M79" s="11"/>
    </row>
    <row r="80" spans="8:13" x14ac:dyDescent="0.3">
      <c r="H80" s="11"/>
      <c r="I80" s="11"/>
      <c r="J80" s="11"/>
      <c r="K80" s="11"/>
      <c r="L80" s="11"/>
      <c r="M80" s="11"/>
    </row>
    <row r="81" spans="8:13" x14ac:dyDescent="0.3">
      <c r="H81" s="11"/>
      <c r="I81" s="11"/>
      <c r="J81" s="11"/>
      <c r="K81" s="11"/>
      <c r="L81" s="11"/>
      <c r="M81" s="11"/>
    </row>
    <row r="82" spans="8:13" x14ac:dyDescent="0.3">
      <c r="H82" s="11"/>
      <c r="I82" s="11"/>
      <c r="J82" s="11"/>
      <c r="K82" s="11"/>
      <c r="L82" s="11"/>
      <c r="M82" s="11"/>
    </row>
    <row r="83" spans="8:13" x14ac:dyDescent="0.3">
      <c r="H83" s="11"/>
      <c r="I83" s="11"/>
      <c r="J83" s="11"/>
      <c r="K83" s="11"/>
      <c r="L83" s="11"/>
      <c r="M83" s="11"/>
    </row>
    <row r="84" spans="8:13" x14ac:dyDescent="0.3">
      <c r="H84" s="11"/>
      <c r="I84" s="11"/>
      <c r="J84" s="11"/>
      <c r="K84" s="11"/>
      <c r="L84" s="11"/>
      <c r="M84" s="11"/>
    </row>
    <row r="85" spans="8:13" x14ac:dyDescent="0.3">
      <c r="H85" s="11"/>
      <c r="I85" s="11"/>
      <c r="J85" s="11"/>
      <c r="K85" s="11"/>
      <c r="L85" s="11"/>
      <c r="M85" s="11"/>
    </row>
    <row r="86" spans="8:13" x14ac:dyDescent="0.3">
      <c r="H86" s="11"/>
      <c r="I86" s="11"/>
      <c r="J86" s="11"/>
      <c r="K86" s="11"/>
      <c r="L86" s="11"/>
      <c r="M86" s="11"/>
    </row>
    <row r="87" spans="8:13" x14ac:dyDescent="0.3">
      <c r="H87" s="11"/>
      <c r="I87" s="11"/>
      <c r="J87" s="11"/>
      <c r="K87" s="11"/>
      <c r="L87" s="11"/>
      <c r="M87" s="11"/>
    </row>
    <row r="88" spans="8:13" x14ac:dyDescent="0.3">
      <c r="H88" s="11"/>
      <c r="I88" s="11"/>
      <c r="J88" s="11"/>
      <c r="K88" s="11"/>
      <c r="L88" s="11"/>
      <c r="M88" s="11"/>
    </row>
    <row r="89" spans="8:13" x14ac:dyDescent="0.3">
      <c r="H89" s="11"/>
      <c r="I89" s="11"/>
      <c r="J89" s="11"/>
      <c r="K89" s="11"/>
      <c r="L89" s="11"/>
      <c r="M89" s="11"/>
    </row>
    <row r="90" spans="8:13" x14ac:dyDescent="0.3">
      <c r="H90" s="11"/>
      <c r="I90" s="11"/>
      <c r="J90" s="11"/>
      <c r="K90" s="11"/>
      <c r="L90" s="11"/>
      <c r="M90" s="11"/>
    </row>
    <row r="91" spans="8:13" x14ac:dyDescent="0.3">
      <c r="H91" s="11"/>
      <c r="I91" s="11"/>
      <c r="J91" s="11"/>
      <c r="K91" s="11"/>
      <c r="L91" s="11"/>
      <c r="M91" s="11"/>
    </row>
    <row r="92" spans="8:13" x14ac:dyDescent="0.3">
      <c r="H92" s="11"/>
      <c r="I92" s="11"/>
      <c r="J92" s="11"/>
      <c r="K92" s="11"/>
      <c r="L92" s="11"/>
      <c r="M92" s="11"/>
    </row>
    <row r="93" spans="8:13" x14ac:dyDescent="0.3">
      <c r="H93" s="11"/>
      <c r="I93" s="11"/>
      <c r="J93" s="11"/>
      <c r="K93" s="11"/>
      <c r="L93" s="11"/>
      <c r="M93" s="11"/>
    </row>
    <row r="94" spans="8:13" x14ac:dyDescent="0.3">
      <c r="H94" s="11"/>
      <c r="I94" s="11"/>
      <c r="J94" s="11"/>
      <c r="K94" s="11"/>
      <c r="L94" s="11"/>
      <c r="M94" s="11"/>
    </row>
    <row r="95" spans="8:13" x14ac:dyDescent="0.3">
      <c r="H95" s="11"/>
      <c r="I95" s="11"/>
      <c r="J95" s="11"/>
      <c r="K95" s="11"/>
      <c r="L95" s="11"/>
      <c r="M95" s="11"/>
    </row>
    <row r="96" spans="8:13" x14ac:dyDescent="0.3">
      <c r="H96" s="11"/>
      <c r="I96" s="11"/>
      <c r="J96" s="11"/>
      <c r="K96" s="11"/>
      <c r="L96" s="11"/>
      <c r="M96" s="11"/>
    </row>
    <row r="97" spans="8:13" x14ac:dyDescent="0.3">
      <c r="H97" s="11"/>
      <c r="I97" s="11"/>
      <c r="J97" s="11"/>
      <c r="K97" s="11"/>
      <c r="L97" s="11"/>
      <c r="M97" s="11"/>
    </row>
    <row r="98" spans="8:13" x14ac:dyDescent="0.3">
      <c r="H98" s="11"/>
      <c r="I98" s="11"/>
      <c r="J98" s="11"/>
      <c r="K98" s="11"/>
      <c r="L98" s="11"/>
      <c r="M98" s="11"/>
    </row>
    <row r="99" spans="8:13" x14ac:dyDescent="0.3">
      <c r="H99" s="11"/>
      <c r="I99" s="11"/>
      <c r="J99" s="11"/>
      <c r="K99" s="11"/>
      <c r="L99" s="11"/>
      <c r="M99" s="11"/>
    </row>
    <row r="100" spans="8:13" x14ac:dyDescent="0.3">
      <c r="H100" s="11"/>
      <c r="I100" s="11"/>
      <c r="J100" s="11"/>
      <c r="K100" s="11"/>
      <c r="L100" s="11"/>
      <c r="M100" s="11"/>
    </row>
    <row r="101" spans="8:13" x14ac:dyDescent="0.3">
      <c r="H101" s="11"/>
      <c r="I101" s="11"/>
      <c r="J101" s="11"/>
      <c r="K101" s="11"/>
      <c r="L101" s="11"/>
      <c r="M101" s="11"/>
    </row>
    <row r="102" spans="8:13" x14ac:dyDescent="0.3">
      <c r="H102" s="11"/>
      <c r="I102" s="11"/>
      <c r="J102" s="11"/>
      <c r="K102" s="11"/>
      <c r="L102" s="11"/>
      <c r="M102" s="11"/>
    </row>
    <row r="103" spans="8:13" x14ac:dyDescent="0.3">
      <c r="H103" s="11"/>
      <c r="I103" s="11"/>
      <c r="J103" s="11"/>
      <c r="K103" s="11"/>
      <c r="L103" s="11"/>
      <c r="M103" s="11"/>
    </row>
    <row r="104" spans="8:13" x14ac:dyDescent="0.3">
      <c r="H104" s="11"/>
      <c r="I104" s="11"/>
      <c r="J104" s="11"/>
      <c r="K104" s="11"/>
      <c r="L104" s="11"/>
      <c r="M104" s="11"/>
    </row>
    <row r="105" spans="8:13" x14ac:dyDescent="0.3">
      <c r="H105" s="11"/>
      <c r="I105" s="11"/>
      <c r="J105" s="11"/>
      <c r="K105" s="11"/>
      <c r="L105" s="11"/>
      <c r="M105" s="11"/>
    </row>
    <row r="106" spans="8:13" x14ac:dyDescent="0.3">
      <c r="H106" s="11"/>
      <c r="I106" s="11"/>
      <c r="J106" s="11"/>
      <c r="K106" s="11"/>
      <c r="L106" s="11"/>
      <c r="M106" s="11"/>
    </row>
  </sheetData>
  <mergeCells count="7">
    <mergeCell ref="B2:N2"/>
    <mergeCell ref="B18:B19"/>
    <mergeCell ref="B20:B23"/>
    <mergeCell ref="C7:C9"/>
    <mergeCell ref="B5:B6"/>
    <mergeCell ref="B7:B17"/>
    <mergeCell ref="C15:C16"/>
  </mergeCells>
  <pageMargins left="0.70866141732283472" right="0.70866141732283472" top="0.55118110236220474" bottom="0.55118110236220474" header="0.31496062992125984" footer="0.31496062992125984"/>
  <pageSetup paperSize="122" scale="75"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6"/>
  <sheetViews>
    <sheetView topLeftCell="B2" zoomScale="80" zoomScaleNormal="80" workbookViewId="0">
      <selection activeCell="D30" sqref="D30:F31"/>
    </sheetView>
  </sheetViews>
  <sheetFormatPr baseColWidth="10" defaultColWidth="11.44140625" defaultRowHeight="11.4" x14ac:dyDescent="0.25"/>
  <cols>
    <col min="1" max="1" width="3.109375" style="30" customWidth="1"/>
    <col min="2" max="2" width="28" style="8" customWidth="1"/>
    <col min="3" max="3" width="10.33203125" style="8" customWidth="1"/>
    <col min="4" max="4" width="57.5546875" style="8" customWidth="1"/>
    <col min="5" max="5" width="40.6640625" style="8" customWidth="1"/>
    <col min="6" max="6" width="34.5546875" style="8" customWidth="1"/>
    <col min="7" max="7" width="18" style="8" customWidth="1"/>
    <col min="8" max="8" width="36" style="30" customWidth="1"/>
    <col min="9" max="9" width="16.6640625" style="30" customWidth="1"/>
    <col min="10" max="10" width="38.33203125" style="30" customWidth="1"/>
    <col min="11" max="11" width="16.6640625" style="30" customWidth="1"/>
    <col min="12" max="12" width="48" style="30" customWidth="1"/>
    <col min="13" max="13" width="16.6640625" style="30" customWidth="1"/>
    <col min="14" max="14" width="17" style="30" customWidth="1"/>
    <col min="15" max="16" width="11.44140625" style="30"/>
    <col min="17" max="16384" width="11.44140625" style="8"/>
  </cols>
  <sheetData>
    <row r="1" spans="2:14" ht="13.8" hidden="1" x14ac:dyDescent="0.3">
      <c r="B1" s="220"/>
      <c r="C1" s="221"/>
      <c r="D1" s="221"/>
      <c r="E1" s="221"/>
      <c r="F1" s="221"/>
      <c r="G1" s="221"/>
    </row>
    <row r="2" spans="2:14" s="30" customFormat="1" ht="12" thickBot="1" x14ac:dyDescent="0.3"/>
    <row r="3" spans="2:14" ht="85.5" customHeight="1" thickBot="1" x14ac:dyDescent="0.3">
      <c r="B3" s="161" t="s">
        <v>310</v>
      </c>
      <c r="C3" s="162"/>
      <c r="D3" s="162"/>
      <c r="E3" s="162"/>
      <c r="F3" s="162"/>
      <c r="G3" s="162"/>
      <c r="H3" s="162"/>
      <c r="I3" s="162"/>
      <c r="J3" s="162"/>
      <c r="K3" s="162"/>
      <c r="L3" s="162"/>
      <c r="M3" s="162"/>
      <c r="N3" s="163"/>
    </row>
    <row r="4" spans="2:14" ht="19.5" customHeight="1" thickBot="1" x14ac:dyDescent="0.3">
      <c r="B4" s="228" t="s">
        <v>257</v>
      </c>
      <c r="C4" s="229"/>
      <c r="D4" s="229"/>
      <c r="E4" s="229"/>
      <c r="F4" s="229"/>
      <c r="G4" s="229"/>
      <c r="H4" s="229"/>
      <c r="I4" s="229"/>
      <c r="J4" s="229"/>
      <c r="K4" s="229"/>
      <c r="L4" s="229"/>
      <c r="M4" s="229"/>
      <c r="N4" s="230"/>
    </row>
    <row r="5" spans="2:14" ht="18.600000000000001" thickBot="1" x14ac:dyDescent="0.3">
      <c r="B5" s="164" t="s">
        <v>126</v>
      </c>
      <c r="C5" s="165"/>
      <c r="D5" s="165"/>
      <c r="E5" s="165"/>
      <c r="F5" s="165"/>
      <c r="G5" s="165"/>
      <c r="H5" s="165"/>
      <c r="I5" s="165"/>
      <c r="J5" s="165"/>
      <c r="K5" s="165"/>
      <c r="L5" s="165"/>
      <c r="M5" s="165"/>
      <c r="N5" s="166"/>
    </row>
    <row r="6" spans="2:14" ht="41.25" customHeight="1" thickBot="1" x14ac:dyDescent="0.3">
      <c r="B6" s="19" t="s">
        <v>127</v>
      </c>
      <c r="C6" s="170" t="s">
        <v>65</v>
      </c>
      <c r="D6" s="170"/>
      <c r="E6" s="20" t="s">
        <v>37</v>
      </c>
      <c r="F6" s="19" t="s">
        <v>38</v>
      </c>
      <c r="G6" s="19" t="s">
        <v>39</v>
      </c>
      <c r="H6" s="19" t="s">
        <v>328</v>
      </c>
      <c r="I6" s="20" t="s">
        <v>325</v>
      </c>
      <c r="J6" s="19" t="s">
        <v>324</v>
      </c>
      <c r="K6" s="111" t="s">
        <v>325</v>
      </c>
      <c r="L6" s="124"/>
      <c r="M6" s="125">
        <f>AVERAGE(1,1,1)</f>
        <v>1</v>
      </c>
      <c r="N6" s="138" t="s">
        <v>479</v>
      </c>
    </row>
    <row r="7" spans="2:14" ht="120" customHeight="1" thickBot="1" x14ac:dyDescent="0.3">
      <c r="B7" s="222" t="s">
        <v>232</v>
      </c>
      <c r="C7" s="2" t="s">
        <v>40</v>
      </c>
      <c r="D7" s="5" t="s">
        <v>440</v>
      </c>
      <c r="E7" s="4" t="s">
        <v>314</v>
      </c>
      <c r="F7" s="42" t="s">
        <v>315</v>
      </c>
      <c r="G7" s="34">
        <v>43829</v>
      </c>
      <c r="H7" s="58" t="s">
        <v>366</v>
      </c>
      <c r="I7" s="88">
        <f>AVERAGE(1,0.1,1,1,0)</f>
        <v>0.62</v>
      </c>
      <c r="J7" s="4" t="s">
        <v>441</v>
      </c>
      <c r="K7" s="68">
        <f>AVERAGE(1,1,0,1,1,1)</f>
        <v>0.83333333333333337</v>
      </c>
      <c r="L7" s="112" t="s">
        <v>508</v>
      </c>
      <c r="M7" s="119">
        <f>AVERAGE(1,1,1)</f>
        <v>1</v>
      </c>
      <c r="N7" s="139">
        <f>AVERAGE(1,1,1)</f>
        <v>1</v>
      </c>
    </row>
    <row r="8" spans="2:14" ht="45.75" customHeight="1" thickBot="1" x14ac:dyDescent="0.3">
      <c r="B8" s="223"/>
      <c r="C8" s="2" t="s">
        <v>41</v>
      </c>
      <c r="D8" s="5" t="s">
        <v>128</v>
      </c>
      <c r="E8" s="5" t="s">
        <v>129</v>
      </c>
      <c r="F8" s="4" t="s">
        <v>130</v>
      </c>
      <c r="G8" s="34">
        <v>43829</v>
      </c>
      <c r="H8" s="58" t="s">
        <v>332</v>
      </c>
      <c r="I8" s="88">
        <f t="shared" ref="I8:K20" si="0">AVERAGE(0)</f>
        <v>0</v>
      </c>
      <c r="J8" s="58" t="s">
        <v>442</v>
      </c>
      <c r="K8" s="68">
        <f>AVERAGE(1)</f>
        <v>1</v>
      </c>
      <c r="L8" s="120" t="s">
        <v>531</v>
      </c>
      <c r="M8" s="119">
        <f t="shared" ref="M8:N20" si="1">AVERAGE(1)</f>
        <v>1</v>
      </c>
      <c r="N8" s="140">
        <f t="shared" si="1"/>
        <v>1</v>
      </c>
    </row>
    <row r="9" spans="2:14" ht="83.25" customHeight="1" thickBot="1" x14ac:dyDescent="0.3">
      <c r="B9" s="224"/>
      <c r="C9" s="2" t="s">
        <v>42</v>
      </c>
      <c r="D9" s="5" t="s">
        <v>228</v>
      </c>
      <c r="E9" s="5" t="s">
        <v>317</v>
      </c>
      <c r="F9" s="4" t="s">
        <v>316</v>
      </c>
      <c r="G9" s="34">
        <v>43646</v>
      </c>
      <c r="H9" s="58" t="s">
        <v>332</v>
      </c>
      <c r="I9" s="88">
        <f t="shared" si="0"/>
        <v>0</v>
      </c>
      <c r="J9" s="58" t="s">
        <v>394</v>
      </c>
      <c r="K9" s="68">
        <f>AVERAGE(1)</f>
        <v>1</v>
      </c>
      <c r="L9" s="120" t="s">
        <v>531</v>
      </c>
      <c r="M9" s="119">
        <f t="shared" si="1"/>
        <v>1</v>
      </c>
      <c r="N9" s="140">
        <f t="shared" si="1"/>
        <v>1</v>
      </c>
    </row>
    <row r="10" spans="2:14" ht="85.5" customHeight="1" thickBot="1" x14ac:dyDescent="0.3">
      <c r="B10" s="222" t="s">
        <v>230</v>
      </c>
      <c r="C10" s="2" t="s">
        <v>43</v>
      </c>
      <c r="D10" s="5" t="s">
        <v>174</v>
      </c>
      <c r="E10" s="5" t="s">
        <v>175</v>
      </c>
      <c r="F10" s="4" t="s">
        <v>176</v>
      </c>
      <c r="G10" s="34">
        <v>43830</v>
      </c>
      <c r="H10" s="58" t="s">
        <v>367</v>
      </c>
      <c r="I10" s="88">
        <f t="shared" si="0"/>
        <v>0</v>
      </c>
      <c r="J10" s="58" t="s">
        <v>473</v>
      </c>
      <c r="K10" s="108">
        <f>AVERAGE(0.7)</f>
        <v>0.7</v>
      </c>
      <c r="L10" s="120" t="s">
        <v>493</v>
      </c>
      <c r="M10" s="119">
        <f t="shared" si="1"/>
        <v>1</v>
      </c>
      <c r="N10" s="140">
        <f t="shared" si="1"/>
        <v>1</v>
      </c>
    </row>
    <row r="11" spans="2:14" ht="82.5" customHeight="1" thickBot="1" x14ac:dyDescent="0.3">
      <c r="B11" s="223"/>
      <c r="C11" s="2" t="s">
        <v>44</v>
      </c>
      <c r="D11" s="5" t="s">
        <v>234</v>
      </c>
      <c r="E11" s="39" t="s">
        <v>235</v>
      </c>
      <c r="F11" s="39" t="s">
        <v>236</v>
      </c>
      <c r="G11" s="34">
        <v>43830</v>
      </c>
      <c r="H11" s="58" t="s">
        <v>368</v>
      </c>
      <c r="I11" s="88">
        <f t="shared" si="0"/>
        <v>0</v>
      </c>
      <c r="J11" s="58" t="s">
        <v>451</v>
      </c>
      <c r="K11" s="68">
        <f>AVERAGE(1)</f>
        <v>1</v>
      </c>
      <c r="L11" s="120" t="s">
        <v>497</v>
      </c>
      <c r="M11" s="119">
        <f>AVERAGE(1,1,1,1)</f>
        <v>1</v>
      </c>
      <c r="N11" s="140">
        <f>AVERAGE(1,1,1,1)</f>
        <v>1</v>
      </c>
    </row>
    <row r="12" spans="2:14" ht="59.25" customHeight="1" thickBot="1" x14ac:dyDescent="0.3">
      <c r="B12" s="223"/>
      <c r="C12" s="2" t="s">
        <v>70</v>
      </c>
      <c r="D12" s="5" t="s">
        <v>142</v>
      </c>
      <c r="E12" s="42" t="s">
        <v>270</v>
      </c>
      <c r="F12" s="4" t="s">
        <v>255</v>
      </c>
      <c r="G12" s="34">
        <v>43829</v>
      </c>
      <c r="H12" s="58" t="s">
        <v>369</v>
      </c>
      <c r="I12" s="88">
        <f>AVERAGE(1)</f>
        <v>1</v>
      </c>
      <c r="J12" s="4" t="s">
        <v>443</v>
      </c>
      <c r="K12" s="68">
        <f>AVERAGE(1)</f>
        <v>1</v>
      </c>
      <c r="L12" s="109" t="s">
        <v>509</v>
      </c>
      <c r="M12" s="119">
        <f>AVERAGE(1,1,1)</f>
        <v>1</v>
      </c>
      <c r="N12" s="140">
        <f>AVERAGE(1,1,1)</f>
        <v>1</v>
      </c>
    </row>
    <row r="13" spans="2:14" ht="48" customHeight="1" thickBot="1" x14ac:dyDescent="0.3">
      <c r="B13" s="223"/>
      <c r="C13" s="2" t="s">
        <v>72</v>
      </c>
      <c r="D13" s="5" t="s">
        <v>131</v>
      </c>
      <c r="E13" s="4" t="s">
        <v>318</v>
      </c>
      <c r="F13" s="4" t="s">
        <v>141</v>
      </c>
      <c r="G13" s="34">
        <v>43829</v>
      </c>
      <c r="H13" s="58" t="s">
        <v>370</v>
      </c>
      <c r="I13" s="88">
        <f>AVERAGE(1)</f>
        <v>1</v>
      </c>
      <c r="J13" s="58" t="s">
        <v>395</v>
      </c>
      <c r="K13" s="68">
        <f>AVERAGE(1)</f>
        <v>1</v>
      </c>
      <c r="L13" s="120" t="s">
        <v>498</v>
      </c>
      <c r="M13" s="119">
        <f>AVERAGE(1,1)</f>
        <v>1</v>
      </c>
      <c r="N13" s="140">
        <f>AVERAGE(1,1)</f>
        <v>1</v>
      </c>
    </row>
    <row r="14" spans="2:14" ht="117" customHeight="1" thickBot="1" x14ac:dyDescent="0.3">
      <c r="B14" s="224"/>
      <c r="C14" s="2" t="s">
        <v>73</v>
      </c>
      <c r="D14" s="5" t="s">
        <v>319</v>
      </c>
      <c r="E14" s="42" t="s">
        <v>271</v>
      </c>
      <c r="F14" s="5" t="s">
        <v>320</v>
      </c>
      <c r="G14" s="34">
        <v>43829</v>
      </c>
      <c r="H14" s="58" t="s">
        <v>371</v>
      </c>
      <c r="I14" s="88">
        <f>AVERAGE(1)</f>
        <v>1</v>
      </c>
      <c r="J14" s="58" t="s">
        <v>411</v>
      </c>
      <c r="K14" s="68">
        <f>AVERAGE(1,1,0,0,1)</f>
        <v>0.6</v>
      </c>
      <c r="L14" s="120" t="s">
        <v>510</v>
      </c>
      <c r="M14" s="119">
        <f>AVERAGE(1,1,1)</f>
        <v>1</v>
      </c>
      <c r="N14" s="140">
        <f>AVERAGE(1,1,1)</f>
        <v>1</v>
      </c>
    </row>
    <row r="15" spans="2:14" ht="65.25" customHeight="1" thickBot="1" x14ac:dyDescent="0.3">
      <c r="B15" s="222" t="s">
        <v>229</v>
      </c>
      <c r="C15" s="2" t="s">
        <v>45</v>
      </c>
      <c r="D15" s="5" t="s">
        <v>321</v>
      </c>
      <c r="E15" s="4" t="s">
        <v>322</v>
      </c>
      <c r="F15" s="5" t="s">
        <v>323</v>
      </c>
      <c r="G15" s="34">
        <v>43829</v>
      </c>
      <c r="H15" s="58" t="s">
        <v>372</v>
      </c>
      <c r="I15" s="88">
        <f>AVERAGE(1)</f>
        <v>1</v>
      </c>
      <c r="J15" s="58" t="s">
        <v>412</v>
      </c>
      <c r="K15" s="68">
        <f>AVERAGE(1,1,0,0,1,0)</f>
        <v>0.5</v>
      </c>
      <c r="L15" s="120" t="s">
        <v>511</v>
      </c>
      <c r="M15" s="119">
        <f>AVERAGE(1,1,1)</f>
        <v>1</v>
      </c>
      <c r="N15" s="140">
        <f>AVERAGE(1,1,1)</f>
        <v>1</v>
      </c>
    </row>
    <row r="16" spans="2:14" ht="53.25" customHeight="1" thickBot="1" x14ac:dyDescent="0.3">
      <c r="B16" s="231"/>
      <c r="C16" s="2" t="s">
        <v>46</v>
      </c>
      <c r="D16" s="5" t="s">
        <v>132</v>
      </c>
      <c r="E16" s="4" t="s">
        <v>170</v>
      </c>
      <c r="F16" s="5" t="s">
        <v>133</v>
      </c>
      <c r="G16" s="34">
        <v>43829</v>
      </c>
      <c r="H16" s="58" t="s">
        <v>373</v>
      </c>
      <c r="I16" s="88">
        <f>AVERAGE(1)</f>
        <v>1</v>
      </c>
      <c r="J16" s="58" t="s">
        <v>413</v>
      </c>
      <c r="K16" s="68">
        <f>AVERAGE(1)</f>
        <v>1</v>
      </c>
      <c r="L16" s="58" t="s">
        <v>539</v>
      </c>
      <c r="M16" s="119">
        <f>AVERAGE(1,1,1,1,1)</f>
        <v>1</v>
      </c>
      <c r="N16" s="140">
        <f>AVERAGE(1,1,1,1,1)</f>
        <v>1</v>
      </c>
    </row>
    <row r="17" spans="2:14" ht="83.25" customHeight="1" thickBot="1" x14ac:dyDescent="0.3">
      <c r="B17" s="231"/>
      <c r="C17" s="2" t="s">
        <v>110</v>
      </c>
      <c r="D17" s="5" t="s">
        <v>169</v>
      </c>
      <c r="E17" s="39" t="s">
        <v>134</v>
      </c>
      <c r="F17" s="5" t="s">
        <v>133</v>
      </c>
      <c r="G17" s="34">
        <v>43829</v>
      </c>
      <c r="H17" s="58" t="s">
        <v>374</v>
      </c>
      <c r="I17" s="88">
        <f t="shared" si="0"/>
        <v>0</v>
      </c>
      <c r="J17" s="58" t="s">
        <v>414</v>
      </c>
      <c r="K17" s="68">
        <f>AVERAGE(1)</f>
        <v>1</v>
      </c>
      <c r="L17" s="58" t="s">
        <v>499</v>
      </c>
      <c r="M17" s="119">
        <f>AVERAGE(1,1,1,1)</f>
        <v>1</v>
      </c>
      <c r="N17" s="140">
        <f>AVERAGE(1,1,1,1)</f>
        <v>1</v>
      </c>
    </row>
    <row r="18" spans="2:14" ht="41.25" customHeight="1" thickBot="1" x14ac:dyDescent="0.35">
      <c r="B18" s="232" t="s">
        <v>231</v>
      </c>
      <c r="C18" s="9" t="s">
        <v>48</v>
      </c>
      <c r="D18" s="5" t="s">
        <v>135</v>
      </c>
      <c r="E18" s="39" t="s">
        <v>136</v>
      </c>
      <c r="F18" s="39" t="s">
        <v>233</v>
      </c>
      <c r="G18" s="34">
        <v>43829</v>
      </c>
      <c r="H18" s="225" t="s">
        <v>375</v>
      </c>
      <c r="I18" s="88">
        <f t="shared" si="0"/>
        <v>0</v>
      </c>
      <c r="J18" s="69" t="s">
        <v>391</v>
      </c>
      <c r="K18" s="68">
        <f>AVERAGE(1)</f>
        <v>1</v>
      </c>
      <c r="L18" s="110" t="s">
        <v>490</v>
      </c>
      <c r="M18" s="119">
        <f t="shared" si="1"/>
        <v>1</v>
      </c>
      <c r="N18" s="140">
        <f t="shared" si="1"/>
        <v>1</v>
      </c>
    </row>
    <row r="19" spans="2:14" ht="33.75" customHeight="1" thickBot="1" x14ac:dyDescent="0.3">
      <c r="B19" s="233"/>
      <c r="C19" s="10" t="s">
        <v>51</v>
      </c>
      <c r="D19" s="5" t="s">
        <v>137</v>
      </c>
      <c r="E19" s="39" t="s">
        <v>138</v>
      </c>
      <c r="F19" s="5" t="s">
        <v>159</v>
      </c>
      <c r="G19" s="34">
        <v>43829</v>
      </c>
      <c r="H19" s="226"/>
      <c r="I19" s="88">
        <f t="shared" si="0"/>
        <v>0</v>
      </c>
      <c r="J19" s="69" t="s">
        <v>392</v>
      </c>
      <c r="K19" s="68">
        <f>AVERAGE(1)</f>
        <v>1</v>
      </c>
      <c r="L19" s="110" t="s">
        <v>491</v>
      </c>
      <c r="M19" s="119">
        <f t="shared" si="1"/>
        <v>1</v>
      </c>
      <c r="N19" s="140">
        <f t="shared" si="1"/>
        <v>1</v>
      </c>
    </row>
    <row r="20" spans="2:14" ht="44.25" customHeight="1" thickBot="1" x14ac:dyDescent="0.3">
      <c r="B20" s="234"/>
      <c r="C20" s="10" t="s">
        <v>84</v>
      </c>
      <c r="D20" s="5" t="s">
        <v>139</v>
      </c>
      <c r="E20" s="39" t="s">
        <v>140</v>
      </c>
      <c r="F20" s="5" t="s">
        <v>182</v>
      </c>
      <c r="G20" s="34">
        <v>43829</v>
      </c>
      <c r="H20" s="227"/>
      <c r="I20" s="88">
        <f t="shared" si="0"/>
        <v>0</v>
      </c>
      <c r="J20" s="58" t="s">
        <v>419</v>
      </c>
      <c r="K20" s="88">
        <f t="shared" si="0"/>
        <v>0</v>
      </c>
      <c r="L20" s="120" t="s">
        <v>534</v>
      </c>
      <c r="M20" s="119">
        <f t="shared" si="1"/>
        <v>1</v>
      </c>
      <c r="N20" s="141">
        <f t="shared" si="1"/>
        <v>1</v>
      </c>
    </row>
    <row r="21" spans="2:14" s="30" customFormat="1" ht="16.5" customHeight="1" x14ac:dyDescent="0.25"/>
    <row r="22" spans="2:14" s="30" customFormat="1" ht="30.75" customHeight="1" x14ac:dyDescent="0.35">
      <c r="H22" s="66" t="s">
        <v>347</v>
      </c>
      <c r="I22" s="75">
        <f>AVERAGE(I7,I12,I13,I14,I15,I16)*33%</f>
        <v>0.30909999999999999</v>
      </c>
      <c r="J22" s="66" t="s">
        <v>450</v>
      </c>
      <c r="K22" s="77">
        <f>AVERAGE(K7:K19)*33%</f>
        <v>0.29530769230769227</v>
      </c>
      <c r="L22" s="66" t="s">
        <v>450</v>
      </c>
      <c r="M22" s="77">
        <f>AVERAGE(M7:M19)*33%</f>
        <v>0.33</v>
      </c>
      <c r="N22" s="77">
        <f>AVERAGE(N7:N19)</f>
        <v>1</v>
      </c>
    </row>
    <row r="23" spans="2:14" s="30" customFormat="1" x14ac:dyDescent="0.25"/>
    <row r="24" spans="2:14" s="30" customFormat="1" x14ac:dyDescent="0.25"/>
    <row r="25" spans="2:14" s="30" customFormat="1" x14ac:dyDescent="0.25"/>
    <row r="26" spans="2:14" s="30" customFormat="1" x14ac:dyDescent="0.25"/>
    <row r="27" spans="2:14" s="30" customFormat="1" x14ac:dyDescent="0.25"/>
    <row r="28" spans="2:14" s="30" customFormat="1" x14ac:dyDescent="0.25"/>
    <row r="29" spans="2:14" s="30" customFormat="1" x14ac:dyDescent="0.25"/>
    <row r="30" spans="2:14" s="30" customFormat="1" ht="14.4" x14ac:dyDescent="0.3">
      <c r="D30" t="s">
        <v>542</v>
      </c>
      <c r="E30"/>
      <c r="F30" t="s">
        <v>544</v>
      </c>
    </row>
    <row r="31" spans="2:14" s="30" customFormat="1" ht="14.4" x14ac:dyDescent="0.3">
      <c r="D31" t="s">
        <v>543</v>
      </c>
      <c r="E31"/>
      <c r="F31" t="s">
        <v>545</v>
      </c>
    </row>
    <row r="32" spans="2:14" s="30" customFormat="1" x14ac:dyDescent="0.25"/>
    <row r="33" s="30" customFormat="1" x14ac:dyDescent="0.25"/>
    <row r="34" s="30" customFormat="1" x14ac:dyDescent="0.25"/>
    <row r="35" s="30" customFormat="1" x14ac:dyDescent="0.25"/>
    <row r="36" s="30" customFormat="1" x14ac:dyDescent="0.25"/>
    <row r="37" s="30" customFormat="1" x14ac:dyDescent="0.25"/>
    <row r="38" s="30" customFormat="1" x14ac:dyDescent="0.25"/>
    <row r="39" s="30" customFormat="1" x14ac:dyDescent="0.25"/>
    <row r="40" s="30" customFormat="1" x14ac:dyDescent="0.25"/>
    <row r="41" s="30" customFormat="1" x14ac:dyDescent="0.25"/>
    <row r="42" s="30" customFormat="1" x14ac:dyDescent="0.25"/>
    <row r="43" s="30" customFormat="1" x14ac:dyDescent="0.25"/>
    <row r="44" s="30" customFormat="1" x14ac:dyDescent="0.25"/>
    <row r="45" s="30" customFormat="1" x14ac:dyDescent="0.25"/>
    <row r="46" s="30" customFormat="1" x14ac:dyDescent="0.25"/>
    <row r="47" s="30" customFormat="1" x14ac:dyDescent="0.25"/>
    <row r="48" s="30" customFormat="1" x14ac:dyDescent="0.25"/>
    <row r="49" s="30" customFormat="1" x14ac:dyDescent="0.25"/>
    <row r="50" s="30" customFormat="1" x14ac:dyDescent="0.25"/>
    <row r="51" s="30" customFormat="1" x14ac:dyDescent="0.25"/>
    <row r="52" s="30" customFormat="1" x14ac:dyDescent="0.25"/>
    <row r="53" s="30" customFormat="1" x14ac:dyDescent="0.25"/>
    <row r="54" s="30" customFormat="1" x14ac:dyDescent="0.25"/>
    <row r="55" s="30" customFormat="1" x14ac:dyDescent="0.25"/>
    <row r="56" s="30" customFormat="1" x14ac:dyDescent="0.25"/>
    <row r="57" s="30" customFormat="1" x14ac:dyDescent="0.25"/>
    <row r="58" s="30" customFormat="1" x14ac:dyDescent="0.25"/>
    <row r="59" s="30" customFormat="1" x14ac:dyDescent="0.25"/>
    <row r="60" s="30" customFormat="1" x14ac:dyDescent="0.25"/>
    <row r="61" s="30" customFormat="1" x14ac:dyDescent="0.25"/>
    <row r="62" s="30" customFormat="1" x14ac:dyDescent="0.25"/>
    <row r="63" s="30" customFormat="1" x14ac:dyDescent="0.25"/>
    <row r="64" s="30" customFormat="1" x14ac:dyDescent="0.25"/>
    <row r="65" s="30" customFormat="1" x14ac:dyDescent="0.25"/>
    <row r="66" s="30" customFormat="1" x14ac:dyDescent="0.25"/>
    <row r="67" s="30" customFormat="1" x14ac:dyDescent="0.25"/>
    <row r="68" s="30" customFormat="1" x14ac:dyDescent="0.25"/>
    <row r="69" s="30" customFormat="1" x14ac:dyDescent="0.25"/>
    <row r="70" s="30" customFormat="1" x14ac:dyDescent="0.25"/>
    <row r="71" s="30" customFormat="1" x14ac:dyDescent="0.25"/>
    <row r="72" s="30" customFormat="1" x14ac:dyDescent="0.25"/>
    <row r="73" s="30" customFormat="1" x14ac:dyDescent="0.25"/>
    <row r="74" s="30" customFormat="1" x14ac:dyDescent="0.25"/>
    <row r="75" s="30" customFormat="1" x14ac:dyDescent="0.25"/>
    <row r="76" s="30" customFormat="1" x14ac:dyDescent="0.25"/>
    <row r="77" s="30" customFormat="1" x14ac:dyDescent="0.25"/>
    <row r="78" s="30" customFormat="1" x14ac:dyDescent="0.25"/>
    <row r="79" s="30" customFormat="1" x14ac:dyDescent="0.25"/>
    <row r="80" s="30" customFormat="1" x14ac:dyDescent="0.25"/>
    <row r="81" spans="1:16" s="25" customFormat="1" x14ac:dyDescent="0.25">
      <c r="A81" s="30"/>
      <c r="H81" s="30"/>
      <c r="I81" s="30"/>
      <c r="J81" s="30"/>
      <c r="K81" s="30"/>
      <c r="L81" s="30"/>
      <c r="M81" s="30"/>
      <c r="N81" s="30"/>
      <c r="O81" s="30"/>
      <c r="P81" s="30"/>
    </row>
    <row r="82" spans="1:16" s="25" customFormat="1" x14ac:dyDescent="0.25">
      <c r="A82" s="30"/>
      <c r="H82" s="30"/>
      <c r="I82" s="30"/>
      <c r="J82" s="30"/>
      <c r="K82" s="30"/>
      <c r="L82" s="30"/>
      <c r="M82" s="30"/>
      <c r="N82" s="30"/>
      <c r="O82" s="30"/>
      <c r="P82" s="30"/>
    </row>
    <row r="83" spans="1:16" s="25" customFormat="1" x14ac:dyDescent="0.25">
      <c r="A83" s="30"/>
      <c r="H83" s="30"/>
      <c r="I83" s="30"/>
      <c r="J83" s="30"/>
      <c r="K83" s="30"/>
      <c r="L83" s="30"/>
      <c r="M83" s="30"/>
      <c r="N83" s="30"/>
      <c r="O83" s="30"/>
      <c r="P83" s="30"/>
    </row>
    <row r="84" spans="1:16" s="25" customFormat="1" x14ac:dyDescent="0.25">
      <c r="A84" s="30"/>
      <c r="H84" s="30"/>
      <c r="I84" s="30"/>
      <c r="J84" s="30"/>
      <c r="K84" s="30"/>
      <c r="L84" s="30"/>
      <c r="M84" s="30"/>
      <c r="N84" s="30"/>
      <c r="O84" s="30"/>
      <c r="P84" s="30"/>
    </row>
    <row r="85" spans="1:16" s="25" customFormat="1" x14ac:dyDescent="0.25">
      <c r="A85" s="30"/>
      <c r="H85" s="30"/>
      <c r="I85" s="30"/>
      <c r="J85" s="30"/>
      <c r="K85" s="30"/>
      <c r="L85" s="30"/>
      <c r="M85" s="30"/>
      <c r="N85" s="30"/>
      <c r="O85" s="30"/>
      <c r="P85" s="30"/>
    </row>
    <row r="86" spans="1:16" s="25" customFormat="1" x14ac:dyDescent="0.25">
      <c r="A86" s="30"/>
      <c r="H86" s="30"/>
      <c r="I86" s="30"/>
      <c r="J86" s="30"/>
      <c r="K86" s="30"/>
      <c r="L86" s="30"/>
      <c r="M86" s="30"/>
      <c r="N86" s="30"/>
      <c r="O86" s="30"/>
      <c r="P86" s="30"/>
    </row>
  </sheetData>
  <mergeCells count="10">
    <mergeCell ref="B1:G1"/>
    <mergeCell ref="C6:D6"/>
    <mergeCell ref="B10:B14"/>
    <mergeCell ref="B7:B9"/>
    <mergeCell ref="H18:H20"/>
    <mergeCell ref="B3:N3"/>
    <mergeCell ref="B4:N4"/>
    <mergeCell ref="B5:N5"/>
    <mergeCell ref="B15:B17"/>
    <mergeCell ref="B18:B20"/>
  </mergeCells>
  <pageMargins left="0.31496062992125984" right="0.31496062992125984" top="0.74803149606299213" bottom="0.74803149606299213" header="0.31496062992125984" footer="0.31496062992125984"/>
  <pageSetup paperSize="122" scale="65" orientation="landscape" r:id="rId1"/>
  <rowBreaks count="1" manualBreakCount="1">
    <brk id="17"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102"/>
  <sheetViews>
    <sheetView zoomScale="90" zoomScaleNormal="90" workbookViewId="0">
      <selection activeCell="F3" sqref="F3"/>
    </sheetView>
  </sheetViews>
  <sheetFormatPr baseColWidth="10" defaultRowHeight="14.4" x14ac:dyDescent="0.3"/>
  <cols>
    <col min="1" max="1" width="2.6640625" style="26" customWidth="1"/>
    <col min="2" max="2" width="32.33203125" customWidth="1"/>
    <col min="3" max="3" width="6.44140625" hidden="1" customWidth="1"/>
    <col min="4" max="4" width="34.109375" customWidth="1"/>
    <col min="5" max="5" width="27.88671875" customWidth="1"/>
    <col min="6" max="6" width="26.109375" customWidth="1"/>
    <col min="7" max="7" width="27.33203125" customWidth="1"/>
    <col min="8" max="8" width="15.5546875" hidden="1" customWidth="1"/>
    <col min="9" max="9" width="51.5546875" style="26" customWidth="1"/>
    <col min="10" max="10" width="13" style="26" customWidth="1"/>
    <col min="11" max="11" width="62.5546875" style="26" customWidth="1"/>
    <col min="12" max="12" width="13" style="26" customWidth="1"/>
    <col min="13" max="13" width="48.109375" customWidth="1"/>
    <col min="15" max="15" width="17.88671875" customWidth="1"/>
  </cols>
  <sheetData>
    <row r="1" spans="1:92" ht="90" customHeight="1" thickBot="1" x14ac:dyDescent="0.35">
      <c r="B1" s="235" t="s">
        <v>311</v>
      </c>
      <c r="C1" s="236"/>
      <c r="D1" s="236"/>
      <c r="E1" s="236"/>
      <c r="F1" s="236"/>
      <c r="G1" s="236"/>
      <c r="H1" s="236"/>
      <c r="I1" s="236"/>
      <c r="J1" s="236"/>
      <c r="K1" s="236"/>
      <c r="L1" s="236"/>
      <c r="M1" s="236"/>
      <c r="N1" s="236"/>
      <c r="O1" s="237"/>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row>
    <row r="2" spans="1:92" ht="27.75" customHeight="1" thickBot="1" x14ac:dyDescent="0.35">
      <c r="B2" s="238" t="s">
        <v>94</v>
      </c>
      <c r="C2" s="239"/>
      <c r="D2" s="239"/>
      <c r="E2" s="239"/>
      <c r="F2" s="239"/>
      <c r="G2" s="239"/>
      <c r="H2" s="239"/>
      <c r="I2" s="239"/>
      <c r="J2" s="239"/>
      <c r="K2" s="239"/>
      <c r="L2" s="239"/>
      <c r="M2" s="239"/>
      <c r="N2" s="239"/>
      <c r="O2" s="240"/>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row>
    <row r="3" spans="1:92" ht="39.75" customHeight="1" thickBot="1" x14ac:dyDescent="0.35">
      <c r="B3" s="21" t="s">
        <v>35</v>
      </c>
      <c r="C3" s="245" t="s">
        <v>65</v>
      </c>
      <c r="D3" s="245"/>
      <c r="E3" s="22" t="s">
        <v>37</v>
      </c>
      <c r="F3" s="22" t="s">
        <v>95</v>
      </c>
      <c r="G3" s="23" t="s">
        <v>38</v>
      </c>
      <c r="H3" s="54" t="s">
        <v>39</v>
      </c>
      <c r="I3" s="59" t="s">
        <v>329</v>
      </c>
      <c r="J3" s="59" t="s">
        <v>327</v>
      </c>
      <c r="K3" s="59" t="s">
        <v>326</v>
      </c>
      <c r="L3" s="59" t="s">
        <v>327</v>
      </c>
      <c r="M3" s="94" t="s">
        <v>471</v>
      </c>
      <c r="N3" s="94" t="s">
        <v>327</v>
      </c>
      <c r="O3" s="114" t="s">
        <v>478</v>
      </c>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row>
    <row r="4" spans="1:92" s="11" customFormat="1" ht="108" customHeight="1" thickBot="1" x14ac:dyDescent="0.35">
      <c r="A4" s="58"/>
      <c r="B4" s="246" t="s">
        <v>541</v>
      </c>
      <c r="C4" s="18" t="s">
        <v>40</v>
      </c>
      <c r="D4" s="58" t="s">
        <v>96</v>
      </c>
      <c r="E4" s="58" t="s">
        <v>97</v>
      </c>
      <c r="F4" s="58" t="s">
        <v>98</v>
      </c>
      <c r="G4" s="58" t="s">
        <v>99</v>
      </c>
      <c r="H4" s="58">
        <v>43830</v>
      </c>
      <c r="I4" s="58" t="s">
        <v>376</v>
      </c>
      <c r="J4" s="89">
        <f>AVERAGE(1,1,0.75,1,1)</f>
        <v>0.95</v>
      </c>
      <c r="K4" s="58" t="s">
        <v>444</v>
      </c>
      <c r="L4" s="95">
        <f>AVERAGE(1,1,0,1,1)</f>
        <v>0.8</v>
      </c>
      <c r="M4" s="58" t="s">
        <v>512</v>
      </c>
      <c r="N4" s="159">
        <f>AVERAGE(1,1,1,1,1)</f>
        <v>1</v>
      </c>
      <c r="O4" s="160">
        <f>AVERAGE(N4,L4,J4)</f>
        <v>0.91666666666666663</v>
      </c>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row>
    <row r="5" spans="1:92" s="11" customFormat="1" ht="114" customHeight="1" thickBot="1" x14ac:dyDescent="0.35">
      <c r="A5" s="26"/>
      <c r="B5" s="247"/>
      <c r="C5" s="18">
        <v>1.2</v>
      </c>
      <c r="D5" s="58" t="s">
        <v>100</v>
      </c>
      <c r="E5" s="58" t="s">
        <v>160</v>
      </c>
      <c r="F5" s="58" t="s">
        <v>101</v>
      </c>
      <c r="G5" s="58" t="s">
        <v>272</v>
      </c>
      <c r="H5" s="58">
        <v>43830</v>
      </c>
      <c r="I5" s="58" t="s">
        <v>377</v>
      </c>
      <c r="J5" s="89">
        <f>AVERAGE(0.8,0.2,0.25,,0.6)</f>
        <v>0.37</v>
      </c>
      <c r="K5" s="58" t="s">
        <v>463</v>
      </c>
      <c r="L5" s="95">
        <f>AVERAGE(1,1,0.8,1,1,1,0.9)*33%</f>
        <v>0.31585714285714289</v>
      </c>
      <c r="M5" s="158" t="s">
        <v>526</v>
      </c>
      <c r="N5" s="135">
        <f>AVERAGE(1,1,1,1)</f>
        <v>1</v>
      </c>
      <c r="O5" s="143">
        <v>1</v>
      </c>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row>
    <row r="6" spans="1:92" s="11" customFormat="1" ht="190.5" customHeight="1" thickBot="1" x14ac:dyDescent="0.35">
      <c r="A6" s="26"/>
      <c r="B6" s="248"/>
      <c r="C6" s="18" t="s">
        <v>42</v>
      </c>
      <c r="D6" s="58" t="s">
        <v>102</v>
      </c>
      <c r="E6" s="58" t="s">
        <v>241</v>
      </c>
      <c r="F6" s="58" t="s">
        <v>103</v>
      </c>
      <c r="G6" s="58" t="s">
        <v>171</v>
      </c>
      <c r="H6" s="58">
        <v>43830</v>
      </c>
      <c r="I6" s="58" t="s">
        <v>378</v>
      </c>
      <c r="J6" s="89">
        <f>AVERAGE(0,0,1,0,1,0)</f>
        <v>0.33333333333333331</v>
      </c>
      <c r="K6" s="58" t="s">
        <v>445</v>
      </c>
      <c r="L6" s="95">
        <f>AVERAGE(0,0,0,1,1)</f>
        <v>0.4</v>
      </c>
      <c r="M6" s="158" t="s">
        <v>516</v>
      </c>
      <c r="N6" s="135">
        <f>AVERAGE(1,1,1)</f>
        <v>1</v>
      </c>
      <c r="O6" s="142">
        <f>AVERAGE(N6,L6,J6)</f>
        <v>0.57777777777777772</v>
      </c>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row>
    <row r="7" spans="1:92" s="11" customFormat="1" ht="96.75" customHeight="1" thickBot="1" x14ac:dyDescent="0.35">
      <c r="A7" s="26"/>
      <c r="B7" s="40" t="s">
        <v>237</v>
      </c>
      <c r="C7" s="18" t="s">
        <v>43</v>
      </c>
      <c r="D7" s="58" t="s">
        <v>246</v>
      </c>
      <c r="E7" s="58" t="s">
        <v>446</v>
      </c>
      <c r="F7" s="58" t="s">
        <v>104</v>
      </c>
      <c r="G7" s="58" t="s">
        <v>68</v>
      </c>
      <c r="H7" s="58">
        <v>43830</v>
      </c>
      <c r="I7" s="58" t="s">
        <v>379</v>
      </c>
      <c r="J7" s="89">
        <f>AVERAGE(1)</f>
        <v>1</v>
      </c>
      <c r="K7" s="58" t="s">
        <v>452</v>
      </c>
      <c r="L7" s="95">
        <f>AVERAGE(1,1)</f>
        <v>1</v>
      </c>
      <c r="M7" s="158" t="s">
        <v>481</v>
      </c>
      <c r="N7" s="135">
        <f>AVERAGE(1)</f>
        <v>1</v>
      </c>
      <c r="O7" s="135">
        <f>AVERAGE(1)</f>
        <v>1</v>
      </c>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row>
    <row r="8" spans="1:92" s="11" customFormat="1" ht="63" customHeight="1" thickBot="1" x14ac:dyDescent="0.35">
      <c r="A8" s="26"/>
      <c r="B8" s="249" t="s">
        <v>238</v>
      </c>
      <c r="C8" s="18" t="s">
        <v>45</v>
      </c>
      <c r="D8" s="58" t="s">
        <v>105</v>
      </c>
      <c r="E8" s="58" t="s">
        <v>106</v>
      </c>
      <c r="F8" s="58" t="s">
        <v>107</v>
      </c>
      <c r="G8" s="58" t="s">
        <v>447</v>
      </c>
      <c r="H8" s="58">
        <v>43830</v>
      </c>
      <c r="I8" s="58" t="s">
        <v>380</v>
      </c>
      <c r="J8" s="89">
        <f>AVERAGE(0.25,0.5,1,0.25)</f>
        <v>0.5</v>
      </c>
      <c r="K8" s="58" t="s">
        <v>453</v>
      </c>
      <c r="L8" s="95">
        <f>AVERAGE(1,0.25,0,0,0.8,1)</f>
        <v>0.5083333333333333</v>
      </c>
      <c r="M8" s="158" t="s">
        <v>513</v>
      </c>
      <c r="N8" s="135">
        <f>AVERAGE(1,1,1,1,1)</f>
        <v>1</v>
      </c>
      <c r="O8" s="135">
        <f>AVERAGE(1,1,1,1,1)</f>
        <v>1</v>
      </c>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row>
    <row r="9" spans="1:92" s="11" customFormat="1" ht="72.75" customHeight="1" thickBot="1" x14ac:dyDescent="0.35">
      <c r="A9" s="26"/>
      <c r="B9" s="250"/>
      <c r="C9" s="18" t="s">
        <v>46</v>
      </c>
      <c r="D9" s="58" t="s">
        <v>161</v>
      </c>
      <c r="E9" s="58" t="s">
        <v>108</v>
      </c>
      <c r="F9" s="58" t="s">
        <v>109</v>
      </c>
      <c r="G9" s="58" t="s">
        <v>172</v>
      </c>
      <c r="H9" s="58">
        <v>43829</v>
      </c>
      <c r="I9" s="58" t="s">
        <v>381</v>
      </c>
      <c r="J9" s="89">
        <f t="shared" ref="J9:J13" si="0">AVERAGE(0)</f>
        <v>0</v>
      </c>
      <c r="K9" s="58" t="s">
        <v>415</v>
      </c>
      <c r="L9" s="95">
        <f>AVERAGE(1)</f>
        <v>1</v>
      </c>
      <c r="M9" s="158" t="s">
        <v>515</v>
      </c>
      <c r="N9" s="135">
        <f>AVERAGE(1)</f>
        <v>1</v>
      </c>
      <c r="O9" s="135">
        <f>AVERAGE(1)</f>
        <v>1</v>
      </c>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row>
    <row r="10" spans="1:92" s="11" customFormat="1" ht="45" customHeight="1" thickBot="1" x14ac:dyDescent="0.35">
      <c r="A10" s="26"/>
      <c r="B10" s="250"/>
      <c r="C10" s="18" t="s">
        <v>110</v>
      </c>
      <c r="D10" s="58" t="s">
        <v>111</v>
      </c>
      <c r="E10" s="58" t="s">
        <v>112</v>
      </c>
      <c r="F10" s="58" t="s">
        <v>143</v>
      </c>
      <c r="G10" s="58" t="s">
        <v>68</v>
      </c>
      <c r="H10" s="58">
        <v>43829</v>
      </c>
      <c r="I10" s="58" t="s">
        <v>382</v>
      </c>
      <c r="J10" s="89">
        <f>AVERAGE(1)</f>
        <v>1</v>
      </c>
      <c r="K10" s="58" t="s">
        <v>454</v>
      </c>
      <c r="L10" s="95">
        <f>AVERAGE(1)</f>
        <v>1</v>
      </c>
      <c r="M10" s="58" t="s">
        <v>482</v>
      </c>
      <c r="N10" s="118">
        <f>AVERAGE(1)</f>
        <v>1</v>
      </c>
      <c r="O10" s="118">
        <f>AVERAGE(1)</f>
        <v>1</v>
      </c>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row>
    <row r="11" spans="1:92" s="11" customFormat="1" ht="69.75" customHeight="1" thickBot="1" x14ac:dyDescent="0.35">
      <c r="B11" s="243" t="s">
        <v>113</v>
      </c>
      <c r="C11" s="18" t="s">
        <v>48</v>
      </c>
      <c r="D11" s="58" t="s">
        <v>242</v>
      </c>
      <c r="E11" s="58" t="s">
        <v>244</v>
      </c>
      <c r="F11" s="58" t="s">
        <v>114</v>
      </c>
      <c r="G11" s="58" t="s">
        <v>243</v>
      </c>
      <c r="H11" s="58">
        <v>43830</v>
      </c>
      <c r="I11" s="58" t="s">
        <v>383</v>
      </c>
      <c r="J11" s="89">
        <f t="shared" si="0"/>
        <v>0</v>
      </c>
      <c r="K11" s="58" t="s">
        <v>475</v>
      </c>
      <c r="L11" s="102">
        <f>AVERAGE(0.6)</f>
        <v>0.6</v>
      </c>
      <c r="M11" s="58" t="s">
        <v>537</v>
      </c>
      <c r="N11" s="118">
        <f>AVERAGE(1,1)</f>
        <v>1</v>
      </c>
      <c r="O11" s="118">
        <f>AVERAGE(1,1)</f>
        <v>1</v>
      </c>
      <c r="P11" s="26"/>
      <c r="Q11" s="26"/>
      <c r="R11" s="26"/>
      <c r="S11" s="26"/>
      <c r="T11" s="26"/>
      <c r="U11" s="26"/>
      <c r="V11" s="26"/>
    </row>
    <row r="12" spans="1:92" s="11" customFormat="1" ht="87" customHeight="1" thickBot="1" x14ac:dyDescent="0.35">
      <c r="A12" s="26"/>
      <c r="B12" s="244"/>
      <c r="C12" s="18">
        <v>4.2</v>
      </c>
      <c r="D12" s="58" t="s">
        <v>115</v>
      </c>
      <c r="E12" s="58" t="s">
        <v>116</v>
      </c>
      <c r="F12" s="58" t="s">
        <v>117</v>
      </c>
      <c r="G12" s="58" t="s">
        <v>118</v>
      </c>
      <c r="H12" s="58">
        <v>43830</v>
      </c>
      <c r="I12" s="58" t="s">
        <v>383</v>
      </c>
      <c r="J12" s="89">
        <f>AVERAGE(0)</f>
        <v>0</v>
      </c>
      <c r="K12" s="58" t="s">
        <v>448</v>
      </c>
      <c r="L12" s="95">
        <f>AVERAGE(0.5,0.25)</f>
        <v>0.375</v>
      </c>
      <c r="M12" s="58" t="s">
        <v>535</v>
      </c>
      <c r="N12" s="118">
        <v>0.38</v>
      </c>
      <c r="O12" s="118">
        <f>AVERAGE(N12,L12,J12)</f>
        <v>0.25166666666666665</v>
      </c>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row>
    <row r="13" spans="1:92" s="11" customFormat="1" ht="66.75" customHeight="1" thickBot="1" x14ac:dyDescent="0.35">
      <c r="A13" s="26"/>
      <c r="B13" s="241" t="s">
        <v>540</v>
      </c>
      <c r="C13" s="24" t="s">
        <v>90</v>
      </c>
      <c r="D13" s="58" t="s">
        <v>173</v>
      </c>
      <c r="E13" s="58" t="s">
        <v>119</v>
      </c>
      <c r="F13" s="58" t="s">
        <v>120</v>
      </c>
      <c r="G13" s="58" t="s">
        <v>68</v>
      </c>
      <c r="H13" s="58">
        <v>43830</v>
      </c>
      <c r="I13" s="58" t="s">
        <v>383</v>
      </c>
      <c r="J13" s="89">
        <f t="shared" si="0"/>
        <v>0</v>
      </c>
      <c r="K13" s="58" t="s">
        <v>455</v>
      </c>
      <c r="L13" s="95">
        <f>AVERAGE(0.5)</f>
        <v>0.5</v>
      </c>
      <c r="M13" s="58" t="s">
        <v>536</v>
      </c>
      <c r="N13" s="118">
        <f>AVERAGE(1)</f>
        <v>1</v>
      </c>
      <c r="O13" s="118">
        <f>AVERAGE(1)</f>
        <v>1</v>
      </c>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row>
    <row r="14" spans="1:92" s="11" customFormat="1" ht="127.5" customHeight="1" thickBot="1" x14ac:dyDescent="0.35">
      <c r="A14" s="26"/>
      <c r="B14" s="242"/>
      <c r="C14" s="24">
        <v>5.2</v>
      </c>
      <c r="D14" s="58" t="s">
        <v>449</v>
      </c>
      <c r="E14" s="58" t="s">
        <v>273</v>
      </c>
      <c r="F14" s="58"/>
      <c r="G14" s="58" t="s">
        <v>245</v>
      </c>
      <c r="H14" s="58">
        <v>43830</v>
      </c>
      <c r="I14" s="58" t="s">
        <v>384</v>
      </c>
      <c r="J14" s="89">
        <f>AVERAGE(1,1,1,1,0,1)</f>
        <v>0.83333333333333337</v>
      </c>
      <c r="K14" s="58" t="s">
        <v>407</v>
      </c>
      <c r="L14" s="95">
        <f>AVERAGE(1,1,0,1,1,1)</f>
        <v>0.83333333333333337</v>
      </c>
      <c r="M14" s="58" t="s">
        <v>514</v>
      </c>
      <c r="N14" s="118">
        <f>AVERAGE(1,1,1,1)</f>
        <v>1</v>
      </c>
      <c r="O14" s="118">
        <f>AVERAGE(1,1,1,1)</f>
        <v>1</v>
      </c>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row>
    <row r="15" spans="1:92" s="26" customFormat="1" x14ac:dyDescent="0.3">
      <c r="D15" s="43"/>
      <c r="E15" s="43"/>
      <c r="F15" s="43"/>
    </row>
    <row r="16" spans="1:92" s="26" customFormat="1" ht="18" x14ac:dyDescent="0.35">
      <c r="K16" s="66" t="s">
        <v>450</v>
      </c>
      <c r="L16" s="77">
        <f>AVERAGE(L4:L14)*33%</f>
        <v>0.21997571428571427</v>
      </c>
      <c r="O16" s="77">
        <f>AVERAGE(O4:O15)</f>
        <v>0.88601010101010114</v>
      </c>
    </row>
    <row r="17" spans="9:11" s="26" customFormat="1" ht="17.25" customHeight="1" x14ac:dyDescent="0.3"/>
    <row r="18" spans="9:11" s="26" customFormat="1" ht="17.25" customHeight="1" x14ac:dyDescent="0.3"/>
    <row r="19" spans="9:11" s="26" customFormat="1" ht="17.25" customHeight="1" x14ac:dyDescent="0.3"/>
    <row r="20" spans="9:11" s="26" customFormat="1" x14ac:dyDescent="0.3"/>
    <row r="21" spans="9:11" s="26" customFormat="1" ht="17.25" customHeight="1" x14ac:dyDescent="0.3">
      <c r="I21" t="s">
        <v>542</v>
      </c>
      <c r="J21"/>
      <c r="K21" t="s">
        <v>544</v>
      </c>
    </row>
    <row r="22" spans="9:11" s="26" customFormat="1" ht="17.25" customHeight="1" x14ac:dyDescent="0.3">
      <c r="I22" t="s">
        <v>543</v>
      </c>
      <c r="J22"/>
      <c r="K22" t="s">
        <v>545</v>
      </c>
    </row>
    <row r="23" spans="9:11" s="26" customFormat="1" ht="17.25" customHeight="1" x14ac:dyDescent="0.3"/>
    <row r="24" spans="9:11" s="26" customFormat="1" ht="17.25" customHeight="1" x14ac:dyDescent="0.3"/>
    <row r="25" spans="9:11" s="26" customFormat="1" ht="17.25" customHeight="1" x14ac:dyDescent="0.3"/>
    <row r="26" spans="9:11" s="26" customFormat="1" ht="17.25" customHeight="1" x14ac:dyDescent="0.3"/>
    <row r="27" spans="9:11" s="26" customFormat="1" ht="17.25" customHeight="1" x14ac:dyDescent="0.3"/>
    <row r="28" spans="9:11" s="26" customFormat="1" x14ac:dyDescent="0.3"/>
    <row r="29" spans="9:11" s="26" customFormat="1" x14ac:dyDescent="0.3"/>
    <row r="30" spans="9:11" s="26" customFormat="1" x14ac:dyDescent="0.3"/>
    <row r="31" spans="9:11" s="26" customFormat="1" x14ac:dyDescent="0.3"/>
    <row r="32" spans="9:11" s="26" customFormat="1" x14ac:dyDescent="0.3"/>
    <row r="33" s="26" customFormat="1" x14ac:dyDescent="0.3"/>
    <row r="34" s="26" customFormat="1" x14ac:dyDescent="0.3"/>
    <row r="35" s="26" customFormat="1" x14ac:dyDescent="0.3"/>
    <row r="36" s="26" customFormat="1" x14ac:dyDescent="0.3"/>
    <row r="37" s="26" customFormat="1" x14ac:dyDescent="0.3"/>
    <row r="38" s="26" customFormat="1" x14ac:dyDescent="0.3"/>
    <row r="39" s="26" customFormat="1" x14ac:dyDescent="0.3"/>
    <row r="40" s="26" customFormat="1" x14ac:dyDescent="0.3"/>
    <row r="41" s="26" customFormat="1" x14ac:dyDescent="0.3"/>
    <row r="42" s="26" customFormat="1" x14ac:dyDescent="0.3"/>
    <row r="43" s="26" customFormat="1" x14ac:dyDescent="0.3"/>
    <row r="44" s="26" customFormat="1" x14ac:dyDescent="0.3"/>
    <row r="45" s="26" customFormat="1" x14ac:dyDescent="0.3"/>
    <row r="46" s="26" customFormat="1" x14ac:dyDescent="0.3"/>
    <row r="47" s="26" customFormat="1" x14ac:dyDescent="0.3"/>
    <row r="48" s="26" customFormat="1" x14ac:dyDescent="0.3"/>
    <row r="49" s="26" customFormat="1" x14ac:dyDescent="0.3"/>
    <row r="50" s="26" customFormat="1" x14ac:dyDescent="0.3"/>
    <row r="51" s="26" customFormat="1" x14ac:dyDescent="0.3"/>
    <row r="52" s="26" customFormat="1" x14ac:dyDescent="0.3"/>
    <row r="53" s="26" customFormat="1" x14ac:dyDescent="0.3"/>
    <row r="54" s="26" customFormat="1" x14ac:dyDescent="0.3"/>
    <row r="55" s="26" customFormat="1" x14ac:dyDescent="0.3"/>
    <row r="56" s="26" customFormat="1" x14ac:dyDescent="0.3"/>
    <row r="57" s="26" customFormat="1" x14ac:dyDescent="0.3"/>
    <row r="58" s="26" customFormat="1" x14ac:dyDescent="0.3"/>
    <row r="59" s="26" customFormat="1" x14ac:dyDescent="0.3"/>
    <row r="60" s="26" customFormat="1" x14ac:dyDescent="0.3"/>
    <row r="61" s="26" customFormat="1" x14ac:dyDescent="0.3"/>
    <row r="62" s="26" customFormat="1" x14ac:dyDescent="0.3"/>
    <row r="63" s="26" customFormat="1" x14ac:dyDescent="0.3"/>
    <row r="64" s="26" customFormat="1" x14ac:dyDescent="0.3"/>
    <row r="65" s="26" customFormat="1" x14ac:dyDescent="0.3"/>
    <row r="66" s="26" customFormat="1" x14ac:dyDescent="0.3"/>
    <row r="67" s="26" customFormat="1" x14ac:dyDescent="0.3"/>
    <row r="68" s="26" customFormat="1" x14ac:dyDescent="0.3"/>
    <row r="69" s="26" customFormat="1" x14ac:dyDescent="0.3"/>
    <row r="70" s="26" customFormat="1" x14ac:dyDescent="0.3"/>
    <row r="71" s="26" customFormat="1" x14ac:dyDescent="0.3"/>
    <row r="72" s="26" customFormat="1" x14ac:dyDescent="0.3"/>
    <row r="73" s="26" customFormat="1" x14ac:dyDescent="0.3"/>
    <row r="74" s="26" customFormat="1" x14ac:dyDescent="0.3"/>
    <row r="75" s="26" customFormat="1" x14ac:dyDescent="0.3"/>
    <row r="76" s="26" customFormat="1" x14ac:dyDescent="0.3"/>
    <row r="77" s="26" customFormat="1" x14ac:dyDescent="0.3"/>
    <row r="78" s="26" customFormat="1" x14ac:dyDescent="0.3"/>
    <row r="79" s="26" customFormat="1" x14ac:dyDescent="0.3"/>
    <row r="80" s="26" customFormat="1" x14ac:dyDescent="0.3"/>
    <row r="81" s="26" customFormat="1" x14ac:dyDescent="0.3"/>
    <row r="82" s="26" customFormat="1" x14ac:dyDescent="0.3"/>
    <row r="83" s="26" customFormat="1" x14ac:dyDescent="0.3"/>
    <row r="84" s="26" customFormat="1" x14ac:dyDescent="0.3"/>
    <row r="85" s="26" customFormat="1" x14ac:dyDescent="0.3"/>
    <row r="86" s="26" customFormat="1" x14ac:dyDescent="0.3"/>
    <row r="87" s="26" customFormat="1" x14ac:dyDescent="0.3"/>
    <row r="88" s="26" customFormat="1" x14ac:dyDescent="0.3"/>
    <row r="89" s="26" customFormat="1" x14ac:dyDescent="0.3"/>
    <row r="90" s="26" customFormat="1" x14ac:dyDescent="0.3"/>
    <row r="91" s="26" customFormat="1" x14ac:dyDescent="0.3"/>
    <row r="92" s="26" customFormat="1" x14ac:dyDescent="0.3"/>
    <row r="93" s="26" customFormat="1" x14ac:dyDescent="0.3"/>
    <row r="94" s="26" customFormat="1" x14ac:dyDescent="0.3"/>
    <row r="95" s="26" customFormat="1" x14ac:dyDescent="0.3"/>
    <row r="96" s="26" customFormat="1" x14ac:dyDescent="0.3"/>
    <row r="97" spans="13:92" s="26" customFormat="1" x14ac:dyDescent="0.3"/>
    <row r="98" spans="13:92" s="26" customFormat="1" x14ac:dyDescent="0.3"/>
    <row r="99" spans="13:92" s="26" customFormat="1" x14ac:dyDescent="0.3"/>
    <row r="100" spans="13:92" s="26" customFormat="1" x14ac:dyDescent="0.3"/>
    <row r="101" spans="13:92" s="26" customFormat="1" x14ac:dyDescent="0.3"/>
    <row r="102" spans="13:92" x14ac:dyDescent="0.3">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row>
  </sheetData>
  <mergeCells count="7">
    <mergeCell ref="B1:O1"/>
    <mergeCell ref="B2:O2"/>
    <mergeCell ref="B13:B14"/>
    <mergeCell ref="B11:B12"/>
    <mergeCell ref="C3:D3"/>
    <mergeCell ref="B4:B6"/>
    <mergeCell ref="B8:B10"/>
  </mergeCells>
  <pageMargins left="0.51181102362204722" right="0.31496062992125984" top="0.55118110236220474" bottom="0.55118110236220474" header="0.31496062992125984" footer="0.31496062992125984"/>
  <pageSetup paperSize="122" scale="75" orientation="landscape" horizontalDpi="4294967292"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E6:F7"/>
  <sheetViews>
    <sheetView workbookViewId="0">
      <selection activeCell="E6" sqref="E6"/>
    </sheetView>
  </sheetViews>
  <sheetFormatPr baseColWidth="10" defaultRowHeight="14.4" x14ac:dyDescent="0.3"/>
  <sheetData>
    <row r="6" spans="5:6" x14ac:dyDescent="0.3">
      <c r="E6" s="104" t="s">
        <v>476</v>
      </c>
      <c r="F6" s="103"/>
    </row>
    <row r="7" spans="5:6" x14ac:dyDescent="0.3">
      <c r="E7" s="105" t="s">
        <v>477</v>
      </c>
      <c r="F7" s="103"/>
    </row>
  </sheetData>
  <pageMargins left="0.7" right="0.7" top="0.75" bottom="0.75" header="0.3" footer="0.3"/>
  <pageSetup paperSize="1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IK56"/>
  <sheetViews>
    <sheetView zoomScaleNormal="100" workbookViewId="0">
      <selection activeCell="E18" sqref="E18"/>
    </sheetView>
  </sheetViews>
  <sheetFormatPr baseColWidth="10" defaultRowHeight="14.4" x14ac:dyDescent="0.3"/>
  <cols>
    <col min="1" max="1" width="4.109375" style="26" customWidth="1"/>
    <col min="2" max="2" width="30.33203125" customWidth="1"/>
    <col min="3" max="3" width="8.5546875" customWidth="1"/>
    <col min="4" max="4" width="36.44140625" customWidth="1"/>
    <col min="5" max="5" width="31.44140625" customWidth="1"/>
    <col min="6" max="6" width="21.5546875" customWidth="1"/>
    <col min="7" max="7" width="15.109375" customWidth="1"/>
    <col min="8" max="8" width="41.6640625" style="26" customWidth="1"/>
    <col min="9" max="9" width="14.5546875" style="26" customWidth="1"/>
    <col min="10" max="10" width="46.44140625" style="26" customWidth="1"/>
    <col min="11" max="11" width="14.5546875" style="26" customWidth="1"/>
    <col min="12" max="12" width="46.44140625" style="26" customWidth="1"/>
    <col min="13" max="13" width="14.5546875" style="26" customWidth="1"/>
  </cols>
  <sheetData>
    <row r="1" spans="1:2273" s="26" customFormat="1" ht="15" thickBot="1" x14ac:dyDescent="0.35">
      <c r="A1" s="261"/>
      <c r="B1" s="251"/>
      <c r="C1" s="252"/>
      <c r="D1" s="252"/>
      <c r="E1" s="252"/>
      <c r="F1" s="252"/>
      <c r="G1" s="252"/>
      <c r="H1" s="57"/>
      <c r="I1" s="57"/>
      <c r="J1" s="251"/>
      <c r="K1" s="252"/>
      <c r="L1" s="252"/>
      <c r="M1" s="252"/>
      <c r="N1" s="252"/>
      <c r="O1" s="252"/>
    </row>
    <row r="2" spans="1:2273" ht="72.75" customHeight="1" thickBot="1" x14ac:dyDescent="0.35">
      <c r="A2" s="261"/>
      <c r="B2" s="255" t="s">
        <v>312</v>
      </c>
      <c r="C2" s="256"/>
      <c r="D2" s="256"/>
      <c r="E2" s="256"/>
      <c r="F2" s="256"/>
      <c r="G2" s="256"/>
      <c r="H2" s="256"/>
      <c r="I2" s="256"/>
      <c r="J2" s="256"/>
      <c r="K2" s="256"/>
      <c r="L2" s="256"/>
      <c r="M2" s="256"/>
      <c r="N2" s="257"/>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c r="IS2" s="26"/>
      <c r="IT2" s="26"/>
      <c r="IU2" s="26"/>
      <c r="IV2" s="26"/>
      <c r="IW2" s="26"/>
      <c r="IX2" s="26"/>
      <c r="IY2" s="26"/>
      <c r="IZ2" s="26"/>
      <c r="JA2" s="26"/>
      <c r="JB2" s="26"/>
      <c r="JC2" s="26"/>
      <c r="JD2" s="26"/>
      <c r="JE2" s="26"/>
      <c r="JF2" s="26"/>
      <c r="JG2" s="26"/>
      <c r="JH2" s="26"/>
      <c r="JI2" s="26"/>
      <c r="JJ2" s="26"/>
      <c r="JK2" s="26"/>
      <c r="JL2" s="26"/>
      <c r="JM2" s="26"/>
      <c r="JN2" s="26"/>
      <c r="JO2" s="26"/>
      <c r="JP2" s="26"/>
      <c r="JQ2" s="26"/>
      <c r="JR2" s="26"/>
      <c r="JS2" s="26"/>
      <c r="JT2" s="26"/>
      <c r="JU2" s="26"/>
      <c r="JV2" s="26"/>
      <c r="JW2" s="26"/>
      <c r="JX2" s="26"/>
      <c r="JY2" s="26"/>
      <c r="JZ2" s="26"/>
      <c r="KA2" s="26"/>
      <c r="KB2" s="26"/>
      <c r="KC2" s="26"/>
      <c r="KD2" s="26"/>
      <c r="KE2" s="26"/>
      <c r="KF2" s="26"/>
      <c r="KG2" s="26"/>
      <c r="KH2" s="26"/>
      <c r="KI2" s="26"/>
      <c r="KJ2" s="26"/>
      <c r="KK2" s="26"/>
      <c r="KL2" s="26"/>
      <c r="KM2" s="26"/>
      <c r="KN2" s="26"/>
      <c r="KO2" s="26"/>
      <c r="KP2" s="26"/>
      <c r="KQ2" s="26"/>
      <c r="KR2" s="26"/>
      <c r="KS2" s="26"/>
      <c r="KT2" s="26"/>
      <c r="KU2" s="26"/>
      <c r="KV2" s="26"/>
      <c r="KW2" s="26"/>
      <c r="KX2" s="26"/>
      <c r="KY2" s="26"/>
      <c r="KZ2" s="26"/>
      <c r="LA2" s="26"/>
      <c r="LB2" s="26"/>
      <c r="LC2" s="26"/>
      <c r="LD2" s="26"/>
      <c r="LE2" s="26"/>
      <c r="LF2" s="26"/>
      <c r="LG2" s="26"/>
      <c r="LH2" s="26"/>
      <c r="LI2" s="26"/>
      <c r="LJ2" s="26"/>
      <c r="LK2" s="26"/>
      <c r="LL2" s="26"/>
      <c r="LM2" s="26"/>
      <c r="LN2" s="26"/>
      <c r="LO2" s="26"/>
      <c r="LP2" s="26"/>
      <c r="LQ2" s="26"/>
      <c r="LR2" s="26"/>
      <c r="LS2" s="26"/>
      <c r="LT2" s="26"/>
      <c r="LU2" s="26"/>
      <c r="LV2" s="26"/>
      <c r="LW2" s="26"/>
      <c r="LX2" s="26"/>
      <c r="LY2" s="26"/>
      <c r="LZ2" s="26"/>
      <c r="MA2" s="26"/>
      <c r="MB2" s="26"/>
      <c r="MC2" s="26"/>
      <c r="MD2" s="26"/>
      <c r="ME2" s="26"/>
      <c r="MF2" s="26"/>
      <c r="MG2" s="26"/>
      <c r="MH2" s="26"/>
      <c r="MI2" s="26"/>
      <c r="MJ2" s="26"/>
      <c r="MK2" s="26"/>
      <c r="ML2" s="26"/>
      <c r="MM2" s="26"/>
      <c r="MN2" s="26"/>
      <c r="MO2" s="26"/>
      <c r="MP2" s="26"/>
      <c r="MQ2" s="26"/>
      <c r="MR2" s="26"/>
      <c r="MS2" s="26"/>
      <c r="MT2" s="26"/>
      <c r="MU2" s="26"/>
      <c r="MV2" s="26"/>
      <c r="MW2" s="26"/>
      <c r="MX2" s="26"/>
      <c r="MY2" s="26"/>
      <c r="MZ2" s="26"/>
      <c r="NA2" s="26"/>
      <c r="NB2" s="26"/>
      <c r="NC2" s="26"/>
      <c r="ND2" s="26"/>
      <c r="NE2" s="26"/>
      <c r="NF2" s="26"/>
      <c r="NG2" s="26"/>
      <c r="NH2" s="26"/>
      <c r="NI2" s="26"/>
      <c r="NJ2" s="26"/>
      <c r="NK2" s="26"/>
      <c r="NL2" s="26"/>
      <c r="NM2" s="26"/>
      <c r="NN2" s="26"/>
      <c r="NO2" s="26"/>
      <c r="NP2" s="26"/>
      <c r="NQ2" s="26"/>
      <c r="NR2" s="26"/>
      <c r="NS2" s="26"/>
      <c r="NT2" s="26"/>
      <c r="NU2" s="26"/>
      <c r="NV2" s="26"/>
      <c r="NW2" s="26"/>
      <c r="NX2" s="26"/>
      <c r="NY2" s="26"/>
      <c r="NZ2" s="26"/>
      <c r="OA2" s="26"/>
      <c r="OB2" s="26"/>
      <c r="OC2" s="26"/>
      <c r="OD2" s="26"/>
      <c r="OE2" s="26"/>
      <c r="OF2" s="26"/>
      <c r="OG2" s="26"/>
      <c r="OH2" s="26"/>
      <c r="OI2" s="26"/>
      <c r="OJ2" s="26"/>
      <c r="OK2" s="26"/>
      <c r="OL2" s="26"/>
      <c r="OM2" s="26"/>
      <c r="ON2" s="26"/>
      <c r="OO2" s="26"/>
      <c r="OP2" s="26"/>
      <c r="OQ2" s="26"/>
      <c r="OR2" s="26"/>
      <c r="OS2" s="26"/>
      <c r="OT2" s="26"/>
      <c r="OU2" s="26"/>
      <c r="OV2" s="26"/>
      <c r="OW2" s="26"/>
      <c r="OX2" s="26"/>
      <c r="OY2" s="26"/>
      <c r="OZ2" s="26"/>
      <c r="PA2" s="26"/>
      <c r="PB2" s="26"/>
      <c r="PC2" s="26"/>
      <c r="PD2" s="26"/>
      <c r="PE2" s="26"/>
      <c r="PF2" s="26"/>
      <c r="PG2" s="26"/>
      <c r="PH2" s="26"/>
      <c r="PI2" s="26"/>
      <c r="PJ2" s="26"/>
      <c r="PK2" s="26"/>
      <c r="PL2" s="26"/>
      <c r="PM2" s="26"/>
      <c r="PN2" s="26"/>
      <c r="PO2" s="26"/>
      <c r="PP2" s="26"/>
      <c r="PQ2" s="26"/>
      <c r="PR2" s="26"/>
      <c r="PS2" s="26"/>
      <c r="PT2" s="26"/>
      <c r="PU2" s="26"/>
      <c r="PV2" s="26"/>
      <c r="PW2" s="26"/>
      <c r="PX2" s="26"/>
      <c r="PY2" s="26"/>
      <c r="PZ2" s="26"/>
      <c r="QA2" s="26"/>
      <c r="QB2" s="26"/>
      <c r="QC2" s="26"/>
      <c r="QD2" s="26"/>
      <c r="QE2" s="26"/>
      <c r="QF2" s="26"/>
      <c r="QG2" s="26"/>
      <c r="QH2" s="26"/>
      <c r="QI2" s="26"/>
      <c r="QJ2" s="26"/>
      <c r="QK2" s="26"/>
      <c r="QL2" s="26"/>
      <c r="QM2" s="26"/>
      <c r="QN2" s="26"/>
      <c r="QO2" s="26"/>
      <c r="QP2" s="26"/>
      <c r="QQ2" s="26"/>
      <c r="QR2" s="26"/>
      <c r="QS2" s="26"/>
      <c r="QT2" s="26"/>
      <c r="QU2" s="26"/>
      <c r="QV2" s="26"/>
      <c r="QW2" s="26"/>
      <c r="QX2" s="26"/>
      <c r="QY2" s="26"/>
      <c r="QZ2" s="26"/>
      <c r="RA2" s="26"/>
      <c r="RB2" s="26"/>
      <c r="RC2" s="26"/>
      <c r="RD2" s="26"/>
      <c r="RE2" s="26"/>
      <c r="RF2" s="26"/>
      <c r="RG2" s="26"/>
      <c r="RH2" s="26"/>
      <c r="RI2" s="26"/>
      <c r="RJ2" s="26"/>
      <c r="RK2" s="26"/>
      <c r="RL2" s="26"/>
      <c r="RM2" s="26"/>
      <c r="RN2" s="26"/>
      <c r="RO2" s="26"/>
      <c r="RP2" s="26"/>
      <c r="RQ2" s="26"/>
      <c r="RR2" s="26"/>
      <c r="RS2" s="26"/>
      <c r="RT2" s="26"/>
      <c r="RU2" s="26"/>
      <c r="RV2" s="26"/>
      <c r="RW2" s="26"/>
      <c r="RX2" s="26"/>
      <c r="RY2" s="26"/>
      <c r="RZ2" s="26"/>
      <c r="SA2" s="26"/>
      <c r="SB2" s="26"/>
      <c r="SC2" s="26"/>
      <c r="SD2" s="26"/>
      <c r="SE2" s="26"/>
      <c r="SF2" s="26"/>
      <c r="SG2" s="26"/>
      <c r="SH2" s="26"/>
      <c r="SI2" s="26"/>
      <c r="SJ2" s="26"/>
      <c r="SK2" s="26"/>
      <c r="SL2" s="26"/>
      <c r="SM2" s="26"/>
      <c r="SN2" s="26"/>
      <c r="SO2" s="26"/>
      <c r="SP2" s="26"/>
      <c r="SQ2" s="26"/>
      <c r="SR2" s="26"/>
      <c r="SS2" s="26"/>
      <c r="ST2" s="26"/>
      <c r="SU2" s="26"/>
      <c r="SV2" s="26"/>
      <c r="SW2" s="26"/>
      <c r="SX2" s="26"/>
      <c r="SY2" s="26"/>
      <c r="SZ2" s="26"/>
      <c r="TA2" s="26"/>
      <c r="TB2" s="26"/>
      <c r="TC2" s="26"/>
      <c r="TD2" s="26"/>
      <c r="TE2" s="26"/>
      <c r="TF2" s="26"/>
      <c r="TG2" s="26"/>
      <c r="TH2" s="26"/>
      <c r="TI2" s="26"/>
      <c r="TJ2" s="26"/>
      <c r="TK2" s="26"/>
      <c r="TL2" s="26"/>
      <c r="TM2" s="26"/>
      <c r="TN2" s="26"/>
      <c r="TO2" s="26"/>
      <c r="TP2" s="26"/>
      <c r="TQ2" s="26"/>
      <c r="TR2" s="26"/>
      <c r="TS2" s="26"/>
      <c r="TT2" s="26"/>
      <c r="TU2" s="26"/>
      <c r="TV2" s="26"/>
      <c r="TW2" s="26"/>
      <c r="TX2" s="26"/>
      <c r="TY2" s="26"/>
      <c r="TZ2" s="26"/>
      <c r="UA2" s="26"/>
      <c r="UB2" s="26"/>
      <c r="UC2" s="26"/>
      <c r="UD2" s="26"/>
      <c r="UE2" s="26"/>
      <c r="UF2" s="26"/>
      <c r="UG2" s="26"/>
      <c r="UH2" s="26"/>
      <c r="UI2" s="26"/>
      <c r="UJ2" s="26"/>
      <c r="UK2" s="26"/>
      <c r="UL2" s="26"/>
      <c r="UM2" s="26"/>
      <c r="UN2" s="26"/>
      <c r="UO2" s="26"/>
      <c r="UP2" s="26"/>
      <c r="UQ2" s="26"/>
      <c r="UR2" s="26"/>
      <c r="US2" s="26"/>
      <c r="UT2" s="26"/>
      <c r="UU2" s="26"/>
      <c r="UV2" s="26"/>
      <c r="UW2" s="26"/>
      <c r="UX2" s="26"/>
      <c r="UY2" s="26"/>
      <c r="UZ2" s="26"/>
      <c r="VA2" s="26"/>
      <c r="VB2" s="26"/>
      <c r="VC2" s="26"/>
      <c r="VD2" s="26"/>
      <c r="VE2" s="26"/>
      <c r="VF2" s="26"/>
      <c r="VG2" s="26"/>
      <c r="VH2" s="26"/>
      <c r="VI2" s="26"/>
      <c r="VJ2" s="26"/>
      <c r="VK2" s="26"/>
      <c r="VL2" s="26"/>
      <c r="VM2" s="26"/>
      <c r="VN2" s="26"/>
      <c r="VO2" s="26"/>
      <c r="VP2" s="26"/>
      <c r="VQ2" s="26"/>
      <c r="VR2" s="26"/>
      <c r="VS2" s="26"/>
      <c r="VT2" s="26"/>
      <c r="VU2" s="26"/>
      <c r="VV2" s="26"/>
      <c r="VW2" s="26"/>
      <c r="VX2" s="26"/>
      <c r="VY2" s="26"/>
      <c r="VZ2" s="26"/>
      <c r="WA2" s="26"/>
      <c r="WB2" s="26"/>
      <c r="WC2" s="26"/>
      <c r="WD2" s="26"/>
      <c r="WE2" s="26"/>
      <c r="WF2" s="26"/>
      <c r="WG2" s="26"/>
      <c r="WH2" s="26"/>
      <c r="WI2" s="26"/>
      <c r="WJ2" s="26"/>
      <c r="WK2" s="26"/>
      <c r="WL2" s="26"/>
      <c r="WM2" s="26"/>
      <c r="WN2" s="26"/>
      <c r="WO2" s="26"/>
      <c r="WP2" s="26"/>
      <c r="WQ2" s="26"/>
      <c r="WR2" s="26"/>
      <c r="WS2" s="26"/>
      <c r="WT2" s="26"/>
      <c r="WU2" s="26"/>
      <c r="WV2" s="26"/>
      <c r="WW2" s="26"/>
      <c r="WX2" s="26"/>
      <c r="WY2" s="26"/>
      <c r="WZ2" s="26"/>
      <c r="XA2" s="26"/>
      <c r="XB2" s="26"/>
      <c r="XC2" s="26"/>
      <c r="XD2" s="26"/>
      <c r="XE2" s="26"/>
      <c r="XF2" s="26"/>
      <c r="XG2" s="26"/>
      <c r="XH2" s="26"/>
      <c r="XI2" s="26"/>
      <c r="XJ2" s="26"/>
      <c r="XK2" s="26"/>
      <c r="XL2" s="26"/>
      <c r="XM2" s="26"/>
      <c r="XN2" s="26"/>
      <c r="XO2" s="26"/>
      <c r="XP2" s="26"/>
      <c r="XQ2" s="26"/>
      <c r="XR2" s="26"/>
      <c r="XS2" s="26"/>
      <c r="XT2" s="26"/>
      <c r="XU2" s="26"/>
      <c r="XV2" s="26"/>
      <c r="XW2" s="26"/>
      <c r="XX2" s="26"/>
      <c r="XY2" s="26"/>
      <c r="XZ2" s="26"/>
      <c r="YA2" s="26"/>
      <c r="YB2" s="26"/>
      <c r="YC2" s="26"/>
      <c r="YD2" s="26"/>
      <c r="YE2" s="26"/>
      <c r="YF2" s="26"/>
      <c r="YG2" s="26"/>
      <c r="YH2" s="26"/>
      <c r="YI2" s="26"/>
      <c r="YJ2" s="26"/>
      <c r="YK2" s="26"/>
      <c r="YL2" s="26"/>
      <c r="YM2" s="26"/>
      <c r="YN2" s="26"/>
      <c r="YO2" s="26"/>
      <c r="YP2" s="26"/>
      <c r="YQ2" s="26"/>
      <c r="YR2" s="26"/>
      <c r="YS2" s="26"/>
      <c r="YT2" s="26"/>
      <c r="YU2" s="26"/>
      <c r="YV2" s="26"/>
      <c r="YW2" s="26"/>
      <c r="YX2" s="26"/>
      <c r="YY2" s="26"/>
      <c r="YZ2" s="26"/>
      <c r="ZA2" s="26"/>
      <c r="ZB2" s="26"/>
      <c r="ZC2" s="26"/>
      <c r="ZD2" s="26"/>
      <c r="ZE2" s="26"/>
      <c r="ZF2" s="26"/>
      <c r="ZG2" s="26"/>
      <c r="ZH2" s="26"/>
      <c r="ZI2" s="26"/>
      <c r="ZJ2" s="26"/>
      <c r="ZK2" s="26"/>
      <c r="ZL2" s="26"/>
      <c r="ZM2" s="26"/>
      <c r="ZN2" s="26"/>
      <c r="ZO2" s="26"/>
      <c r="ZP2" s="26"/>
      <c r="ZQ2" s="26"/>
      <c r="ZR2" s="26"/>
      <c r="ZS2" s="26"/>
      <c r="ZT2" s="26"/>
      <c r="ZU2" s="26"/>
      <c r="ZV2" s="26"/>
      <c r="ZW2" s="26"/>
      <c r="ZX2" s="26"/>
      <c r="ZY2" s="26"/>
      <c r="ZZ2" s="26"/>
      <c r="AAA2" s="26"/>
      <c r="AAB2" s="26"/>
      <c r="AAC2" s="26"/>
      <c r="AAD2" s="26"/>
      <c r="AAE2" s="26"/>
      <c r="AAF2" s="26"/>
      <c r="AAG2" s="26"/>
      <c r="AAH2" s="26"/>
      <c r="AAI2" s="26"/>
      <c r="AAJ2" s="26"/>
      <c r="AAK2" s="26"/>
      <c r="AAL2" s="26"/>
      <c r="AAM2" s="26"/>
      <c r="AAN2" s="26"/>
      <c r="AAO2" s="26"/>
      <c r="AAP2" s="26"/>
      <c r="AAQ2" s="26"/>
      <c r="AAR2" s="26"/>
      <c r="AAS2" s="26"/>
      <c r="AAT2" s="26"/>
      <c r="AAU2" s="26"/>
      <c r="AAV2" s="26"/>
      <c r="AAW2" s="26"/>
      <c r="AAX2" s="26"/>
      <c r="AAY2" s="26"/>
      <c r="AAZ2" s="26"/>
      <c r="ABA2" s="26"/>
      <c r="ABB2" s="26"/>
      <c r="ABC2" s="26"/>
      <c r="ABD2" s="26"/>
      <c r="ABE2" s="26"/>
      <c r="ABF2" s="26"/>
      <c r="ABG2" s="26"/>
      <c r="ABH2" s="26"/>
      <c r="ABI2" s="26"/>
      <c r="ABJ2" s="26"/>
      <c r="ABK2" s="26"/>
      <c r="ABL2" s="26"/>
      <c r="ABM2" s="26"/>
      <c r="ABN2" s="26"/>
      <c r="ABO2" s="26"/>
      <c r="ABP2" s="26"/>
      <c r="ABQ2" s="26"/>
      <c r="ABR2" s="26"/>
      <c r="ABS2" s="26"/>
      <c r="ABT2" s="26"/>
      <c r="ABU2" s="26"/>
      <c r="ABV2" s="26"/>
      <c r="ABW2" s="26"/>
      <c r="ABX2" s="26"/>
      <c r="ABY2" s="26"/>
      <c r="ABZ2" s="26"/>
      <c r="ACA2" s="26"/>
      <c r="ACB2" s="26"/>
      <c r="ACC2" s="26"/>
      <c r="ACD2" s="26"/>
      <c r="ACE2" s="26"/>
      <c r="ACF2" s="26"/>
      <c r="ACG2" s="26"/>
      <c r="ACH2" s="26"/>
      <c r="ACI2" s="26"/>
      <c r="ACJ2" s="26"/>
      <c r="ACK2" s="26"/>
      <c r="ACL2" s="26"/>
      <c r="ACM2" s="26"/>
      <c r="ACN2" s="26"/>
      <c r="ACO2" s="26"/>
      <c r="ACP2" s="26"/>
      <c r="ACQ2" s="26"/>
      <c r="ACR2" s="26"/>
      <c r="ACS2" s="26"/>
      <c r="ACT2" s="26"/>
      <c r="ACU2" s="26"/>
      <c r="ACV2" s="26"/>
      <c r="ACW2" s="26"/>
      <c r="ACX2" s="26"/>
      <c r="ACY2" s="26"/>
      <c r="ACZ2" s="26"/>
      <c r="ADA2" s="26"/>
      <c r="ADB2" s="26"/>
      <c r="ADC2" s="26"/>
      <c r="ADD2" s="26"/>
      <c r="ADE2" s="26"/>
      <c r="ADF2" s="26"/>
      <c r="ADG2" s="26"/>
      <c r="ADH2" s="26"/>
      <c r="ADI2" s="26"/>
      <c r="ADJ2" s="26"/>
      <c r="ADK2" s="26"/>
      <c r="ADL2" s="26"/>
      <c r="ADM2" s="26"/>
      <c r="ADN2" s="26"/>
      <c r="ADO2" s="26"/>
      <c r="ADP2" s="26"/>
      <c r="ADQ2" s="26"/>
      <c r="ADR2" s="26"/>
      <c r="ADS2" s="26"/>
      <c r="ADT2" s="26"/>
      <c r="ADU2" s="26"/>
      <c r="ADV2" s="26"/>
      <c r="ADW2" s="26"/>
      <c r="ADX2" s="26"/>
      <c r="ADY2" s="26"/>
      <c r="ADZ2" s="26"/>
      <c r="AEA2" s="26"/>
      <c r="AEB2" s="26"/>
      <c r="AEC2" s="26"/>
      <c r="AED2" s="26"/>
      <c r="AEE2" s="26"/>
      <c r="AEF2" s="26"/>
      <c r="AEG2" s="26"/>
      <c r="AEH2" s="26"/>
      <c r="AEI2" s="26"/>
      <c r="AEJ2" s="26"/>
      <c r="AEK2" s="26"/>
      <c r="AEL2" s="26"/>
      <c r="AEM2" s="26"/>
      <c r="AEN2" s="26"/>
      <c r="AEO2" s="26"/>
      <c r="AEP2" s="26"/>
      <c r="AEQ2" s="26"/>
      <c r="AER2" s="26"/>
      <c r="AES2" s="26"/>
      <c r="AET2" s="26"/>
      <c r="AEU2" s="26"/>
      <c r="AEV2" s="26"/>
      <c r="AEW2" s="26"/>
      <c r="AEX2" s="26"/>
      <c r="AEY2" s="26"/>
      <c r="AEZ2" s="26"/>
      <c r="AFA2" s="26"/>
      <c r="AFB2" s="26"/>
      <c r="AFC2" s="26"/>
      <c r="AFD2" s="26"/>
      <c r="AFE2" s="26"/>
      <c r="AFF2" s="26"/>
      <c r="AFG2" s="26"/>
      <c r="AFH2" s="26"/>
      <c r="AFI2" s="26"/>
      <c r="AFJ2" s="26"/>
      <c r="AFK2" s="26"/>
      <c r="AFL2" s="26"/>
      <c r="AFM2" s="26"/>
      <c r="AFN2" s="26"/>
      <c r="AFO2" s="26"/>
      <c r="AFP2" s="26"/>
      <c r="AFQ2" s="26"/>
      <c r="AFR2" s="26"/>
      <c r="AFS2" s="26"/>
      <c r="AFT2" s="26"/>
      <c r="AFU2" s="26"/>
      <c r="AFV2" s="26"/>
      <c r="AFW2" s="26"/>
      <c r="AFX2" s="26"/>
      <c r="AFY2" s="26"/>
      <c r="AFZ2" s="26"/>
      <c r="AGA2" s="26"/>
      <c r="AGB2" s="26"/>
      <c r="AGC2" s="26"/>
      <c r="AGD2" s="26"/>
      <c r="AGE2" s="26"/>
      <c r="AGF2" s="26"/>
      <c r="AGG2" s="26"/>
      <c r="AGH2" s="26"/>
      <c r="AGI2" s="26"/>
      <c r="AGJ2" s="26"/>
      <c r="AGK2" s="26"/>
      <c r="AGL2" s="26"/>
      <c r="AGM2" s="26"/>
      <c r="AGN2" s="26"/>
      <c r="AGO2" s="26"/>
      <c r="AGP2" s="26"/>
      <c r="AGQ2" s="26"/>
      <c r="AGR2" s="26"/>
      <c r="AGS2" s="26"/>
      <c r="AGT2" s="26"/>
      <c r="AGU2" s="26"/>
      <c r="AGV2" s="26"/>
      <c r="AGW2" s="26"/>
      <c r="AGX2" s="26"/>
      <c r="AGY2" s="26"/>
      <c r="AGZ2" s="26"/>
      <c r="AHA2" s="26"/>
      <c r="AHB2" s="26"/>
      <c r="AHC2" s="26"/>
      <c r="AHD2" s="26"/>
      <c r="AHE2" s="26"/>
      <c r="AHF2" s="26"/>
      <c r="AHG2" s="26"/>
      <c r="AHH2" s="26"/>
      <c r="AHI2" s="26"/>
      <c r="AHJ2" s="26"/>
      <c r="AHK2" s="26"/>
      <c r="AHL2" s="26"/>
      <c r="AHM2" s="26"/>
      <c r="AHN2" s="26"/>
      <c r="AHO2" s="26"/>
      <c r="AHP2" s="26"/>
      <c r="AHQ2" s="26"/>
      <c r="AHR2" s="26"/>
      <c r="AHS2" s="26"/>
      <c r="AHT2" s="26"/>
      <c r="AHU2" s="26"/>
      <c r="AHV2" s="26"/>
      <c r="AHW2" s="26"/>
      <c r="AHX2" s="26"/>
      <c r="AHY2" s="26"/>
      <c r="AHZ2" s="26"/>
      <c r="AIA2" s="26"/>
      <c r="AIB2" s="26"/>
      <c r="AIC2" s="26"/>
      <c r="AID2" s="26"/>
      <c r="AIE2" s="26"/>
      <c r="AIF2" s="26"/>
      <c r="AIG2" s="26"/>
      <c r="AIH2" s="26"/>
      <c r="AII2" s="26"/>
      <c r="AIJ2" s="26"/>
      <c r="AIK2" s="26"/>
      <c r="AIL2" s="26"/>
      <c r="AIM2" s="26"/>
      <c r="AIN2" s="26"/>
      <c r="AIO2" s="26"/>
      <c r="AIP2" s="26"/>
      <c r="AIQ2" s="26"/>
      <c r="AIR2" s="26"/>
      <c r="AIS2" s="26"/>
      <c r="AIT2" s="26"/>
      <c r="AIU2" s="26"/>
      <c r="AIV2" s="26"/>
      <c r="AIW2" s="26"/>
      <c r="AIX2" s="26"/>
      <c r="AIY2" s="26"/>
      <c r="AIZ2" s="26"/>
      <c r="AJA2" s="26"/>
      <c r="AJB2" s="26"/>
      <c r="AJC2" s="26"/>
      <c r="AJD2" s="26"/>
      <c r="AJE2" s="26"/>
      <c r="AJF2" s="26"/>
      <c r="AJG2" s="26"/>
      <c r="AJH2" s="26"/>
      <c r="AJI2" s="26"/>
      <c r="AJJ2" s="26"/>
      <c r="AJK2" s="26"/>
      <c r="AJL2" s="26"/>
      <c r="AJM2" s="26"/>
      <c r="AJN2" s="26"/>
      <c r="AJO2" s="26"/>
      <c r="AJP2" s="26"/>
      <c r="AJQ2" s="26"/>
      <c r="AJR2" s="26"/>
      <c r="AJS2" s="26"/>
      <c r="AJT2" s="26"/>
      <c r="AJU2" s="26"/>
      <c r="AJV2" s="26"/>
      <c r="AJW2" s="26"/>
      <c r="AJX2" s="26"/>
      <c r="AJY2" s="26"/>
      <c r="AJZ2" s="26"/>
      <c r="AKA2" s="26"/>
      <c r="AKB2" s="26"/>
      <c r="AKC2" s="26"/>
      <c r="AKD2" s="26"/>
      <c r="AKE2" s="26"/>
      <c r="AKF2" s="26"/>
      <c r="AKG2" s="26"/>
      <c r="AKH2" s="26"/>
      <c r="AKI2" s="26"/>
      <c r="AKJ2" s="26"/>
      <c r="AKK2" s="26"/>
      <c r="AKL2" s="26"/>
      <c r="AKM2" s="26"/>
      <c r="AKN2" s="26"/>
      <c r="AKO2" s="26"/>
      <c r="AKP2" s="26"/>
      <c r="AKQ2" s="26"/>
      <c r="AKR2" s="26"/>
      <c r="AKS2" s="26"/>
      <c r="AKT2" s="26"/>
      <c r="AKU2" s="26"/>
      <c r="AKV2" s="26"/>
      <c r="AKW2" s="26"/>
      <c r="AKX2" s="26"/>
      <c r="AKY2" s="26"/>
      <c r="AKZ2" s="26"/>
      <c r="ALA2" s="26"/>
      <c r="ALB2" s="26"/>
      <c r="ALC2" s="26"/>
      <c r="ALD2" s="26"/>
      <c r="ALE2" s="26"/>
      <c r="ALF2" s="26"/>
      <c r="ALG2" s="26"/>
      <c r="ALH2" s="26"/>
      <c r="ALI2" s="26"/>
      <c r="ALJ2" s="26"/>
      <c r="ALK2" s="26"/>
      <c r="ALL2" s="26"/>
      <c r="ALM2" s="26"/>
      <c r="ALN2" s="26"/>
      <c r="ALO2" s="26"/>
      <c r="ALP2" s="26"/>
      <c r="ALQ2" s="26"/>
      <c r="ALR2" s="26"/>
      <c r="ALS2" s="26"/>
      <c r="ALT2" s="26"/>
      <c r="ALU2" s="26"/>
      <c r="ALV2" s="26"/>
      <c r="ALW2" s="26"/>
      <c r="ALX2" s="26"/>
      <c r="ALY2" s="26"/>
      <c r="ALZ2" s="26"/>
      <c r="AMA2" s="26"/>
      <c r="AMB2" s="26"/>
      <c r="AMC2" s="26"/>
      <c r="AMD2" s="26"/>
      <c r="AME2" s="26"/>
      <c r="AMF2" s="26"/>
      <c r="AMG2" s="26"/>
      <c r="AMH2" s="26"/>
      <c r="AMI2" s="26"/>
      <c r="AMJ2" s="26"/>
      <c r="AMK2" s="26"/>
      <c r="AML2" s="26"/>
      <c r="AMM2" s="26"/>
      <c r="AMN2" s="26"/>
      <c r="AMO2" s="26"/>
      <c r="AMP2" s="26"/>
      <c r="AMQ2" s="26"/>
      <c r="AMR2" s="26"/>
      <c r="AMS2" s="26"/>
      <c r="AMT2" s="26"/>
      <c r="AMU2" s="26"/>
      <c r="AMV2" s="26"/>
      <c r="AMW2" s="26"/>
      <c r="AMX2" s="26"/>
      <c r="AMY2" s="26"/>
      <c r="AMZ2" s="26"/>
      <c r="ANA2" s="26"/>
      <c r="ANB2" s="26"/>
      <c r="ANC2" s="26"/>
      <c r="AND2" s="26"/>
      <c r="ANE2" s="26"/>
      <c r="ANF2" s="26"/>
      <c r="ANG2" s="26"/>
      <c r="ANH2" s="26"/>
      <c r="ANI2" s="26"/>
      <c r="ANJ2" s="26"/>
      <c r="ANK2" s="26"/>
      <c r="ANL2" s="26"/>
      <c r="ANM2" s="26"/>
      <c r="ANN2" s="26"/>
      <c r="ANO2" s="26"/>
      <c r="ANP2" s="26"/>
      <c r="ANQ2" s="26"/>
      <c r="ANR2" s="26"/>
      <c r="ANS2" s="26"/>
      <c r="ANT2" s="26"/>
      <c r="ANU2" s="26"/>
      <c r="ANV2" s="26"/>
      <c r="ANW2" s="26"/>
      <c r="ANX2" s="26"/>
      <c r="ANY2" s="26"/>
      <c r="ANZ2" s="26"/>
      <c r="AOA2" s="26"/>
      <c r="AOB2" s="26"/>
      <c r="AOC2" s="26"/>
      <c r="AOD2" s="26"/>
      <c r="AOE2" s="26"/>
      <c r="AOF2" s="26"/>
      <c r="AOG2" s="26"/>
      <c r="AOH2" s="26"/>
      <c r="AOI2" s="26"/>
      <c r="AOJ2" s="26"/>
      <c r="AOK2" s="26"/>
      <c r="AOL2" s="26"/>
      <c r="AOM2" s="26"/>
      <c r="AON2" s="26"/>
      <c r="AOO2" s="26"/>
      <c r="AOP2" s="26"/>
      <c r="AOQ2" s="26"/>
      <c r="AOR2" s="26"/>
      <c r="AOS2" s="26"/>
      <c r="AOT2" s="26"/>
      <c r="AOU2" s="26"/>
      <c r="AOV2" s="26"/>
      <c r="AOW2" s="26"/>
      <c r="AOX2" s="26"/>
      <c r="AOY2" s="26"/>
      <c r="AOZ2" s="26"/>
      <c r="APA2" s="26"/>
      <c r="APB2" s="26"/>
      <c r="APC2" s="26"/>
      <c r="APD2" s="26"/>
      <c r="APE2" s="26"/>
      <c r="APF2" s="26"/>
      <c r="APG2" s="26"/>
      <c r="APH2" s="26"/>
      <c r="API2" s="26"/>
      <c r="APJ2" s="26"/>
      <c r="APK2" s="26"/>
      <c r="APL2" s="26"/>
      <c r="APM2" s="26"/>
      <c r="APN2" s="26"/>
      <c r="APO2" s="26"/>
      <c r="APP2" s="26"/>
      <c r="APQ2" s="26"/>
      <c r="APR2" s="26"/>
      <c r="APS2" s="26"/>
      <c r="APT2" s="26"/>
      <c r="APU2" s="26"/>
      <c r="APV2" s="26"/>
      <c r="APW2" s="26"/>
      <c r="APX2" s="26"/>
      <c r="APY2" s="26"/>
      <c r="APZ2" s="26"/>
      <c r="AQA2" s="26"/>
      <c r="AQB2" s="26"/>
      <c r="AQC2" s="26"/>
      <c r="AQD2" s="26"/>
      <c r="AQE2" s="26"/>
      <c r="AQF2" s="26"/>
      <c r="AQG2" s="26"/>
      <c r="AQH2" s="26"/>
      <c r="AQI2" s="26"/>
      <c r="AQJ2" s="26"/>
      <c r="AQK2" s="26"/>
      <c r="AQL2" s="26"/>
      <c r="AQM2" s="26"/>
      <c r="AQN2" s="26"/>
      <c r="AQO2" s="26"/>
      <c r="AQP2" s="26"/>
      <c r="AQQ2" s="26"/>
      <c r="AQR2" s="26"/>
      <c r="AQS2" s="26"/>
      <c r="AQT2" s="26"/>
      <c r="AQU2" s="26"/>
      <c r="AQV2" s="26"/>
      <c r="AQW2" s="26"/>
      <c r="AQX2" s="26"/>
      <c r="AQY2" s="26"/>
      <c r="AQZ2" s="26"/>
      <c r="ARA2" s="26"/>
      <c r="ARB2" s="26"/>
      <c r="ARC2" s="26"/>
      <c r="ARD2" s="26"/>
      <c r="ARE2" s="26"/>
      <c r="ARF2" s="26"/>
      <c r="ARG2" s="26"/>
      <c r="ARH2" s="26"/>
      <c r="ARI2" s="26"/>
      <c r="ARJ2" s="26"/>
      <c r="ARK2" s="26"/>
      <c r="ARL2" s="26"/>
      <c r="ARM2" s="26"/>
      <c r="ARN2" s="26"/>
      <c r="ARO2" s="26"/>
      <c r="ARP2" s="26"/>
      <c r="ARQ2" s="26"/>
      <c r="ARR2" s="26"/>
      <c r="ARS2" s="26"/>
      <c r="ART2" s="26"/>
      <c r="ARU2" s="26"/>
      <c r="ARV2" s="26"/>
      <c r="ARW2" s="26"/>
      <c r="ARX2" s="26"/>
      <c r="ARY2" s="26"/>
      <c r="ARZ2" s="26"/>
      <c r="ASA2" s="26"/>
      <c r="ASB2" s="26"/>
      <c r="ASC2" s="26"/>
      <c r="ASD2" s="26"/>
      <c r="ASE2" s="26"/>
      <c r="ASF2" s="26"/>
      <c r="ASG2" s="26"/>
      <c r="ASH2" s="26"/>
      <c r="ASI2" s="26"/>
      <c r="ASJ2" s="26"/>
      <c r="ASK2" s="26"/>
      <c r="ASL2" s="26"/>
      <c r="ASM2" s="26"/>
      <c r="ASN2" s="26"/>
      <c r="ASO2" s="26"/>
      <c r="ASP2" s="26"/>
      <c r="ASQ2" s="26"/>
      <c r="ASR2" s="26"/>
      <c r="ASS2" s="26"/>
      <c r="AST2" s="26"/>
      <c r="ASU2" s="26"/>
      <c r="ASV2" s="26"/>
      <c r="ASW2" s="26"/>
      <c r="ASX2" s="26"/>
      <c r="ASY2" s="26"/>
      <c r="ASZ2" s="26"/>
      <c r="ATA2" s="26"/>
      <c r="ATB2" s="26"/>
      <c r="ATC2" s="26"/>
      <c r="ATD2" s="26"/>
      <c r="ATE2" s="26"/>
      <c r="ATF2" s="26"/>
      <c r="ATG2" s="26"/>
      <c r="ATH2" s="26"/>
      <c r="ATI2" s="26"/>
      <c r="ATJ2" s="26"/>
      <c r="ATK2" s="26"/>
      <c r="ATL2" s="26"/>
      <c r="ATM2" s="26"/>
      <c r="ATN2" s="26"/>
      <c r="ATO2" s="26"/>
      <c r="ATP2" s="26"/>
      <c r="ATQ2" s="26"/>
      <c r="ATR2" s="26"/>
      <c r="ATS2" s="26"/>
      <c r="ATT2" s="26"/>
      <c r="ATU2" s="26"/>
      <c r="ATV2" s="26"/>
      <c r="ATW2" s="26"/>
      <c r="ATX2" s="26"/>
      <c r="ATY2" s="26"/>
      <c r="ATZ2" s="26"/>
      <c r="AUA2" s="26"/>
      <c r="AUB2" s="26"/>
      <c r="AUC2" s="26"/>
      <c r="AUD2" s="26"/>
      <c r="AUE2" s="26"/>
      <c r="AUF2" s="26"/>
      <c r="AUG2" s="26"/>
      <c r="AUH2" s="26"/>
      <c r="AUI2" s="26"/>
      <c r="AUJ2" s="26"/>
      <c r="AUK2" s="26"/>
      <c r="AUL2" s="26"/>
      <c r="AUM2" s="26"/>
      <c r="AUN2" s="26"/>
      <c r="AUO2" s="26"/>
      <c r="AUP2" s="26"/>
      <c r="AUQ2" s="26"/>
      <c r="AUR2" s="26"/>
      <c r="AUS2" s="26"/>
      <c r="AUT2" s="26"/>
      <c r="AUU2" s="26"/>
      <c r="AUV2" s="26"/>
      <c r="AUW2" s="26"/>
      <c r="AUX2" s="26"/>
      <c r="AUY2" s="26"/>
      <c r="AUZ2" s="26"/>
      <c r="AVA2" s="26"/>
      <c r="AVB2" s="26"/>
      <c r="AVC2" s="26"/>
      <c r="AVD2" s="26"/>
      <c r="AVE2" s="26"/>
      <c r="AVF2" s="26"/>
      <c r="AVG2" s="26"/>
      <c r="AVH2" s="26"/>
      <c r="AVI2" s="26"/>
      <c r="AVJ2" s="26"/>
      <c r="AVK2" s="26"/>
      <c r="AVL2" s="26"/>
      <c r="AVM2" s="26"/>
      <c r="AVN2" s="26"/>
      <c r="AVO2" s="26"/>
      <c r="AVP2" s="26"/>
      <c r="AVQ2" s="26"/>
      <c r="AVR2" s="26"/>
      <c r="AVS2" s="26"/>
      <c r="AVT2" s="26"/>
      <c r="AVU2" s="26"/>
      <c r="AVV2" s="26"/>
      <c r="AVW2" s="26"/>
      <c r="AVX2" s="26"/>
      <c r="AVY2" s="26"/>
      <c r="AVZ2" s="26"/>
      <c r="AWA2" s="26"/>
      <c r="AWB2" s="26"/>
      <c r="AWC2" s="26"/>
      <c r="AWD2" s="26"/>
      <c r="AWE2" s="26"/>
      <c r="AWF2" s="26"/>
      <c r="AWG2" s="26"/>
      <c r="AWH2" s="26"/>
      <c r="AWI2" s="26"/>
      <c r="AWJ2" s="26"/>
      <c r="AWK2" s="26"/>
      <c r="AWL2" s="26"/>
      <c r="AWM2" s="26"/>
      <c r="AWN2" s="26"/>
      <c r="AWO2" s="26"/>
      <c r="AWP2" s="26"/>
      <c r="AWQ2" s="26"/>
      <c r="AWR2" s="26"/>
      <c r="AWS2" s="26"/>
      <c r="AWT2" s="26"/>
      <c r="AWU2" s="26"/>
      <c r="AWV2" s="26"/>
      <c r="AWW2" s="26"/>
      <c r="AWX2" s="26"/>
      <c r="AWY2" s="26"/>
      <c r="AWZ2" s="26"/>
      <c r="AXA2" s="26"/>
      <c r="AXB2" s="26"/>
      <c r="AXC2" s="26"/>
      <c r="AXD2" s="26"/>
      <c r="AXE2" s="26"/>
      <c r="AXF2" s="26"/>
      <c r="AXG2" s="26"/>
      <c r="AXH2" s="26"/>
      <c r="AXI2" s="26"/>
      <c r="AXJ2" s="26"/>
      <c r="AXK2" s="26"/>
      <c r="AXL2" s="26"/>
      <c r="AXM2" s="26"/>
      <c r="AXN2" s="26"/>
      <c r="AXO2" s="26"/>
      <c r="AXP2" s="26"/>
      <c r="AXQ2" s="26"/>
      <c r="AXR2" s="26"/>
      <c r="AXS2" s="26"/>
      <c r="AXT2" s="26"/>
      <c r="AXU2" s="26"/>
      <c r="AXV2" s="26"/>
      <c r="AXW2" s="26"/>
      <c r="AXX2" s="26"/>
      <c r="AXY2" s="26"/>
      <c r="AXZ2" s="26"/>
      <c r="AYA2" s="26"/>
      <c r="AYB2" s="26"/>
      <c r="AYC2" s="26"/>
      <c r="AYD2" s="26"/>
      <c r="AYE2" s="26"/>
      <c r="AYF2" s="26"/>
      <c r="AYG2" s="26"/>
      <c r="AYH2" s="26"/>
      <c r="AYI2" s="26"/>
      <c r="AYJ2" s="26"/>
      <c r="AYK2" s="26"/>
      <c r="AYL2" s="26"/>
      <c r="AYM2" s="26"/>
      <c r="AYN2" s="26"/>
      <c r="AYO2" s="26"/>
      <c r="AYP2" s="26"/>
      <c r="AYQ2" s="26"/>
      <c r="AYR2" s="26"/>
      <c r="AYS2" s="26"/>
      <c r="AYT2" s="26"/>
      <c r="AYU2" s="26"/>
      <c r="AYV2" s="26"/>
      <c r="AYW2" s="26"/>
      <c r="AYX2" s="26"/>
      <c r="AYY2" s="26"/>
      <c r="AYZ2" s="26"/>
      <c r="AZA2" s="26"/>
      <c r="AZB2" s="26"/>
      <c r="AZC2" s="26"/>
      <c r="AZD2" s="26"/>
      <c r="AZE2" s="26"/>
      <c r="AZF2" s="26"/>
      <c r="AZG2" s="26"/>
      <c r="AZH2" s="26"/>
      <c r="AZI2" s="26"/>
      <c r="AZJ2" s="26"/>
      <c r="AZK2" s="26"/>
      <c r="AZL2" s="26"/>
      <c r="AZM2" s="26"/>
      <c r="AZN2" s="26"/>
      <c r="AZO2" s="26"/>
      <c r="AZP2" s="26"/>
      <c r="AZQ2" s="26"/>
      <c r="AZR2" s="26"/>
      <c r="AZS2" s="26"/>
      <c r="AZT2" s="26"/>
      <c r="AZU2" s="26"/>
      <c r="AZV2" s="26"/>
      <c r="AZW2" s="26"/>
      <c r="AZX2" s="26"/>
      <c r="AZY2" s="26"/>
      <c r="AZZ2" s="26"/>
      <c r="BAA2" s="26"/>
      <c r="BAB2" s="26"/>
      <c r="BAC2" s="26"/>
      <c r="BAD2" s="26"/>
      <c r="BAE2" s="26"/>
      <c r="BAF2" s="26"/>
      <c r="BAG2" s="26"/>
      <c r="BAH2" s="26"/>
      <c r="BAI2" s="26"/>
      <c r="BAJ2" s="26"/>
      <c r="BAK2" s="26"/>
      <c r="BAL2" s="26"/>
      <c r="BAM2" s="26"/>
      <c r="BAN2" s="26"/>
      <c r="BAO2" s="26"/>
      <c r="BAP2" s="26"/>
      <c r="BAQ2" s="26"/>
      <c r="BAR2" s="26"/>
      <c r="BAS2" s="26"/>
      <c r="BAT2" s="26"/>
      <c r="BAU2" s="26"/>
      <c r="BAV2" s="26"/>
      <c r="BAW2" s="26"/>
      <c r="BAX2" s="26"/>
      <c r="BAY2" s="26"/>
      <c r="BAZ2" s="26"/>
      <c r="BBA2" s="26"/>
      <c r="BBB2" s="26"/>
      <c r="BBC2" s="26"/>
      <c r="BBD2" s="26"/>
      <c r="BBE2" s="26"/>
      <c r="BBF2" s="26"/>
      <c r="BBG2" s="26"/>
      <c r="BBH2" s="26"/>
      <c r="BBI2" s="26"/>
      <c r="BBJ2" s="26"/>
      <c r="BBK2" s="26"/>
      <c r="BBL2" s="26"/>
      <c r="BBM2" s="26"/>
      <c r="BBN2" s="26"/>
      <c r="BBO2" s="26"/>
      <c r="BBP2" s="26"/>
      <c r="BBQ2" s="26"/>
      <c r="BBR2" s="26"/>
      <c r="BBS2" s="26"/>
      <c r="BBT2" s="26"/>
      <c r="BBU2" s="26"/>
      <c r="BBV2" s="26"/>
      <c r="BBW2" s="26"/>
      <c r="BBX2" s="26"/>
      <c r="BBY2" s="26"/>
      <c r="BBZ2" s="26"/>
      <c r="BCA2" s="26"/>
      <c r="BCB2" s="26"/>
      <c r="BCC2" s="26"/>
      <c r="BCD2" s="26"/>
      <c r="BCE2" s="26"/>
      <c r="BCF2" s="26"/>
      <c r="BCG2" s="26"/>
      <c r="BCH2" s="26"/>
      <c r="BCI2" s="26"/>
      <c r="BCJ2" s="26"/>
      <c r="BCK2" s="26"/>
      <c r="BCL2" s="26"/>
      <c r="BCM2" s="26"/>
      <c r="BCN2" s="26"/>
      <c r="BCO2" s="26"/>
      <c r="BCP2" s="26"/>
      <c r="BCQ2" s="26"/>
      <c r="BCR2" s="26"/>
      <c r="BCS2" s="26"/>
      <c r="BCT2" s="26"/>
      <c r="BCU2" s="26"/>
      <c r="BCV2" s="26"/>
      <c r="BCW2" s="26"/>
      <c r="BCX2" s="26"/>
      <c r="BCY2" s="26"/>
      <c r="BCZ2" s="26"/>
      <c r="BDA2" s="26"/>
      <c r="BDB2" s="26"/>
      <c r="BDC2" s="26"/>
      <c r="BDD2" s="26"/>
      <c r="BDE2" s="26"/>
      <c r="BDF2" s="26"/>
      <c r="BDG2" s="26"/>
      <c r="BDH2" s="26"/>
      <c r="BDI2" s="26"/>
      <c r="BDJ2" s="26"/>
      <c r="BDK2" s="26"/>
      <c r="BDL2" s="26"/>
      <c r="BDM2" s="26"/>
      <c r="BDN2" s="26"/>
      <c r="BDO2" s="26"/>
      <c r="BDP2" s="26"/>
      <c r="BDQ2" s="26"/>
      <c r="BDR2" s="26"/>
      <c r="BDS2" s="26"/>
      <c r="BDT2" s="26"/>
      <c r="BDU2" s="26"/>
      <c r="BDV2" s="26"/>
      <c r="BDW2" s="26"/>
      <c r="BDX2" s="26"/>
      <c r="BDY2" s="26"/>
      <c r="BDZ2" s="26"/>
      <c r="BEA2" s="26"/>
      <c r="BEB2" s="26"/>
      <c r="BEC2" s="26"/>
      <c r="BED2" s="26"/>
      <c r="BEE2" s="26"/>
      <c r="BEF2" s="26"/>
      <c r="BEG2" s="26"/>
      <c r="BEH2" s="26"/>
      <c r="BEI2" s="26"/>
      <c r="BEJ2" s="26"/>
      <c r="BEK2" s="26"/>
      <c r="BEL2" s="26"/>
      <c r="BEM2" s="26"/>
      <c r="BEN2" s="26"/>
      <c r="BEO2" s="26"/>
      <c r="BEP2" s="26"/>
      <c r="BEQ2" s="26"/>
      <c r="BER2" s="26"/>
      <c r="BES2" s="26"/>
      <c r="BET2" s="26"/>
      <c r="BEU2" s="26"/>
      <c r="BEV2" s="26"/>
      <c r="BEW2" s="26"/>
      <c r="BEX2" s="26"/>
      <c r="BEY2" s="26"/>
      <c r="BEZ2" s="26"/>
      <c r="BFA2" s="26"/>
      <c r="BFB2" s="26"/>
      <c r="BFC2" s="26"/>
      <c r="BFD2" s="26"/>
      <c r="BFE2" s="26"/>
      <c r="BFF2" s="26"/>
      <c r="BFG2" s="26"/>
      <c r="BFH2" s="26"/>
      <c r="BFI2" s="26"/>
      <c r="BFJ2" s="26"/>
      <c r="BFK2" s="26"/>
      <c r="BFL2" s="26"/>
      <c r="BFM2" s="26"/>
      <c r="BFN2" s="26"/>
      <c r="BFO2" s="26"/>
      <c r="BFP2" s="26"/>
      <c r="BFQ2" s="26"/>
      <c r="BFR2" s="26"/>
      <c r="BFS2" s="26"/>
      <c r="BFT2" s="26"/>
      <c r="BFU2" s="26"/>
      <c r="BFV2" s="26"/>
      <c r="BFW2" s="26"/>
      <c r="BFX2" s="26"/>
      <c r="BFY2" s="26"/>
      <c r="BFZ2" s="26"/>
      <c r="BGA2" s="26"/>
      <c r="BGB2" s="26"/>
      <c r="BGC2" s="26"/>
      <c r="BGD2" s="26"/>
      <c r="BGE2" s="26"/>
      <c r="BGF2" s="26"/>
      <c r="BGG2" s="26"/>
      <c r="BGH2" s="26"/>
      <c r="BGI2" s="26"/>
      <c r="BGJ2" s="26"/>
      <c r="BGK2" s="26"/>
      <c r="BGL2" s="26"/>
      <c r="BGM2" s="26"/>
      <c r="BGN2" s="26"/>
      <c r="BGO2" s="26"/>
      <c r="BGP2" s="26"/>
      <c r="BGQ2" s="26"/>
      <c r="BGR2" s="26"/>
      <c r="BGS2" s="26"/>
      <c r="BGT2" s="26"/>
      <c r="BGU2" s="26"/>
      <c r="BGV2" s="26"/>
      <c r="BGW2" s="26"/>
      <c r="BGX2" s="26"/>
      <c r="BGY2" s="26"/>
      <c r="BGZ2" s="26"/>
      <c r="BHA2" s="26"/>
      <c r="BHB2" s="26"/>
      <c r="BHC2" s="26"/>
      <c r="BHD2" s="26"/>
      <c r="BHE2" s="26"/>
      <c r="BHF2" s="26"/>
      <c r="BHG2" s="26"/>
      <c r="BHH2" s="26"/>
      <c r="BHI2" s="26"/>
      <c r="BHJ2" s="26"/>
      <c r="BHK2" s="26"/>
      <c r="BHL2" s="26"/>
      <c r="BHM2" s="26"/>
      <c r="BHN2" s="26"/>
      <c r="BHO2" s="26"/>
      <c r="BHP2" s="26"/>
      <c r="BHQ2" s="26"/>
      <c r="BHR2" s="26"/>
      <c r="BHS2" s="26"/>
      <c r="BHT2" s="26"/>
      <c r="BHU2" s="26"/>
      <c r="BHV2" s="26"/>
      <c r="BHW2" s="26"/>
      <c r="BHX2" s="26"/>
      <c r="BHY2" s="26"/>
      <c r="BHZ2" s="26"/>
      <c r="BIA2" s="26"/>
      <c r="BIB2" s="26"/>
      <c r="BIC2" s="26"/>
      <c r="BID2" s="26"/>
      <c r="BIE2" s="26"/>
      <c r="BIF2" s="26"/>
      <c r="BIG2" s="26"/>
      <c r="BIH2" s="26"/>
      <c r="BII2" s="26"/>
      <c r="BIJ2" s="26"/>
      <c r="BIK2" s="26"/>
      <c r="BIL2" s="26"/>
      <c r="BIM2" s="26"/>
      <c r="BIN2" s="26"/>
      <c r="BIO2" s="26"/>
      <c r="BIP2" s="26"/>
      <c r="BIQ2" s="26"/>
      <c r="BIR2" s="26"/>
      <c r="BIS2" s="26"/>
      <c r="BIT2" s="26"/>
      <c r="BIU2" s="26"/>
      <c r="BIV2" s="26"/>
      <c r="BIW2" s="26"/>
      <c r="BIX2" s="26"/>
      <c r="BIY2" s="26"/>
      <c r="BIZ2" s="26"/>
      <c r="BJA2" s="26"/>
      <c r="BJB2" s="26"/>
      <c r="BJC2" s="26"/>
      <c r="BJD2" s="26"/>
      <c r="BJE2" s="26"/>
      <c r="BJF2" s="26"/>
      <c r="BJG2" s="26"/>
      <c r="BJH2" s="26"/>
      <c r="BJI2" s="26"/>
      <c r="BJJ2" s="26"/>
      <c r="BJK2" s="26"/>
      <c r="BJL2" s="26"/>
      <c r="BJM2" s="26"/>
      <c r="BJN2" s="26"/>
      <c r="BJO2" s="26"/>
      <c r="BJP2" s="26"/>
      <c r="BJQ2" s="26"/>
      <c r="BJR2" s="26"/>
      <c r="BJS2" s="26"/>
      <c r="BJT2" s="26"/>
      <c r="BJU2" s="26"/>
      <c r="BJV2" s="26"/>
      <c r="BJW2" s="26"/>
      <c r="BJX2" s="26"/>
      <c r="BJY2" s="26"/>
      <c r="BJZ2" s="26"/>
      <c r="BKA2" s="26"/>
      <c r="BKB2" s="26"/>
      <c r="BKC2" s="26"/>
      <c r="BKD2" s="26"/>
      <c r="BKE2" s="26"/>
      <c r="BKF2" s="26"/>
      <c r="BKG2" s="26"/>
      <c r="BKH2" s="26"/>
      <c r="BKI2" s="26"/>
      <c r="BKJ2" s="26"/>
      <c r="BKK2" s="26"/>
      <c r="BKL2" s="26"/>
      <c r="BKM2" s="26"/>
      <c r="BKN2" s="26"/>
      <c r="BKO2" s="26"/>
      <c r="BKP2" s="26"/>
      <c r="BKQ2" s="26"/>
      <c r="BKR2" s="26"/>
      <c r="BKS2" s="26"/>
      <c r="BKT2" s="26"/>
      <c r="BKU2" s="26"/>
      <c r="BKV2" s="26"/>
      <c r="BKW2" s="26"/>
      <c r="BKX2" s="26"/>
      <c r="BKY2" s="26"/>
      <c r="BKZ2" s="26"/>
      <c r="BLA2" s="26"/>
      <c r="BLB2" s="26"/>
      <c r="BLC2" s="26"/>
      <c r="BLD2" s="26"/>
      <c r="BLE2" s="26"/>
      <c r="BLF2" s="26"/>
      <c r="BLG2" s="26"/>
      <c r="BLH2" s="26"/>
      <c r="BLI2" s="26"/>
      <c r="BLJ2" s="26"/>
      <c r="BLK2" s="26"/>
      <c r="BLL2" s="26"/>
      <c r="BLM2" s="26"/>
      <c r="BLN2" s="26"/>
      <c r="BLO2" s="26"/>
      <c r="BLP2" s="26"/>
      <c r="BLQ2" s="26"/>
      <c r="BLR2" s="26"/>
      <c r="BLS2" s="26"/>
      <c r="BLT2" s="26"/>
      <c r="BLU2" s="26"/>
      <c r="BLV2" s="26"/>
      <c r="BLW2" s="26"/>
      <c r="BLX2" s="26"/>
      <c r="BLY2" s="26"/>
      <c r="BLZ2" s="26"/>
      <c r="BMA2" s="26"/>
      <c r="BMB2" s="26"/>
      <c r="BMC2" s="26"/>
      <c r="BMD2" s="26"/>
      <c r="BME2" s="26"/>
      <c r="BMF2" s="26"/>
      <c r="BMG2" s="26"/>
      <c r="BMH2" s="26"/>
      <c r="BMI2" s="26"/>
      <c r="BMJ2" s="26"/>
      <c r="BMK2" s="26"/>
      <c r="BML2" s="26"/>
      <c r="BMM2" s="26"/>
      <c r="BMN2" s="26"/>
      <c r="BMO2" s="26"/>
      <c r="BMP2" s="26"/>
      <c r="BMQ2" s="26"/>
      <c r="BMR2" s="26"/>
      <c r="BMS2" s="26"/>
      <c r="BMT2" s="26"/>
      <c r="BMU2" s="26"/>
      <c r="BMV2" s="26"/>
      <c r="BMW2" s="26"/>
      <c r="BMX2" s="26"/>
      <c r="BMY2" s="26"/>
      <c r="BMZ2" s="26"/>
      <c r="BNA2" s="26"/>
      <c r="BNB2" s="26"/>
      <c r="BNC2" s="26"/>
      <c r="BND2" s="26"/>
      <c r="BNE2" s="26"/>
      <c r="BNF2" s="26"/>
      <c r="BNG2" s="26"/>
      <c r="BNH2" s="26"/>
      <c r="BNI2" s="26"/>
      <c r="BNJ2" s="26"/>
      <c r="BNK2" s="26"/>
      <c r="BNL2" s="26"/>
      <c r="BNM2" s="26"/>
      <c r="BNN2" s="26"/>
      <c r="BNO2" s="26"/>
      <c r="BNP2" s="26"/>
      <c r="BNQ2" s="26"/>
      <c r="BNR2" s="26"/>
      <c r="BNS2" s="26"/>
      <c r="BNT2" s="26"/>
      <c r="BNU2" s="26"/>
      <c r="BNV2" s="26"/>
      <c r="BNW2" s="26"/>
      <c r="BNX2" s="26"/>
      <c r="BNY2" s="26"/>
      <c r="BNZ2" s="26"/>
      <c r="BOA2" s="26"/>
      <c r="BOB2" s="26"/>
      <c r="BOC2" s="26"/>
      <c r="BOD2" s="26"/>
      <c r="BOE2" s="26"/>
      <c r="BOF2" s="26"/>
      <c r="BOG2" s="26"/>
      <c r="BOH2" s="26"/>
      <c r="BOI2" s="26"/>
      <c r="BOJ2" s="26"/>
      <c r="BOK2" s="26"/>
      <c r="BOL2" s="26"/>
      <c r="BOM2" s="26"/>
      <c r="BON2" s="26"/>
      <c r="BOO2" s="26"/>
      <c r="BOP2" s="26"/>
      <c r="BOQ2" s="26"/>
      <c r="BOR2" s="26"/>
      <c r="BOS2" s="26"/>
      <c r="BOT2" s="26"/>
      <c r="BOU2" s="26"/>
      <c r="BOV2" s="26"/>
      <c r="BOW2" s="26"/>
      <c r="BOX2" s="26"/>
      <c r="BOY2" s="26"/>
      <c r="BOZ2" s="26"/>
      <c r="BPA2" s="26"/>
      <c r="BPB2" s="26"/>
      <c r="BPC2" s="26"/>
      <c r="BPD2" s="26"/>
      <c r="BPE2" s="26"/>
      <c r="BPF2" s="26"/>
      <c r="BPG2" s="26"/>
      <c r="BPH2" s="26"/>
      <c r="BPI2" s="26"/>
      <c r="BPJ2" s="26"/>
      <c r="BPK2" s="26"/>
      <c r="BPL2" s="26"/>
      <c r="BPM2" s="26"/>
      <c r="BPN2" s="26"/>
      <c r="BPO2" s="26"/>
      <c r="BPP2" s="26"/>
      <c r="BPQ2" s="26"/>
      <c r="BPR2" s="26"/>
      <c r="BPS2" s="26"/>
      <c r="BPT2" s="26"/>
      <c r="BPU2" s="26"/>
      <c r="BPV2" s="26"/>
      <c r="BPW2" s="26"/>
      <c r="BPX2" s="26"/>
      <c r="BPY2" s="26"/>
      <c r="BPZ2" s="26"/>
      <c r="BQA2" s="26"/>
      <c r="BQB2" s="26"/>
      <c r="BQC2" s="26"/>
      <c r="BQD2" s="26"/>
      <c r="BQE2" s="26"/>
      <c r="BQF2" s="26"/>
      <c r="BQG2" s="26"/>
      <c r="BQH2" s="26"/>
      <c r="BQI2" s="26"/>
      <c r="BQJ2" s="26"/>
      <c r="BQK2" s="26"/>
      <c r="BQL2" s="26"/>
      <c r="BQM2" s="26"/>
      <c r="BQN2" s="26"/>
      <c r="BQO2" s="26"/>
      <c r="BQP2" s="26"/>
      <c r="BQQ2" s="26"/>
      <c r="BQR2" s="26"/>
      <c r="BQS2" s="26"/>
      <c r="BQT2" s="26"/>
      <c r="BQU2" s="26"/>
      <c r="BQV2" s="26"/>
      <c r="BQW2" s="26"/>
      <c r="BQX2" s="26"/>
      <c r="BQY2" s="26"/>
      <c r="BQZ2" s="26"/>
      <c r="BRA2" s="26"/>
      <c r="BRB2" s="26"/>
      <c r="BRC2" s="26"/>
      <c r="BRD2" s="26"/>
      <c r="BRE2" s="26"/>
      <c r="BRF2" s="26"/>
      <c r="BRG2" s="26"/>
      <c r="BRH2" s="26"/>
      <c r="BRI2" s="26"/>
      <c r="BRJ2" s="26"/>
      <c r="BRK2" s="26"/>
      <c r="BRL2" s="26"/>
      <c r="BRM2" s="26"/>
      <c r="BRN2" s="26"/>
      <c r="BRO2" s="26"/>
      <c r="BRP2" s="26"/>
      <c r="BRQ2" s="26"/>
      <c r="BRR2" s="26"/>
      <c r="BRS2" s="26"/>
      <c r="BRT2" s="26"/>
      <c r="BRU2" s="26"/>
      <c r="BRV2" s="26"/>
      <c r="BRW2" s="26"/>
      <c r="BRX2" s="26"/>
      <c r="BRY2" s="26"/>
      <c r="BRZ2" s="26"/>
      <c r="BSA2" s="26"/>
      <c r="BSB2" s="26"/>
      <c r="BSC2" s="26"/>
      <c r="BSD2" s="26"/>
      <c r="BSE2" s="26"/>
      <c r="BSF2" s="26"/>
      <c r="BSG2" s="26"/>
      <c r="BSH2" s="26"/>
      <c r="BSI2" s="26"/>
      <c r="BSJ2" s="26"/>
      <c r="BSK2" s="26"/>
      <c r="BSL2" s="26"/>
      <c r="BSM2" s="26"/>
      <c r="BSN2" s="26"/>
      <c r="BSO2" s="26"/>
      <c r="BSP2" s="26"/>
      <c r="BSQ2" s="26"/>
      <c r="BSR2" s="26"/>
      <c r="BSS2" s="26"/>
      <c r="BST2" s="26"/>
      <c r="BSU2" s="26"/>
      <c r="BSV2" s="26"/>
      <c r="BSW2" s="26"/>
      <c r="BSX2" s="26"/>
      <c r="BSY2" s="26"/>
      <c r="BSZ2" s="26"/>
      <c r="BTA2" s="26"/>
      <c r="BTB2" s="26"/>
      <c r="BTC2" s="26"/>
      <c r="BTD2" s="26"/>
      <c r="BTE2" s="26"/>
      <c r="BTF2" s="26"/>
      <c r="BTG2" s="26"/>
      <c r="BTH2" s="26"/>
      <c r="BTI2" s="26"/>
      <c r="BTJ2" s="26"/>
      <c r="BTK2" s="26"/>
      <c r="BTL2" s="26"/>
      <c r="BTM2" s="26"/>
      <c r="BTN2" s="26"/>
      <c r="BTO2" s="26"/>
      <c r="BTP2" s="26"/>
      <c r="BTQ2" s="26"/>
      <c r="BTR2" s="26"/>
      <c r="BTS2" s="26"/>
      <c r="BTT2" s="26"/>
      <c r="BTU2" s="26"/>
      <c r="BTV2" s="26"/>
      <c r="BTW2" s="26"/>
      <c r="BTX2" s="26"/>
      <c r="BTY2" s="26"/>
      <c r="BTZ2" s="26"/>
      <c r="BUA2" s="26"/>
      <c r="BUB2" s="26"/>
      <c r="BUC2" s="26"/>
      <c r="BUD2" s="26"/>
      <c r="BUE2" s="26"/>
      <c r="BUF2" s="26"/>
      <c r="BUG2" s="26"/>
      <c r="BUH2" s="26"/>
      <c r="BUI2" s="26"/>
      <c r="BUJ2" s="26"/>
      <c r="BUK2" s="26"/>
      <c r="BUL2" s="26"/>
      <c r="BUM2" s="26"/>
      <c r="BUN2" s="26"/>
      <c r="BUO2" s="26"/>
      <c r="BUP2" s="26"/>
      <c r="BUQ2" s="26"/>
      <c r="BUR2" s="26"/>
      <c r="BUS2" s="26"/>
      <c r="BUT2" s="26"/>
      <c r="BUU2" s="26"/>
      <c r="BUV2" s="26"/>
      <c r="BUW2" s="26"/>
      <c r="BUX2" s="26"/>
      <c r="BUY2" s="26"/>
      <c r="BUZ2" s="26"/>
      <c r="BVA2" s="26"/>
      <c r="BVB2" s="26"/>
      <c r="BVC2" s="26"/>
      <c r="BVD2" s="26"/>
      <c r="BVE2" s="26"/>
      <c r="BVF2" s="26"/>
      <c r="BVG2" s="26"/>
      <c r="BVH2" s="26"/>
      <c r="BVI2" s="26"/>
      <c r="BVJ2" s="26"/>
      <c r="BVK2" s="26"/>
      <c r="BVL2" s="26"/>
      <c r="BVM2" s="26"/>
      <c r="BVN2" s="26"/>
      <c r="BVO2" s="26"/>
      <c r="BVP2" s="26"/>
      <c r="BVQ2" s="26"/>
      <c r="BVR2" s="26"/>
      <c r="BVS2" s="26"/>
      <c r="BVT2" s="26"/>
      <c r="BVU2" s="26"/>
      <c r="BVV2" s="26"/>
      <c r="BVW2" s="26"/>
      <c r="BVX2" s="26"/>
      <c r="BVY2" s="26"/>
      <c r="BVZ2" s="26"/>
      <c r="BWA2" s="26"/>
      <c r="BWB2" s="26"/>
      <c r="BWC2" s="26"/>
      <c r="BWD2" s="26"/>
      <c r="BWE2" s="26"/>
      <c r="BWF2" s="26"/>
      <c r="BWG2" s="26"/>
      <c r="BWH2" s="26"/>
      <c r="BWI2" s="26"/>
      <c r="BWJ2" s="26"/>
      <c r="BWK2" s="26"/>
      <c r="BWL2" s="26"/>
      <c r="BWM2" s="26"/>
      <c r="BWN2" s="26"/>
      <c r="BWO2" s="26"/>
      <c r="BWP2" s="26"/>
      <c r="BWQ2" s="26"/>
      <c r="BWR2" s="26"/>
      <c r="BWS2" s="26"/>
      <c r="BWT2" s="26"/>
      <c r="BWU2" s="26"/>
      <c r="BWV2" s="26"/>
      <c r="BWW2" s="26"/>
      <c r="BWX2" s="26"/>
      <c r="BWY2" s="26"/>
      <c r="BWZ2" s="26"/>
      <c r="BXA2" s="26"/>
      <c r="BXB2" s="26"/>
      <c r="BXC2" s="26"/>
      <c r="BXD2" s="26"/>
      <c r="BXE2" s="26"/>
      <c r="BXF2" s="26"/>
      <c r="BXG2" s="26"/>
      <c r="BXH2" s="26"/>
      <c r="BXI2" s="26"/>
      <c r="BXJ2" s="26"/>
      <c r="BXK2" s="26"/>
      <c r="BXL2" s="26"/>
      <c r="BXM2" s="26"/>
      <c r="BXN2" s="26"/>
      <c r="BXO2" s="26"/>
      <c r="BXP2" s="26"/>
      <c r="BXQ2" s="26"/>
      <c r="BXR2" s="26"/>
      <c r="BXS2" s="26"/>
      <c r="BXT2" s="26"/>
      <c r="BXU2" s="26"/>
      <c r="BXV2" s="26"/>
      <c r="BXW2" s="26"/>
      <c r="BXX2" s="26"/>
      <c r="BXY2" s="26"/>
      <c r="BXZ2" s="26"/>
      <c r="BYA2" s="26"/>
      <c r="BYB2" s="26"/>
      <c r="BYC2" s="26"/>
      <c r="BYD2" s="26"/>
      <c r="BYE2" s="26"/>
      <c r="BYF2" s="26"/>
      <c r="BYG2" s="26"/>
      <c r="BYH2" s="26"/>
      <c r="BYI2" s="26"/>
      <c r="BYJ2" s="26"/>
      <c r="BYK2" s="26"/>
      <c r="BYL2" s="26"/>
      <c r="BYM2" s="26"/>
      <c r="BYN2" s="26"/>
      <c r="BYO2" s="26"/>
      <c r="BYP2" s="26"/>
      <c r="BYQ2" s="26"/>
      <c r="BYR2" s="26"/>
      <c r="BYS2" s="26"/>
      <c r="BYT2" s="26"/>
      <c r="BYU2" s="26"/>
      <c r="BYV2" s="26"/>
      <c r="BYW2" s="26"/>
      <c r="BYX2" s="26"/>
      <c r="BYY2" s="26"/>
      <c r="BYZ2" s="26"/>
      <c r="BZA2" s="26"/>
      <c r="BZB2" s="26"/>
      <c r="BZC2" s="26"/>
      <c r="BZD2" s="26"/>
      <c r="BZE2" s="26"/>
      <c r="BZF2" s="26"/>
      <c r="BZG2" s="26"/>
      <c r="BZH2" s="26"/>
      <c r="BZI2" s="26"/>
      <c r="BZJ2" s="26"/>
      <c r="BZK2" s="26"/>
      <c r="BZL2" s="26"/>
      <c r="BZM2" s="26"/>
      <c r="BZN2" s="26"/>
      <c r="BZO2" s="26"/>
      <c r="BZP2" s="26"/>
      <c r="BZQ2" s="26"/>
      <c r="BZR2" s="26"/>
      <c r="BZS2" s="26"/>
      <c r="BZT2" s="26"/>
      <c r="BZU2" s="26"/>
      <c r="BZV2" s="26"/>
      <c r="BZW2" s="26"/>
      <c r="BZX2" s="26"/>
      <c r="BZY2" s="26"/>
      <c r="BZZ2" s="26"/>
      <c r="CAA2" s="26"/>
      <c r="CAB2" s="26"/>
      <c r="CAC2" s="26"/>
      <c r="CAD2" s="26"/>
      <c r="CAE2" s="26"/>
      <c r="CAF2" s="26"/>
      <c r="CAG2" s="26"/>
      <c r="CAH2" s="26"/>
      <c r="CAI2" s="26"/>
      <c r="CAJ2" s="26"/>
      <c r="CAK2" s="26"/>
      <c r="CAL2" s="26"/>
      <c r="CAM2" s="26"/>
      <c r="CAN2" s="26"/>
      <c r="CAO2" s="26"/>
      <c r="CAP2" s="26"/>
      <c r="CAQ2" s="26"/>
      <c r="CAR2" s="26"/>
      <c r="CAS2" s="26"/>
      <c r="CAT2" s="26"/>
      <c r="CAU2" s="26"/>
      <c r="CAV2" s="26"/>
      <c r="CAW2" s="26"/>
      <c r="CAX2" s="26"/>
      <c r="CAY2" s="26"/>
      <c r="CAZ2" s="26"/>
      <c r="CBA2" s="26"/>
      <c r="CBB2" s="26"/>
      <c r="CBC2" s="26"/>
      <c r="CBD2" s="26"/>
      <c r="CBE2" s="26"/>
      <c r="CBF2" s="26"/>
      <c r="CBG2" s="26"/>
      <c r="CBH2" s="26"/>
      <c r="CBI2" s="26"/>
      <c r="CBJ2" s="26"/>
      <c r="CBK2" s="26"/>
      <c r="CBL2" s="26"/>
      <c r="CBM2" s="26"/>
      <c r="CBN2" s="26"/>
      <c r="CBO2" s="26"/>
      <c r="CBP2" s="26"/>
      <c r="CBQ2" s="26"/>
      <c r="CBR2" s="26"/>
      <c r="CBS2" s="26"/>
      <c r="CBT2" s="26"/>
      <c r="CBU2" s="26"/>
      <c r="CBV2" s="26"/>
      <c r="CBW2" s="26"/>
      <c r="CBX2" s="26"/>
      <c r="CBY2" s="26"/>
      <c r="CBZ2" s="26"/>
      <c r="CCA2" s="26"/>
      <c r="CCB2" s="26"/>
      <c r="CCC2" s="26"/>
      <c r="CCD2" s="26"/>
      <c r="CCE2" s="26"/>
      <c r="CCF2" s="26"/>
      <c r="CCG2" s="26"/>
      <c r="CCH2" s="26"/>
      <c r="CCI2" s="26"/>
      <c r="CCJ2" s="26"/>
      <c r="CCK2" s="26"/>
      <c r="CCL2" s="26"/>
      <c r="CCM2" s="26"/>
      <c r="CCN2" s="26"/>
      <c r="CCO2" s="26"/>
      <c r="CCP2" s="26"/>
      <c r="CCQ2" s="26"/>
      <c r="CCR2" s="26"/>
      <c r="CCS2" s="26"/>
      <c r="CCT2" s="26"/>
      <c r="CCU2" s="26"/>
      <c r="CCV2" s="26"/>
      <c r="CCW2" s="26"/>
      <c r="CCX2" s="26"/>
      <c r="CCY2" s="26"/>
      <c r="CCZ2" s="26"/>
      <c r="CDA2" s="26"/>
      <c r="CDB2" s="26"/>
      <c r="CDC2" s="26"/>
      <c r="CDD2" s="26"/>
      <c r="CDE2" s="26"/>
      <c r="CDF2" s="26"/>
      <c r="CDG2" s="26"/>
      <c r="CDH2" s="26"/>
      <c r="CDI2" s="26"/>
      <c r="CDJ2" s="26"/>
      <c r="CDK2" s="26"/>
      <c r="CDL2" s="26"/>
      <c r="CDM2" s="26"/>
      <c r="CDN2" s="26"/>
      <c r="CDO2" s="26"/>
      <c r="CDP2" s="26"/>
      <c r="CDQ2" s="26"/>
      <c r="CDR2" s="26"/>
      <c r="CDS2" s="26"/>
      <c r="CDT2" s="26"/>
      <c r="CDU2" s="26"/>
      <c r="CDV2" s="26"/>
      <c r="CDW2" s="26"/>
      <c r="CDX2" s="26"/>
      <c r="CDY2" s="26"/>
      <c r="CDZ2" s="26"/>
      <c r="CEA2" s="26"/>
      <c r="CEB2" s="26"/>
      <c r="CEC2" s="26"/>
      <c r="CED2" s="26"/>
      <c r="CEE2" s="26"/>
      <c r="CEF2" s="26"/>
      <c r="CEG2" s="26"/>
      <c r="CEH2" s="26"/>
      <c r="CEI2" s="26"/>
      <c r="CEJ2" s="26"/>
      <c r="CEK2" s="26"/>
      <c r="CEL2" s="26"/>
      <c r="CEM2" s="26"/>
      <c r="CEN2" s="26"/>
      <c r="CEO2" s="26"/>
      <c r="CEP2" s="26"/>
      <c r="CEQ2" s="26"/>
      <c r="CER2" s="26"/>
      <c r="CES2" s="26"/>
      <c r="CET2" s="26"/>
      <c r="CEU2" s="26"/>
      <c r="CEV2" s="26"/>
      <c r="CEW2" s="26"/>
      <c r="CEX2" s="26"/>
      <c r="CEY2" s="26"/>
      <c r="CEZ2" s="26"/>
      <c r="CFA2" s="26"/>
      <c r="CFB2" s="26"/>
      <c r="CFC2" s="26"/>
      <c r="CFD2" s="26"/>
      <c r="CFE2" s="26"/>
      <c r="CFF2" s="26"/>
      <c r="CFG2" s="26"/>
      <c r="CFH2" s="26"/>
      <c r="CFI2" s="26"/>
      <c r="CFJ2" s="26"/>
      <c r="CFK2" s="26"/>
      <c r="CFL2" s="26"/>
      <c r="CFM2" s="26"/>
      <c r="CFN2" s="26"/>
      <c r="CFO2" s="26"/>
      <c r="CFP2" s="26"/>
      <c r="CFQ2" s="26"/>
      <c r="CFR2" s="26"/>
      <c r="CFS2" s="26"/>
      <c r="CFT2" s="26"/>
      <c r="CFU2" s="26"/>
      <c r="CFV2" s="26"/>
      <c r="CFW2" s="26"/>
      <c r="CFX2" s="26"/>
      <c r="CFY2" s="26"/>
      <c r="CFZ2" s="26"/>
      <c r="CGA2" s="26"/>
      <c r="CGB2" s="26"/>
      <c r="CGC2" s="26"/>
      <c r="CGD2" s="26"/>
      <c r="CGE2" s="26"/>
      <c r="CGF2" s="26"/>
      <c r="CGG2" s="26"/>
      <c r="CGH2" s="26"/>
      <c r="CGI2" s="26"/>
      <c r="CGJ2" s="26"/>
      <c r="CGK2" s="26"/>
      <c r="CGL2" s="26"/>
      <c r="CGM2" s="26"/>
      <c r="CGN2" s="26"/>
      <c r="CGO2" s="26"/>
      <c r="CGP2" s="26"/>
      <c r="CGQ2" s="26"/>
      <c r="CGR2" s="26"/>
      <c r="CGS2" s="26"/>
      <c r="CGT2" s="26"/>
      <c r="CGU2" s="26"/>
      <c r="CGV2" s="26"/>
      <c r="CGW2" s="26"/>
      <c r="CGX2" s="26"/>
      <c r="CGY2" s="26"/>
      <c r="CGZ2" s="26"/>
      <c r="CHA2" s="26"/>
      <c r="CHB2" s="26"/>
      <c r="CHC2" s="26"/>
      <c r="CHD2" s="26"/>
      <c r="CHE2" s="26"/>
      <c r="CHF2" s="26"/>
      <c r="CHG2" s="26"/>
      <c r="CHH2" s="26"/>
      <c r="CHI2" s="26"/>
      <c r="CHJ2" s="26"/>
      <c r="CHK2" s="26"/>
      <c r="CHL2" s="26"/>
      <c r="CHM2" s="26"/>
      <c r="CHN2" s="26"/>
      <c r="CHO2" s="26"/>
      <c r="CHP2" s="26"/>
      <c r="CHQ2" s="26"/>
      <c r="CHR2" s="26"/>
      <c r="CHS2" s="26"/>
      <c r="CHT2" s="26"/>
      <c r="CHU2" s="26"/>
      <c r="CHV2" s="26"/>
      <c r="CHW2" s="26"/>
      <c r="CHX2" s="26"/>
      <c r="CHY2" s="26"/>
      <c r="CHZ2" s="26"/>
      <c r="CIA2" s="26"/>
      <c r="CIB2" s="26"/>
      <c r="CIC2" s="26"/>
      <c r="CID2" s="26"/>
      <c r="CIE2" s="26"/>
      <c r="CIF2" s="26"/>
      <c r="CIG2" s="26"/>
      <c r="CIH2" s="26"/>
      <c r="CII2" s="26"/>
      <c r="CIJ2" s="26"/>
      <c r="CIK2" s="26"/>
    </row>
    <row r="3" spans="1:2273" ht="15.75" customHeight="1" thickBot="1" x14ac:dyDescent="0.35">
      <c r="A3" s="261"/>
      <c r="B3" s="258" t="s">
        <v>121</v>
      </c>
      <c r="C3" s="259"/>
      <c r="D3" s="259"/>
      <c r="E3" s="259"/>
      <c r="F3" s="259"/>
      <c r="G3" s="259"/>
      <c r="H3" s="259"/>
      <c r="I3" s="259"/>
      <c r="J3" s="259"/>
      <c r="K3" s="259"/>
      <c r="L3" s="259"/>
      <c r="M3" s="259"/>
      <c r="N3" s="260"/>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c r="IW3" s="26"/>
      <c r="IX3" s="26"/>
      <c r="IY3" s="26"/>
      <c r="IZ3" s="26"/>
      <c r="JA3" s="26"/>
      <c r="JB3" s="26"/>
      <c r="JC3" s="26"/>
      <c r="JD3" s="26"/>
      <c r="JE3" s="26"/>
      <c r="JF3" s="26"/>
      <c r="JG3" s="26"/>
      <c r="JH3" s="26"/>
      <c r="JI3" s="26"/>
      <c r="JJ3" s="26"/>
      <c r="JK3" s="26"/>
      <c r="JL3" s="26"/>
      <c r="JM3" s="26"/>
      <c r="JN3" s="26"/>
      <c r="JO3" s="26"/>
      <c r="JP3" s="26"/>
      <c r="JQ3" s="26"/>
      <c r="JR3" s="26"/>
      <c r="JS3" s="26"/>
      <c r="JT3" s="26"/>
      <c r="JU3" s="26"/>
      <c r="JV3" s="26"/>
      <c r="JW3" s="26"/>
      <c r="JX3" s="26"/>
      <c r="JY3" s="26"/>
      <c r="JZ3" s="26"/>
      <c r="KA3" s="26"/>
      <c r="KB3" s="26"/>
      <c r="KC3" s="26"/>
      <c r="KD3" s="26"/>
      <c r="KE3" s="26"/>
      <c r="KF3" s="26"/>
      <c r="KG3" s="26"/>
      <c r="KH3" s="26"/>
      <c r="KI3" s="26"/>
      <c r="KJ3" s="26"/>
      <c r="KK3" s="26"/>
      <c r="KL3" s="26"/>
      <c r="KM3" s="26"/>
      <c r="KN3" s="26"/>
      <c r="KO3" s="26"/>
      <c r="KP3" s="26"/>
      <c r="KQ3" s="26"/>
      <c r="KR3" s="26"/>
      <c r="KS3" s="26"/>
      <c r="KT3" s="26"/>
      <c r="KU3" s="26"/>
      <c r="KV3" s="26"/>
      <c r="KW3" s="26"/>
      <c r="KX3" s="26"/>
      <c r="KY3" s="26"/>
      <c r="KZ3" s="26"/>
      <c r="LA3" s="26"/>
      <c r="LB3" s="26"/>
      <c r="LC3" s="26"/>
      <c r="LD3" s="26"/>
      <c r="LE3" s="26"/>
      <c r="LF3" s="26"/>
      <c r="LG3" s="26"/>
      <c r="LH3" s="26"/>
      <c r="LI3" s="26"/>
      <c r="LJ3" s="26"/>
      <c r="LK3" s="26"/>
      <c r="LL3" s="26"/>
      <c r="LM3" s="26"/>
      <c r="LN3" s="26"/>
      <c r="LO3" s="26"/>
      <c r="LP3" s="26"/>
      <c r="LQ3" s="26"/>
      <c r="LR3" s="26"/>
      <c r="LS3" s="26"/>
      <c r="LT3" s="26"/>
      <c r="LU3" s="26"/>
      <c r="LV3" s="26"/>
      <c r="LW3" s="26"/>
      <c r="LX3" s="26"/>
      <c r="LY3" s="26"/>
      <c r="LZ3" s="26"/>
      <c r="MA3" s="26"/>
      <c r="MB3" s="26"/>
      <c r="MC3" s="26"/>
      <c r="MD3" s="26"/>
      <c r="ME3" s="26"/>
      <c r="MF3" s="26"/>
      <c r="MG3" s="26"/>
      <c r="MH3" s="26"/>
      <c r="MI3" s="26"/>
      <c r="MJ3" s="26"/>
      <c r="MK3" s="26"/>
      <c r="ML3" s="26"/>
      <c r="MM3" s="26"/>
      <c r="MN3" s="26"/>
      <c r="MO3" s="26"/>
      <c r="MP3" s="26"/>
      <c r="MQ3" s="26"/>
      <c r="MR3" s="26"/>
      <c r="MS3" s="26"/>
      <c r="MT3" s="26"/>
      <c r="MU3" s="26"/>
      <c r="MV3" s="26"/>
      <c r="MW3" s="26"/>
      <c r="MX3" s="26"/>
      <c r="MY3" s="26"/>
      <c r="MZ3" s="26"/>
      <c r="NA3" s="26"/>
      <c r="NB3" s="26"/>
      <c r="NC3" s="26"/>
      <c r="ND3" s="26"/>
      <c r="NE3" s="26"/>
      <c r="NF3" s="26"/>
      <c r="NG3" s="26"/>
      <c r="NH3" s="26"/>
      <c r="NI3" s="26"/>
      <c r="NJ3" s="26"/>
      <c r="NK3" s="26"/>
      <c r="NL3" s="26"/>
      <c r="NM3" s="26"/>
      <c r="NN3" s="26"/>
      <c r="NO3" s="26"/>
      <c r="NP3" s="26"/>
      <c r="NQ3" s="26"/>
      <c r="NR3" s="26"/>
      <c r="NS3" s="26"/>
      <c r="NT3" s="26"/>
      <c r="NU3" s="26"/>
      <c r="NV3" s="26"/>
      <c r="NW3" s="26"/>
      <c r="NX3" s="26"/>
      <c r="NY3" s="26"/>
      <c r="NZ3" s="26"/>
      <c r="OA3" s="26"/>
      <c r="OB3" s="26"/>
      <c r="OC3" s="26"/>
      <c r="OD3" s="26"/>
      <c r="OE3" s="26"/>
      <c r="OF3" s="26"/>
      <c r="OG3" s="26"/>
      <c r="OH3" s="26"/>
      <c r="OI3" s="26"/>
      <c r="OJ3" s="26"/>
      <c r="OK3" s="26"/>
      <c r="OL3" s="26"/>
      <c r="OM3" s="26"/>
      <c r="ON3" s="26"/>
      <c r="OO3" s="26"/>
      <c r="OP3" s="26"/>
      <c r="OQ3" s="26"/>
      <c r="OR3" s="26"/>
      <c r="OS3" s="26"/>
      <c r="OT3" s="26"/>
      <c r="OU3" s="26"/>
      <c r="OV3" s="26"/>
      <c r="OW3" s="26"/>
      <c r="OX3" s="26"/>
      <c r="OY3" s="26"/>
      <c r="OZ3" s="26"/>
      <c r="PA3" s="26"/>
      <c r="PB3" s="26"/>
      <c r="PC3" s="26"/>
      <c r="PD3" s="26"/>
      <c r="PE3" s="26"/>
      <c r="PF3" s="26"/>
      <c r="PG3" s="26"/>
      <c r="PH3" s="26"/>
      <c r="PI3" s="26"/>
      <c r="PJ3" s="26"/>
      <c r="PK3" s="26"/>
      <c r="PL3" s="26"/>
      <c r="PM3" s="26"/>
      <c r="PN3" s="26"/>
      <c r="PO3" s="26"/>
      <c r="PP3" s="26"/>
      <c r="PQ3" s="26"/>
      <c r="PR3" s="26"/>
      <c r="PS3" s="26"/>
      <c r="PT3" s="26"/>
      <c r="PU3" s="26"/>
      <c r="PV3" s="26"/>
      <c r="PW3" s="26"/>
      <c r="PX3" s="26"/>
      <c r="PY3" s="26"/>
      <c r="PZ3" s="26"/>
      <c r="QA3" s="26"/>
      <c r="QB3" s="26"/>
      <c r="QC3" s="26"/>
      <c r="QD3" s="26"/>
      <c r="QE3" s="26"/>
      <c r="QF3" s="26"/>
      <c r="QG3" s="26"/>
      <c r="QH3" s="26"/>
      <c r="QI3" s="26"/>
      <c r="QJ3" s="26"/>
      <c r="QK3" s="26"/>
      <c r="QL3" s="26"/>
      <c r="QM3" s="26"/>
      <c r="QN3" s="26"/>
      <c r="QO3" s="26"/>
      <c r="QP3" s="26"/>
      <c r="QQ3" s="26"/>
      <c r="QR3" s="26"/>
      <c r="QS3" s="26"/>
      <c r="QT3" s="26"/>
      <c r="QU3" s="26"/>
      <c r="QV3" s="26"/>
      <c r="QW3" s="26"/>
      <c r="QX3" s="26"/>
      <c r="QY3" s="26"/>
      <c r="QZ3" s="26"/>
      <c r="RA3" s="26"/>
      <c r="RB3" s="26"/>
      <c r="RC3" s="26"/>
      <c r="RD3" s="26"/>
      <c r="RE3" s="26"/>
      <c r="RF3" s="26"/>
      <c r="RG3" s="26"/>
      <c r="RH3" s="26"/>
      <c r="RI3" s="26"/>
      <c r="RJ3" s="26"/>
      <c r="RK3" s="26"/>
      <c r="RL3" s="26"/>
      <c r="RM3" s="26"/>
      <c r="RN3" s="26"/>
      <c r="RO3" s="26"/>
      <c r="RP3" s="26"/>
      <c r="RQ3" s="26"/>
      <c r="RR3" s="26"/>
      <c r="RS3" s="26"/>
      <c r="RT3" s="26"/>
      <c r="RU3" s="26"/>
      <c r="RV3" s="26"/>
      <c r="RW3" s="26"/>
      <c r="RX3" s="26"/>
      <c r="RY3" s="26"/>
      <c r="RZ3" s="26"/>
      <c r="SA3" s="26"/>
      <c r="SB3" s="26"/>
      <c r="SC3" s="26"/>
      <c r="SD3" s="26"/>
      <c r="SE3" s="26"/>
      <c r="SF3" s="26"/>
      <c r="SG3" s="26"/>
      <c r="SH3" s="26"/>
      <c r="SI3" s="26"/>
      <c r="SJ3" s="26"/>
      <c r="SK3" s="26"/>
      <c r="SL3" s="26"/>
      <c r="SM3" s="26"/>
      <c r="SN3" s="26"/>
      <c r="SO3" s="26"/>
      <c r="SP3" s="26"/>
      <c r="SQ3" s="26"/>
      <c r="SR3" s="26"/>
      <c r="SS3" s="26"/>
      <c r="ST3" s="26"/>
      <c r="SU3" s="26"/>
      <c r="SV3" s="26"/>
      <c r="SW3" s="26"/>
      <c r="SX3" s="26"/>
      <c r="SY3" s="26"/>
      <c r="SZ3" s="26"/>
      <c r="TA3" s="26"/>
      <c r="TB3" s="26"/>
      <c r="TC3" s="26"/>
      <c r="TD3" s="26"/>
      <c r="TE3" s="26"/>
      <c r="TF3" s="26"/>
      <c r="TG3" s="26"/>
      <c r="TH3" s="26"/>
      <c r="TI3" s="26"/>
      <c r="TJ3" s="26"/>
      <c r="TK3" s="26"/>
      <c r="TL3" s="26"/>
      <c r="TM3" s="26"/>
      <c r="TN3" s="26"/>
      <c r="TO3" s="26"/>
      <c r="TP3" s="26"/>
      <c r="TQ3" s="26"/>
      <c r="TR3" s="26"/>
      <c r="TS3" s="26"/>
      <c r="TT3" s="26"/>
      <c r="TU3" s="26"/>
      <c r="TV3" s="26"/>
      <c r="TW3" s="26"/>
      <c r="TX3" s="26"/>
      <c r="TY3" s="26"/>
      <c r="TZ3" s="26"/>
      <c r="UA3" s="26"/>
      <c r="UB3" s="26"/>
      <c r="UC3" s="26"/>
      <c r="UD3" s="26"/>
      <c r="UE3" s="26"/>
      <c r="UF3" s="26"/>
      <c r="UG3" s="26"/>
      <c r="UH3" s="26"/>
      <c r="UI3" s="26"/>
      <c r="UJ3" s="26"/>
      <c r="UK3" s="26"/>
      <c r="UL3" s="26"/>
      <c r="UM3" s="26"/>
      <c r="UN3" s="26"/>
      <c r="UO3" s="26"/>
      <c r="UP3" s="26"/>
      <c r="UQ3" s="26"/>
      <c r="UR3" s="26"/>
      <c r="US3" s="26"/>
      <c r="UT3" s="26"/>
      <c r="UU3" s="26"/>
      <c r="UV3" s="26"/>
      <c r="UW3" s="26"/>
      <c r="UX3" s="26"/>
      <c r="UY3" s="26"/>
      <c r="UZ3" s="26"/>
      <c r="VA3" s="26"/>
      <c r="VB3" s="26"/>
      <c r="VC3" s="26"/>
      <c r="VD3" s="26"/>
      <c r="VE3" s="26"/>
      <c r="VF3" s="26"/>
      <c r="VG3" s="26"/>
      <c r="VH3" s="26"/>
      <c r="VI3" s="26"/>
      <c r="VJ3" s="26"/>
      <c r="VK3" s="26"/>
      <c r="VL3" s="26"/>
      <c r="VM3" s="26"/>
      <c r="VN3" s="26"/>
      <c r="VO3" s="26"/>
      <c r="VP3" s="26"/>
      <c r="VQ3" s="26"/>
      <c r="VR3" s="26"/>
      <c r="VS3" s="26"/>
      <c r="VT3" s="26"/>
      <c r="VU3" s="26"/>
      <c r="VV3" s="26"/>
      <c r="VW3" s="26"/>
      <c r="VX3" s="26"/>
      <c r="VY3" s="26"/>
      <c r="VZ3" s="26"/>
      <c r="WA3" s="26"/>
      <c r="WB3" s="26"/>
      <c r="WC3" s="26"/>
      <c r="WD3" s="26"/>
      <c r="WE3" s="26"/>
      <c r="WF3" s="26"/>
      <c r="WG3" s="26"/>
      <c r="WH3" s="26"/>
      <c r="WI3" s="26"/>
      <c r="WJ3" s="26"/>
      <c r="WK3" s="26"/>
      <c r="WL3" s="26"/>
      <c r="WM3" s="26"/>
      <c r="WN3" s="26"/>
      <c r="WO3" s="26"/>
      <c r="WP3" s="26"/>
      <c r="WQ3" s="26"/>
      <c r="WR3" s="26"/>
      <c r="WS3" s="26"/>
      <c r="WT3" s="26"/>
      <c r="WU3" s="26"/>
      <c r="WV3" s="26"/>
      <c r="WW3" s="26"/>
      <c r="WX3" s="26"/>
      <c r="WY3" s="26"/>
      <c r="WZ3" s="26"/>
      <c r="XA3" s="26"/>
      <c r="XB3" s="26"/>
      <c r="XC3" s="26"/>
      <c r="XD3" s="26"/>
      <c r="XE3" s="26"/>
      <c r="XF3" s="26"/>
      <c r="XG3" s="26"/>
      <c r="XH3" s="26"/>
      <c r="XI3" s="26"/>
      <c r="XJ3" s="26"/>
      <c r="XK3" s="26"/>
      <c r="XL3" s="26"/>
      <c r="XM3" s="26"/>
      <c r="XN3" s="26"/>
      <c r="XO3" s="26"/>
      <c r="XP3" s="26"/>
      <c r="XQ3" s="26"/>
      <c r="XR3" s="26"/>
      <c r="XS3" s="26"/>
      <c r="XT3" s="26"/>
      <c r="XU3" s="26"/>
      <c r="XV3" s="26"/>
      <c r="XW3" s="26"/>
      <c r="XX3" s="26"/>
      <c r="XY3" s="26"/>
      <c r="XZ3" s="26"/>
      <c r="YA3" s="26"/>
      <c r="YB3" s="26"/>
      <c r="YC3" s="26"/>
      <c r="YD3" s="26"/>
      <c r="YE3" s="26"/>
      <c r="YF3" s="26"/>
      <c r="YG3" s="26"/>
      <c r="YH3" s="26"/>
      <c r="YI3" s="26"/>
      <c r="YJ3" s="26"/>
      <c r="YK3" s="26"/>
      <c r="YL3" s="26"/>
      <c r="YM3" s="26"/>
      <c r="YN3" s="26"/>
      <c r="YO3" s="26"/>
      <c r="YP3" s="26"/>
      <c r="YQ3" s="26"/>
      <c r="YR3" s="26"/>
      <c r="YS3" s="26"/>
      <c r="YT3" s="26"/>
      <c r="YU3" s="26"/>
      <c r="YV3" s="26"/>
      <c r="YW3" s="26"/>
      <c r="YX3" s="26"/>
      <c r="YY3" s="26"/>
      <c r="YZ3" s="26"/>
      <c r="ZA3" s="26"/>
      <c r="ZB3" s="26"/>
      <c r="ZC3" s="26"/>
      <c r="ZD3" s="26"/>
      <c r="ZE3" s="26"/>
      <c r="ZF3" s="26"/>
      <c r="ZG3" s="26"/>
      <c r="ZH3" s="26"/>
      <c r="ZI3" s="26"/>
      <c r="ZJ3" s="26"/>
      <c r="ZK3" s="26"/>
      <c r="ZL3" s="26"/>
      <c r="ZM3" s="26"/>
      <c r="ZN3" s="26"/>
      <c r="ZO3" s="26"/>
      <c r="ZP3" s="26"/>
      <c r="ZQ3" s="26"/>
      <c r="ZR3" s="26"/>
      <c r="ZS3" s="26"/>
      <c r="ZT3" s="26"/>
      <c r="ZU3" s="26"/>
      <c r="ZV3" s="26"/>
      <c r="ZW3" s="26"/>
      <c r="ZX3" s="26"/>
      <c r="ZY3" s="26"/>
      <c r="ZZ3" s="26"/>
      <c r="AAA3" s="26"/>
      <c r="AAB3" s="26"/>
      <c r="AAC3" s="26"/>
      <c r="AAD3" s="26"/>
      <c r="AAE3" s="26"/>
      <c r="AAF3" s="26"/>
      <c r="AAG3" s="26"/>
      <c r="AAH3" s="26"/>
      <c r="AAI3" s="26"/>
      <c r="AAJ3" s="26"/>
      <c r="AAK3" s="26"/>
      <c r="AAL3" s="26"/>
      <c r="AAM3" s="26"/>
      <c r="AAN3" s="26"/>
      <c r="AAO3" s="26"/>
      <c r="AAP3" s="26"/>
      <c r="AAQ3" s="26"/>
      <c r="AAR3" s="26"/>
      <c r="AAS3" s="26"/>
      <c r="AAT3" s="26"/>
      <c r="AAU3" s="26"/>
      <c r="AAV3" s="26"/>
      <c r="AAW3" s="26"/>
      <c r="AAX3" s="26"/>
      <c r="AAY3" s="26"/>
      <c r="AAZ3" s="26"/>
      <c r="ABA3" s="26"/>
      <c r="ABB3" s="26"/>
      <c r="ABC3" s="26"/>
      <c r="ABD3" s="26"/>
      <c r="ABE3" s="26"/>
      <c r="ABF3" s="26"/>
      <c r="ABG3" s="26"/>
      <c r="ABH3" s="26"/>
      <c r="ABI3" s="26"/>
      <c r="ABJ3" s="26"/>
      <c r="ABK3" s="26"/>
      <c r="ABL3" s="26"/>
      <c r="ABM3" s="26"/>
      <c r="ABN3" s="26"/>
      <c r="ABO3" s="26"/>
      <c r="ABP3" s="26"/>
      <c r="ABQ3" s="26"/>
      <c r="ABR3" s="26"/>
      <c r="ABS3" s="26"/>
      <c r="ABT3" s="26"/>
      <c r="ABU3" s="26"/>
      <c r="ABV3" s="26"/>
      <c r="ABW3" s="26"/>
      <c r="ABX3" s="26"/>
      <c r="ABY3" s="26"/>
      <c r="ABZ3" s="26"/>
      <c r="ACA3" s="26"/>
      <c r="ACB3" s="26"/>
      <c r="ACC3" s="26"/>
      <c r="ACD3" s="26"/>
      <c r="ACE3" s="26"/>
      <c r="ACF3" s="26"/>
      <c r="ACG3" s="26"/>
      <c r="ACH3" s="26"/>
      <c r="ACI3" s="26"/>
      <c r="ACJ3" s="26"/>
      <c r="ACK3" s="26"/>
      <c r="ACL3" s="26"/>
      <c r="ACM3" s="26"/>
      <c r="ACN3" s="26"/>
      <c r="ACO3" s="26"/>
      <c r="ACP3" s="26"/>
      <c r="ACQ3" s="26"/>
      <c r="ACR3" s="26"/>
      <c r="ACS3" s="26"/>
      <c r="ACT3" s="26"/>
      <c r="ACU3" s="26"/>
      <c r="ACV3" s="26"/>
      <c r="ACW3" s="26"/>
      <c r="ACX3" s="26"/>
      <c r="ACY3" s="26"/>
      <c r="ACZ3" s="26"/>
      <c r="ADA3" s="26"/>
      <c r="ADB3" s="26"/>
      <c r="ADC3" s="26"/>
      <c r="ADD3" s="26"/>
      <c r="ADE3" s="26"/>
      <c r="ADF3" s="26"/>
      <c r="ADG3" s="26"/>
      <c r="ADH3" s="26"/>
      <c r="ADI3" s="26"/>
      <c r="ADJ3" s="26"/>
      <c r="ADK3" s="26"/>
      <c r="ADL3" s="26"/>
      <c r="ADM3" s="26"/>
      <c r="ADN3" s="26"/>
      <c r="ADO3" s="26"/>
      <c r="ADP3" s="26"/>
      <c r="ADQ3" s="26"/>
      <c r="ADR3" s="26"/>
      <c r="ADS3" s="26"/>
      <c r="ADT3" s="26"/>
      <c r="ADU3" s="26"/>
      <c r="ADV3" s="26"/>
      <c r="ADW3" s="26"/>
      <c r="ADX3" s="26"/>
      <c r="ADY3" s="26"/>
      <c r="ADZ3" s="26"/>
      <c r="AEA3" s="26"/>
      <c r="AEB3" s="26"/>
      <c r="AEC3" s="26"/>
      <c r="AED3" s="26"/>
      <c r="AEE3" s="26"/>
      <c r="AEF3" s="26"/>
      <c r="AEG3" s="26"/>
      <c r="AEH3" s="26"/>
      <c r="AEI3" s="26"/>
      <c r="AEJ3" s="26"/>
      <c r="AEK3" s="26"/>
      <c r="AEL3" s="26"/>
      <c r="AEM3" s="26"/>
      <c r="AEN3" s="26"/>
      <c r="AEO3" s="26"/>
      <c r="AEP3" s="26"/>
      <c r="AEQ3" s="26"/>
      <c r="AER3" s="26"/>
      <c r="AES3" s="26"/>
      <c r="AET3" s="26"/>
      <c r="AEU3" s="26"/>
      <c r="AEV3" s="26"/>
      <c r="AEW3" s="26"/>
      <c r="AEX3" s="26"/>
      <c r="AEY3" s="26"/>
      <c r="AEZ3" s="26"/>
      <c r="AFA3" s="26"/>
      <c r="AFB3" s="26"/>
      <c r="AFC3" s="26"/>
      <c r="AFD3" s="26"/>
      <c r="AFE3" s="26"/>
      <c r="AFF3" s="26"/>
      <c r="AFG3" s="26"/>
      <c r="AFH3" s="26"/>
      <c r="AFI3" s="26"/>
      <c r="AFJ3" s="26"/>
      <c r="AFK3" s="26"/>
      <c r="AFL3" s="26"/>
      <c r="AFM3" s="26"/>
      <c r="AFN3" s="26"/>
      <c r="AFO3" s="26"/>
      <c r="AFP3" s="26"/>
      <c r="AFQ3" s="26"/>
      <c r="AFR3" s="26"/>
      <c r="AFS3" s="26"/>
      <c r="AFT3" s="26"/>
      <c r="AFU3" s="26"/>
      <c r="AFV3" s="26"/>
      <c r="AFW3" s="26"/>
      <c r="AFX3" s="26"/>
      <c r="AFY3" s="26"/>
      <c r="AFZ3" s="26"/>
      <c r="AGA3" s="26"/>
      <c r="AGB3" s="26"/>
      <c r="AGC3" s="26"/>
      <c r="AGD3" s="26"/>
      <c r="AGE3" s="26"/>
      <c r="AGF3" s="26"/>
      <c r="AGG3" s="26"/>
      <c r="AGH3" s="26"/>
      <c r="AGI3" s="26"/>
      <c r="AGJ3" s="26"/>
      <c r="AGK3" s="26"/>
      <c r="AGL3" s="26"/>
      <c r="AGM3" s="26"/>
      <c r="AGN3" s="26"/>
      <c r="AGO3" s="26"/>
      <c r="AGP3" s="26"/>
      <c r="AGQ3" s="26"/>
      <c r="AGR3" s="26"/>
      <c r="AGS3" s="26"/>
      <c r="AGT3" s="26"/>
      <c r="AGU3" s="26"/>
      <c r="AGV3" s="26"/>
      <c r="AGW3" s="26"/>
      <c r="AGX3" s="26"/>
      <c r="AGY3" s="26"/>
      <c r="AGZ3" s="26"/>
      <c r="AHA3" s="26"/>
      <c r="AHB3" s="26"/>
      <c r="AHC3" s="26"/>
      <c r="AHD3" s="26"/>
      <c r="AHE3" s="26"/>
      <c r="AHF3" s="26"/>
      <c r="AHG3" s="26"/>
      <c r="AHH3" s="26"/>
      <c r="AHI3" s="26"/>
      <c r="AHJ3" s="26"/>
      <c r="AHK3" s="26"/>
      <c r="AHL3" s="26"/>
      <c r="AHM3" s="26"/>
      <c r="AHN3" s="26"/>
      <c r="AHO3" s="26"/>
      <c r="AHP3" s="26"/>
      <c r="AHQ3" s="26"/>
      <c r="AHR3" s="26"/>
      <c r="AHS3" s="26"/>
      <c r="AHT3" s="26"/>
      <c r="AHU3" s="26"/>
      <c r="AHV3" s="26"/>
      <c r="AHW3" s="26"/>
      <c r="AHX3" s="26"/>
      <c r="AHY3" s="26"/>
      <c r="AHZ3" s="26"/>
      <c r="AIA3" s="26"/>
      <c r="AIB3" s="26"/>
      <c r="AIC3" s="26"/>
      <c r="AID3" s="26"/>
      <c r="AIE3" s="26"/>
      <c r="AIF3" s="26"/>
      <c r="AIG3" s="26"/>
      <c r="AIH3" s="26"/>
      <c r="AII3" s="26"/>
      <c r="AIJ3" s="26"/>
      <c r="AIK3" s="26"/>
      <c r="AIL3" s="26"/>
      <c r="AIM3" s="26"/>
      <c r="AIN3" s="26"/>
      <c r="AIO3" s="26"/>
      <c r="AIP3" s="26"/>
      <c r="AIQ3" s="26"/>
      <c r="AIR3" s="26"/>
      <c r="AIS3" s="26"/>
      <c r="AIT3" s="26"/>
      <c r="AIU3" s="26"/>
      <c r="AIV3" s="26"/>
      <c r="AIW3" s="26"/>
      <c r="AIX3" s="26"/>
      <c r="AIY3" s="26"/>
      <c r="AIZ3" s="26"/>
      <c r="AJA3" s="26"/>
      <c r="AJB3" s="26"/>
      <c r="AJC3" s="26"/>
      <c r="AJD3" s="26"/>
      <c r="AJE3" s="26"/>
      <c r="AJF3" s="26"/>
      <c r="AJG3" s="26"/>
      <c r="AJH3" s="26"/>
      <c r="AJI3" s="26"/>
      <c r="AJJ3" s="26"/>
      <c r="AJK3" s="26"/>
      <c r="AJL3" s="26"/>
      <c r="AJM3" s="26"/>
      <c r="AJN3" s="26"/>
      <c r="AJO3" s="26"/>
      <c r="AJP3" s="26"/>
      <c r="AJQ3" s="26"/>
      <c r="AJR3" s="26"/>
      <c r="AJS3" s="26"/>
      <c r="AJT3" s="26"/>
      <c r="AJU3" s="26"/>
      <c r="AJV3" s="26"/>
      <c r="AJW3" s="26"/>
      <c r="AJX3" s="26"/>
      <c r="AJY3" s="26"/>
      <c r="AJZ3" s="26"/>
      <c r="AKA3" s="26"/>
      <c r="AKB3" s="26"/>
      <c r="AKC3" s="26"/>
      <c r="AKD3" s="26"/>
      <c r="AKE3" s="26"/>
      <c r="AKF3" s="26"/>
      <c r="AKG3" s="26"/>
      <c r="AKH3" s="26"/>
      <c r="AKI3" s="26"/>
      <c r="AKJ3" s="26"/>
      <c r="AKK3" s="26"/>
      <c r="AKL3" s="26"/>
      <c r="AKM3" s="26"/>
      <c r="AKN3" s="26"/>
      <c r="AKO3" s="26"/>
      <c r="AKP3" s="26"/>
      <c r="AKQ3" s="26"/>
      <c r="AKR3" s="26"/>
      <c r="AKS3" s="26"/>
      <c r="AKT3" s="26"/>
      <c r="AKU3" s="26"/>
      <c r="AKV3" s="26"/>
      <c r="AKW3" s="26"/>
      <c r="AKX3" s="26"/>
      <c r="AKY3" s="26"/>
      <c r="AKZ3" s="26"/>
      <c r="ALA3" s="26"/>
      <c r="ALB3" s="26"/>
      <c r="ALC3" s="26"/>
      <c r="ALD3" s="26"/>
      <c r="ALE3" s="26"/>
      <c r="ALF3" s="26"/>
      <c r="ALG3" s="26"/>
      <c r="ALH3" s="26"/>
      <c r="ALI3" s="26"/>
      <c r="ALJ3" s="26"/>
      <c r="ALK3" s="26"/>
      <c r="ALL3" s="26"/>
      <c r="ALM3" s="26"/>
      <c r="ALN3" s="26"/>
      <c r="ALO3" s="26"/>
      <c r="ALP3" s="26"/>
      <c r="ALQ3" s="26"/>
      <c r="ALR3" s="26"/>
      <c r="ALS3" s="26"/>
      <c r="ALT3" s="26"/>
      <c r="ALU3" s="26"/>
      <c r="ALV3" s="26"/>
      <c r="ALW3" s="26"/>
      <c r="ALX3" s="26"/>
      <c r="ALY3" s="26"/>
      <c r="ALZ3" s="26"/>
      <c r="AMA3" s="26"/>
      <c r="AMB3" s="26"/>
      <c r="AMC3" s="26"/>
      <c r="AMD3" s="26"/>
      <c r="AME3" s="26"/>
      <c r="AMF3" s="26"/>
      <c r="AMG3" s="26"/>
      <c r="AMH3" s="26"/>
      <c r="AMI3" s="26"/>
      <c r="AMJ3" s="26"/>
      <c r="AMK3" s="26"/>
      <c r="AML3" s="26"/>
      <c r="AMM3" s="26"/>
      <c r="AMN3" s="26"/>
      <c r="AMO3" s="26"/>
      <c r="AMP3" s="26"/>
      <c r="AMQ3" s="26"/>
      <c r="AMR3" s="26"/>
      <c r="AMS3" s="26"/>
      <c r="AMT3" s="26"/>
      <c r="AMU3" s="26"/>
      <c r="AMV3" s="26"/>
      <c r="AMW3" s="26"/>
      <c r="AMX3" s="26"/>
      <c r="AMY3" s="26"/>
      <c r="AMZ3" s="26"/>
      <c r="ANA3" s="26"/>
      <c r="ANB3" s="26"/>
      <c r="ANC3" s="26"/>
      <c r="AND3" s="26"/>
      <c r="ANE3" s="26"/>
      <c r="ANF3" s="26"/>
      <c r="ANG3" s="26"/>
      <c r="ANH3" s="26"/>
      <c r="ANI3" s="26"/>
      <c r="ANJ3" s="26"/>
      <c r="ANK3" s="26"/>
      <c r="ANL3" s="26"/>
      <c r="ANM3" s="26"/>
      <c r="ANN3" s="26"/>
      <c r="ANO3" s="26"/>
      <c r="ANP3" s="26"/>
      <c r="ANQ3" s="26"/>
      <c r="ANR3" s="26"/>
      <c r="ANS3" s="26"/>
      <c r="ANT3" s="26"/>
      <c r="ANU3" s="26"/>
      <c r="ANV3" s="26"/>
      <c r="ANW3" s="26"/>
      <c r="ANX3" s="26"/>
      <c r="ANY3" s="26"/>
      <c r="ANZ3" s="26"/>
      <c r="AOA3" s="26"/>
      <c r="AOB3" s="26"/>
      <c r="AOC3" s="26"/>
      <c r="AOD3" s="26"/>
      <c r="AOE3" s="26"/>
      <c r="AOF3" s="26"/>
      <c r="AOG3" s="26"/>
      <c r="AOH3" s="26"/>
      <c r="AOI3" s="26"/>
      <c r="AOJ3" s="26"/>
      <c r="AOK3" s="26"/>
      <c r="AOL3" s="26"/>
      <c r="AOM3" s="26"/>
      <c r="AON3" s="26"/>
      <c r="AOO3" s="26"/>
      <c r="AOP3" s="26"/>
      <c r="AOQ3" s="26"/>
      <c r="AOR3" s="26"/>
      <c r="AOS3" s="26"/>
      <c r="AOT3" s="26"/>
      <c r="AOU3" s="26"/>
      <c r="AOV3" s="26"/>
      <c r="AOW3" s="26"/>
      <c r="AOX3" s="26"/>
      <c r="AOY3" s="26"/>
      <c r="AOZ3" s="26"/>
      <c r="APA3" s="26"/>
      <c r="APB3" s="26"/>
      <c r="APC3" s="26"/>
      <c r="APD3" s="26"/>
      <c r="APE3" s="26"/>
      <c r="APF3" s="26"/>
      <c r="APG3" s="26"/>
      <c r="APH3" s="26"/>
      <c r="API3" s="26"/>
      <c r="APJ3" s="26"/>
      <c r="APK3" s="26"/>
      <c r="APL3" s="26"/>
      <c r="APM3" s="26"/>
      <c r="APN3" s="26"/>
      <c r="APO3" s="26"/>
      <c r="APP3" s="26"/>
      <c r="APQ3" s="26"/>
      <c r="APR3" s="26"/>
      <c r="APS3" s="26"/>
      <c r="APT3" s="26"/>
      <c r="APU3" s="26"/>
      <c r="APV3" s="26"/>
      <c r="APW3" s="26"/>
      <c r="APX3" s="26"/>
      <c r="APY3" s="26"/>
      <c r="APZ3" s="26"/>
      <c r="AQA3" s="26"/>
      <c r="AQB3" s="26"/>
      <c r="AQC3" s="26"/>
      <c r="AQD3" s="26"/>
      <c r="AQE3" s="26"/>
      <c r="AQF3" s="26"/>
      <c r="AQG3" s="26"/>
      <c r="AQH3" s="26"/>
      <c r="AQI3" s="26"/>
      <c r="AQJ3" s="26"/>
      <c r="AQK3" s="26"/>
      <c r="AQL3" s="26"/>
      <c r="AQM3" s="26"/>
      <c r="AQN3" s="26"/>
      <c r="AQO3" s="26"/>
      <c r="AQP3" s="26"/>
      <c r="AQQ3" s="26"/>
      <c r="AQR3" s="26"/>
      <c r="AQS3" s="26"/>
      <c r="AQT3" s="26"/>
      <c r="AQU3" s="26"/>
      <c r="AQV3" s="26"/>
      <c r="AQW3" s="26"/>
      <c r="AQX3" s="26"/>
      <c r="AQY3" s="26"/>
      <c r="AQZ3" s="26"/>
      <c r="ARA3" s="26"/>
      <c r="ARB3" s="26"/>
      <c r="ARC3" s="26"/>
      <c r="ARD3" s="26"/>
      <c r="ARE3" s="26"/>
      <c r="ARF3" s="26"/>
      <c r="ARG3" s="26"/>
      <c r="ARH3" s="26"/>
      <c r="ARI3" s="26"/>
      <c r="ARJ3" s="26"/>
      <c r="ARK3" s="26"/>
      <c r="ARL3" s="26"/>
      <c r="ARM3" s="26"/>
      <c r="ARN3" s="26"/>
      <c r="ARO3" s="26"/>
      <c r="ARP3" s="26"/>
      <c r="ARQ3" s="26"/>
      <c r="ARR3" s="26"/>
      <c r="ARS3" s="26"/>
      <c r="ART3" s="26"/>
      <c r="ARU3" s="26"/>
      <c r="ARV3" s="26"/>
      <c r="ARW3" s="26"/>
      <c r="ARX3" s="26"/>
      <c r="ARY3" s="26"/>
      <c r="ARZ3" s="26"/>
      <c r="ASA3" s="26"/>
      <c r="ASB3" s="26"/>
      <c r="ASC3" s="26"/>
      <c r="ASD3" s="26"/>
      <c r="ASE3" s="26"/>
      <c r="ASF3" s="26"/>
      <c r="ASG3" s="26"/>
      <c r="ASH3" s="26"/>
      <c r="ASI3" s="26"/>
      <c r="ASJ3" s="26"/>
      <c r="ASK3" s="26"/>
      <c r="ASL3" s="26"/>
      <c r="ASM3" s="26"/>
      <c r="ASN3" s="26"/>
      <c r="ASO3" s="26"/>
      <c r="ASP3" s="26"/>
      <c r="ASQ3" s="26"/>
      <c r="ASR3" s="26"/>
      <c r="ASS3" s="26"/>
      <c r="AST3" s="26"/>
      <c r="ASU3" s="26"/>
      <c r="ASV3" s="26"/>
      <c r="ASW3" s="26"/>
      <c r="ASX3" s="26"/>
      <c r="ASY3" s="26"/>
      <c r="ASZ3" s="26"/>
      <c r="ATA3" s="26"/>
      <c r="ATB3" s="26"/>
      <c r="ATC3" s="26"/>
      <c r="ATD3" s="26"/>
      <c r="ATE3" s="26"/>
      <c r="ATF3" s="26"/>
      <c r="ATG3" s="26"/>
      <c r="ATH3" s="26"/>
      <c r="ATI3" s="26"/>
      <c r="ATJ3" s="26"/>
      <c r="ATK3" s="26"/>
      <c r="ATL3" s="26"/>
      <c r="ATM3" s="26"/>
      <c r="ATN3" s="26"/>
      <c r="ATO3" s="26"/>
      <c r="ATP3" s="26"/>
      <c r="ATQ3" s="26"/>
      <c r="ATR3" s="26"/>
      <c r="ATS3" s="26"/>
      <c r="ATT3" s="26"/>
      <c r="ATU3" s="26"/>
      <c r="ATV3" s="26"/>
      <c r="ATW3" s="26"/>
      <c r="ATX3" s="26"/>
      <c r="ATY3" s="26"/>
      <c r="ATZ3" s="26"/>
      <c r="AUA3" s="26"/>
      <c r="AUB3" s="26"/>
      <c r="AUC3" s="26"/>
      <c r="AUD3" s="26"/>
      <c r="AUE3" s="26"/>
      <c r="AUF3" s="26"/>
      <c r="AUG3" s="26"/>
      <c r="AUH3" s="26"/>
      <c r="AUI3" s="26"/>
      <c r="AUJ3" s="26"/>
      <c r="AUK3" s="26"/>
      <c r="AUL3" s="26"/>
      <c r="AUM3" s="26"/>
      <c r="AUN3" s="26"/>
      <c r="AUO3" s="26"/>
      <c r="AUP3" s="26"/>
      <c r="AUQ3" s="26"/>
      <c r="AUR3" s="26"/>
      <c r="AUS3" s="26"/>
      <c r="AUT3" s="26"/>
      <c r="AUU3" s="26"/>
      <c r="AUV3" s="26"/>
      <c r="AUW3" s="26"/>
      <c r="AUX3" s="26"/>
      <c r="AUY3" s="26"/>
      <c r="AUZ3" s="26"/>
      <c r="AVA3" s="26"/>
      <c r="AVB3" s="26"/>
      <c r="AVC3" s="26"/>
      <c r="AVD3" s="26"/>
      <c r="AVE3" s="26"/>
      <c r="AVF3" s="26"/>
      <c r="AVG3" s="26"/>
      <c r="AVH3" s="26"/>
      <c r="AVI3" s="26"/>
      <c r="AVJ3" s="26"/>
      <c r="AVK3" s="26"/>
      <c r="AVL3" s="26"/>
      <c r="AVM3" s="26"/>
      <c r="AVN3" s="26"/>
      <c r="AVO3" s="26"/>
      <c r="AVP3" s="26"/>
      <c r="AVQ3" s="26"/>
      <c r="AVR3" s="26"/>
      <c r="AVS3" s="26"/>
      <c r="AVT3" s="26"/>
      <c r="AVU3" s="26"/>
      <c r="AVV3" s="26"/>
      <c r="AVW3" s="26"/>
      <c r="AVX3" s="26"/>
      <c r="AVY3" s="26"/>
      <c r="AVZ3" s="26"/>
      <c r="AWA3" s="26"/>
      <c r="AWB3" s="26"/>
      <c r="AWC3" s="26"/>
      <c r="AWD3" s="26"/>
      <c r="AWE3" s="26"/>
      <c r="AWF3" s="26"/>
      <c r="AWG3" s="26"/>
      <c r="AWH3" s="26"/>
      <c r="AWI3" s="26"/>
      <c r="AWJ3" s="26"/>
      <c r="AWK3" s="26"/>
      <c r="AWL3" s="26"/>
      <c r="AWM3" s="26"/>
      <c r="AWN3" s="26"/>
      <c r="AWO3" s="26"/>
      <c r="AWP3" s="26"/>
      <c r="AWQ3" s="26"/>
      <c r="AWR3" s="26"/>
      <c r="AWS3" s="26"/>
      <c r="AWT3" s="26"/>
      <c r="AWU3" s="26"/>
      <c r="AWV3" s="26"/>
      <c r="AWW3" s="26"/>
      <c r="AWX3" s="26"/>
      <c r="AWY3" s="26"/>
      <c r="AWZ3" s="26"/>
      <c r="AXA3" s="26"/>
      <c r="AXB3" s="26"/>
      <c r="AXC3" s="26"/>
      <c r="AXD3" s="26"/>
      <c r="AXE3" s="26"/>
      <c r="AXF3" s="26"/>
      <c r="AXG3" s="26"/>
      <c r="AXH3" s="26"/>
      <c r="AXI3" s="26"/>
      <c r="AXJ3" s="26"/>
      <c r="AXK3" s="26"/>
      <c r="AXL3" s="26"/>
      <c r="AXM3" s="26"/>
      <c r="AXN3" s="26"/>
      <c r="AXO3" s="26"/>
      <c r="AXP3" s="26"/>
      <c r="AXQ3" s="26"/>
      <c r="AXR3" s="26"/>
      <c r="AXS3" s="26"/>
      <c r="AXT3" s="26"/>
      <c r="AXU3" s="26"/>
      <c r="AXV3" s="26"/>
      <c r="AXW3" s="26"/>
      <c r="AXX3" s="26"/>
      <c r="AXY3" s="26"/>
      <c r="AXZ3" s="26"/>
      <c r="AYA3" s="26"/>
      <c r="AYB3" s="26"/>
      <c r="AYC3" s="26"/>
      <c r="AYD3" s="26"/>
      <c r="AYE3" s="26"/>
      <c r="AYF3" s="26"/>
      <c r="AYG3" s="26"/>
      <c r="AYH3" s="26"/>
      <c r="AYI3" s="26"/>
      <c r="AYJ3" s="26"/>
      <c r="AYK3" s="26"/>
      <c r="AYL3" s="26"/>
      <c r="AYM3" s="26"/>
      <c r="AYN3" s="26"/>
      <c r="AYO3" s="26"/>
      <c r="AYP3" s="26"/>
      <c r="AYQ3" s="26"/>
      <c r="AYR3" s="26"/>
      <c r="AYS3" s="26"/>
      <c r="AYT3" s="26"/>
      <c r="AYU3" s="26"/>
      <c r="AYV3" s="26"/>
      <c r="AYW3" s="26"/>
      <c r="AYX3" s="26"/>
      <c r="AYY3" s="26"/>
      <c r="AYZ3" s="26"/>
      <c r="AZA3" s="26"/>
      <c r="AZB3" s="26"/>
      <c r="AZC3" s="26"/>
      <c r="AZD3" s="26"/>
      <c r="AZE3" s="26"/>
      <c r="AZF3" s="26"/>
      <c r="AZG3" s="26"/>
      <c r="AZH3" s="26"/>
      <c r="AZI3" s="26"/>
      <c r="AZJ3" s="26"/>
      <c r="AZK3" s="26"/>
      <c r="AZL3" s="26"/>
      <c r="AZM3" s="26"/>
      <c r="AZN3" s="26"/>
      <c r="AZO3" s="26"/>
      <c r="AZP3" s="26"/>
      <c r="AZQ3" s="26"/>
      <c r="AZR3" s="26"/>
      <c r="AZS3" s="26"/>
      <c r="AZT3" s="26"/>
      <c r="AZU3" s="26"/>
      <c r="AZV3" s="26"/>
      <c r="AZW3" s="26"/>
      <c r="AZX3" s="26"/>
      <c r="AZY3" s="26"/>
      <c r="AZZ3" s="26"/>
      <c r="BAA3" s="26"/>
      <c r="BAB3" s="26"/>
      <c r="BAC3" s="26"/>
      <c r="BAD3" s="26"/>
      <c r="BAE3" s="26"/>
      <c r="BAF3" s="26"/>
      <c r="BAG3" s="26"/>
      <c r="BAH3" s="26"/>
      <c r="BAI3" s="26"/>
      <c r="BAJ3" s="26"/>
      <c r="BAK3" s="26"/>
      <c r="BAL3" s="26"/>
      <c r="BAM3" s="26"/>
      <c r="BAN3" s="26"/>
      <c r="BAO3" s="26"/>
      <c r="BAP3" s="26"/>
      <c r="BAQ3" s="26"/>
      <c r="BAR3" s="26"/>
      <c r="BAS3" s="26"/>
      <c r="BAT3" s="26"/>
      <c r="BAU3" s="26"/>
      <c r="BAV3" s="26"/>
      <c r="BAW3" s="26"/>
      <c r="BAX3" s="26"/>
      <c r="BAY3" s="26"/>
      <c r="BAZ3" s="26"/>
      <c r="BBA3" s="26"/>
      <c r="BBB3" s="26"/>
      <c r="BBC3" s="26"/>
      <c r="BBD3" s="26"/>
      <c r="BBE3" s="26"/>
      <c r="BBF3" s="26"/>
      <c r="BBG3" s="26"/>
      <c r="BBH3" s="26"/>
      <c r="BBI3" s="26"/>
      <c r="BBJ3" s="26"/>
      <c r="BBK3" s="26"/>
      <c r="BBL3" s="26"/>
      <c r="BBM3" s="26"/>
      <c r="BBN3" s="26"/>
      <c r="BBO3" s="26"/>
      <c r="BBP3" s="26"/>
      <c r="BBQ3" s="26"/>
      <c r="BBR3" s="26"/>
      <c r="BBS3" s="26"/>
      <c r="BBT3" s="26"/>
      <c r="BBU3" s="26"/>
      <c r="BBV3" s="26"/>
      <c r="BBW3" s="26"/>
      <c r="BBX3" s="26"/>
      <c r="BBY3" s="26"/>
      <c r="BBZ3" s="26"/>
      <c r="BCA3" s="26"/>
      <c r="BCB3" s="26"/>
      <c r="BCC3" s="26"/>
      <c r="BCD3" s="26"/>
      <c r="BCE3" s="26"/>
      <c r="BCF3" s="26"/>
      <c r="BCG3" s="26"/>
      <c r="BCH3" s="26"/>
      <c r="BCI3" s="26"/>
      <c r="BCJ3" s="26"/>
      <c r="BCK3" s="26"/>
      <c r="BCL3" s="26"/>
      <c r="BCM3" s="26"/>
      <c r="BCN3" s="26"/>
      <c r="BCO3" s="26"/>
      <c r="BCP3" s="26"/>
      <c r="BCQ3" s="26"/>
      <c r="BCR3" s="26"/>
      <c r="BCS3" s="26"/>
      <c r="BCT3" s="26"/>
      <c r="BCU3" s="26"/>
      <c r="BCV3" s="26"/>
      <c r="BCW3" s="26"/>
      <c r="BCX3" s="26"/>
      <c r="BCY3" s="26"/>
      <c r="BCZ3" s="26"/>
      <c r="BDA3" s="26"/>
      <c r="BDB3" s="26"/>
      <c r="BDC3" s="26"/>
      <c r="BDD3" s="26"/>
      <c r="BDE3" s="26"/>
      <c r="BDF3" s="26"/>
      <c r="BDG3" s="26"/>
      <c r="BDH3" s="26"/>
      <c r="BDI3" s="26"/>
      <c r="BDJ3" s="26"/>
      <c r="BDK3" s="26"/>
      <c r="BDL3" s="26"/>
      <c r="BDM3" s="26"/>
      <c r="BDN3" s="26"/>
      <c r="BDO3" s="26"/>
      <c r="BDP3" s="26"/>
      <c r="BDQ3" s="26"/>
      <c r="BDR3" s="26"/>
      <c r="BDS3" s="26"/>
      <c r="BDT3" s="26"/>
      <c r="BDU3" s="26"/>
      <c r="BDV3" s="26"/>
      <c r="BDW3" s="26"/>
      <c r="BDX3" s="26"/>
      <c r="BDY3" s="26"/>
      <c r="BDZ3" s="26"/>
      <c r="BEA3" s="26"/>
      <c r="BEB3" s="26"/>
      <c r="BEC3" s="26"/>
      <c r="BED3" s="26"/>
      <c r="BEE3" s="26"/>
      <c r="BEF3" s="26"/>
      <c r="BEG3" s="26"/>
      <c r="BEH3" s="26"/>
      <c r="BEI3" s="26"/>
      <c r="BEJ3" s="26"/>
      <c r="BEK3" s="26"/>
      <c r="BEL3" s="26"/>
      <c r="BEM3" s="26"/>
      <c r="BEN3" s="26"/>
      <c r="BEO3" s="26"/>
      <c r="BEP3" s="26"/>
      <c r="BEQ3" s="26"/>
      <c r="BER3" s="26"/>
      <c r="BES3" s="26"/>
      <c r="BET3" s="26"/>
      <c r="BEU3" s="26"/>
      <c r="BEV3" s="26"/>
      <c r="BEW3" s="26"/>
      <c r="BEX3" s="26"/>
      <c r="BEY3" s="26"/>
      <c r="BEZ3" s="26"/>
      <c r="BFA3" s="26"/>
      <c r="BFB3" s="26"/>
      <c r="BFC3" s="26"/>
      <c r="BFD3" s="26"/>
      <c r="BFE3" s="26"/>
      <c r="BFF3" s="26"/>
      <c r="BFG3" s="26"/>
      <c r="BFH3" s="26"/>
      <c r="BFI3" s="26"/>
      <c r="BFJ3" s="26"/>
      <c r="BFK3" s="26"/>
      <c r="BFL3" s="26"/>
      <c r="BFM3" s="26"/>
      <c r="BFN3" s="26"/>
      <c r="BFO3" s="26"/>
      <c r="BFP3" s="26"/>
      <c r="BFQ3" s="26"/>
      <c r="BFR3" s="26"/>
      <c r="BFS3" s="26"/>
      <c r="BFT3" s="26"/>
      <c r="BFU3" s="26"/>
      <c r="BFV3" s="26"/>
      <c r="BFW3" s="26"/>
      <c r="BFX3" s="26"/>
      <c r="BFY3" s="26"/>
      <c r="BFZ3" s="26"/>
      <c r="BGA3" s="26"/>
      <c r="BGB3" s="26"/>
      <c r="BGC3" s="26"/>
      <c r="BGD3" s="26"/>
      <c r="BGE3" s="26"/>
      <c r="BGF3" s="26"/>
      <c r="BGG3" s="26"/>
      <c r="BGH3" s="26"/>
      <c r="BGI3" s="26"/>
      <c r="BGJ3" s="26"/>
      <c r="BGK3" s="26"/>
      <c r="BGL3" s="26"/>
      <c r="BGM3" s="26"/>
      <c r="BGN3" s="26"/>
      <c r="BGO3" s="26"/>
      <c r="BGP3" s="26"/>
      <c r="BGQ3" s="26"/>
      <c r="BGR3" s="26"/>
      <c r="BGS3" s="26"/>
      <c r="BGT3" s="26"/>
      <c r="BGU3" s="26"/>
      <c r="BGV3" s="26"/>
      <c r="BGW3" s="26"/>
      <c r="BGX3" s="26"/>
      <c r="BGY3" s="26"/>
      <c r="BGZ3" s="26"/>
      <c r="BHA3" s="26"/>
      <c r="BHB3" s="26"/>
      <c r="BHC3" s="26"/>
      <c r="BHD3" s="26"/>
      <c r="BHE3" s="26"/>
      <c r="BHF3" s="26"/>
      <c r="BHG3" s="26"/>
      <c r="BHH3" s="26"/>
      <c r="BHI3" s="26"/>
      <c r="BHJ3" s="26"/>
      <c r="BHK3" s="26"/>
      <c r="BHL3" s="26"/>
      <c r="BHM3" s="26"/>
      <c r="BHN3" s="26"/>
      <c r="BHO3" s="26"/>
      <c r="BHP3" s="26"/>
      <c r="BHQ3" s="26"/>
      <c r="BHR3" s="26"/>
      <c r="BHS3" s="26"/>
      <c r="BHT3" s="26"/>
      <c r="BHU3" s="26"/>
      <c r="BHV3" s="26"/>
      <c r="BHW3" s="26"/>
      <c r="BHX3" s="26"/>
      <c r="BHY3" s="26"/>
      <c r="BHZ3" s="26"/>
      <c r="BIA3" s="26"/>
      <c r="BIB3" s="26"/>
      <c r="BIC3" s="26"/>
      <c r="BID3" s="26"/>
      <c r="BIE3" s="26"/>
      <c r="BIF3" s="26"/>
      <c r="BIG3" s="26"/>
      <c r="BIH3" s="26"/>
      <c r="BII3" s="26"/>
      <c r="BIJ3" s="26"/>
      <c r="BIK3" s="26"/>
      <c r="BIL3" s="26"/>
      <c r="BIM3" s="26"/>
      <c r="BIN3" s="26"/>
      <c r="BIO3" s="26"/>
      <c r="BIP3" s="26"/>
      <c r="BIQ3" s="26"/>
      <c r="BIR3" s="26"/>
      <c r="BIS3" s="26"/>
      <c r="BIT3" s="26"/>
      <c r="BIU3" s="26"/>
      <c r="BIV3" s="26"/>
      <c r="BIW3" s="26"/>
      <c r="BIX3" s="26"/>
      <c r="BIY3" s="26"/>
      <c r="BIZ3" s="26"/>
      <c r="BJA3" s="26"/>
      <c r="BJB3" s="26"/>
      <c r="BJC3" s="26"/>
      <c r="BJD3" s="26"/>
      <c r="BJE3" s="26"/>
      <c r="BJF3" s="26"/>
      <c r="BJG3" s="26"/>
      <c r="BJH3" s="26"/>
      <c r="BJI3" s="26"/>
      <c r="BJJ3" s="26"/>
      <c r="BJK3" s="26"/>
      <c r="BJL3" s="26"/>
      <c r="BJM3" s="26"/>
      <c r="BJN3" s="26"/>
      <c r="BJO3" s="26"/>
      <c r="BJP3" s="26"/>
      <c r="BJQ3" s="26"/>
      <c r="BJR3" s="26"/>
      <c r="BJS3" s="26"/>
      <c r="BJT3" s="26"/>
      <c r="BJU3" s="26"/>
      <c r="BJV3" s="26"/>
      <c r="BJW3" s="26"/>
      <c r="BJX3" s="26"/>
      <c r="BJY3" s="26"/>
      <c r="BJZ3" s="26"/>
      <c r="BKA3" s="26"/>
      <c r="BKB3" s="26"/>
      <c r="BKC3" s="26"/>
      <c r="BKD3" s="26"/>
      <c r="BKE3" s="26"/>
      <c r="BKF3" s="26"/>
      <c r="BKG3" s="26"/>
      <c r="BKH3" s="26"/>
      <c r="BKI3" s="26"/>
      <c r="BKJ3" s="26"/>
      <c r="BKK3" s="26"/>
      <c r="BKL3" s="26"/>
      <c r="BKM3" s="26"/>
      <c r="BKN3" s="26"/>
      <c r="BKO3" s="26"/>
      <c r="BKP3" s="26"/>
      <c r="BKQ3" s="26"/>
      <c r="BKR3" s="26"/>
      <c r="BKS3" s="26"/>
      <c r="BKT3" s="26"/>
      <c r="BKU3" s="26"/>
      <c r="BKV3" s="26"/>
      <c r="BKW3" s="26"/>
      <c r="BKX3" s="26"/>
      <c r="BKY3" s="26"/>
      <c r="BKZ3" s="26"/>
      <c r="BLA3" s="26"/>
      <c r="BLB3" s="26"/>
      <c r="BLC3" s="26"/>
      <c r="BLD3" s="26"/>
      <c r="BLE3" s="26"/>
      <c r="BLF3" s="26"/>
      <c r="BLG3" s="26"/>
      <c r="BLH3" s="26"/>
      <c r="BLI3" s="26"/>
      <c r="BLJ3" s="26"/>
      <c r="BLK3" s="26"/>
      <c r="BLL3" s="26"/>
      <c r="BLM3" s="26"/>
      <c r="BLN3" s="26"/>
      <c r="BLO3" s="26"/>
      <c r="BLP3" s="26"/>
      <c r="BLQ3" s="26"/>
      <c r="BLR3" s="26"/>
      <c r="BLS3" s="26"/>
      <c r="BLT3" s="26"/>
      <c r="BLU3" s="26"/>
      <c r="BLV3" s="26"/>
      <c r="BLW3" s="26"/>
      <c r="BLX3" s="26"/>
      <c r="BLY3" s="26"/>
      <c r="BLZ3" s="26"/>
      <c r="BMA3" s="26"/>
      <c r="BMB3" s="26"/>
      <c r="BMC3" s="26"/>
      <c r="BMD3" s="26"/>
      <c r="BME3" s="26"/>
      <c r="BMF3" s="26"/>
      <c r="BMG3" s="26"/>
      <c r="BMH3" s="26"/>
      <c r="BMI3" s="26"/>
      <c r="BMJ3" s="26"/>
      <c r="BMK3" s="26"/>
      <c r="BML3" s="26"/>
      <c r="BMM3" s="26"/>
      <c r="BMN3" s="26"/>
      <c r="BMO3" s="26"/>
      <c r="BMP3" s="26"/>
      <c r="BMQ3" s="26"/>
      <c r="BMR3" s="26"/>
      <c r="BMS3" s="26"/>
      <c r="BMT3" s="26"/>
      <c r="BMU3" s="26"/>
      <c r="BMV3" s="26"/>
      <c r="BMW3" s="26"/>
      <c r="BMX3" s="26"/>
      <c r="BMY3" s="26"/>
      <c r="BMZ3" s="26"/>
      <c r="BNA3" s="26"/>
      <c r="BNB3" s="26"/>
      <c r="BNC3" s="26"/>
      <c r="BND3" s="26"/>
      <c r="BNE3" s="26"/>
      <c r="BNF3" s="26"/>
      <c r="BNG3" s="26"/>
      <c r="BNH3" s="26"/>
      <c r="BNI3" s="26"/>
      <c r="BNJ3" s="26"/>
      <c r="BNK3" s="26"/>
      <c r="BNL3" s="26"/>
      <c r="BNM3" s="26"/>
      <c r="BNN3" s="26"/>
      <c r="BNO3" s="26"/>
      <c r="BNP3" s="26"/>
      <c r="BNQ3" s="26"/>
      <c r="BNR3" s="26"/>
      <c r="BNS3" s="26"/>
      <c r="BNT3" s="26"/>
      <c r="BNU3" s="26"/>
      <c r="BNV3" s="26"/>
      <c r="BNW3" s="26"/>
      <c r="BNX3" s="26"/>
      <c r="BNY3" s="26"/>
      <c r="BNZ3" s="26"/>
      <c r="BOA3" s="26"/>
      <c r="BOB3" s="26"/>
      <c r="BOC3" s="26"/>
      <c r="BOD3" s="26"/>
      <c r="BOE3" s="26"/>
      <c r="BOF3" s="26"/>
      <c r="BOG3" s="26"/>
      <c r="BOH3" s="26"/>
      <c r="BOI3" s="26"/>
      <c r="BOJ3" s="26"/>
      <c r="BOK3" s="26"/>
      <c r="BOL3" s="26"/>
      <c r="BOM3" s="26"/>
      <c r="BON3" s="26"/>
      <c r="BOO3" s="26"/>
      <c r="BOP3" s="26"/>
      <c r="BOQ3" s="26"/>
      <c r="BOR3" s="26"/>
      <c r="BOS3" s="26"/>
      <c r="BOT3" s="26"/>
      <c r="BOU3" s="26"/>
      <c r="BOV3" s="26"/>
      <c r="BOW3" s="26"/>
      <c r="BOX3" s="26"/>
      <c r="BOY3" s="26"/>
      <c r="BOZ3" s="26"/>
      <c r="BPA3" s="26"/>
      <c r="BPB3" s="26"/>
      <c r="BPC3" s="26"/>
      <c r="BPD3" s="26"/>
      <c r="BPE3" s="26"/>
      <c r="BPF3" s="26"/>
      <c r="BPG3" s="26"/>
      <c r="BPH3" s="26"/>
      <c r="BPI3" s="26"/>
      <c r="BPJ3" s="26"/>
      <c r="BPK3" s="26"/>
      <c r="BPL3" s="26"/>
      <c r="BPM3" s="26"/>
      <c r="BPN3" s="26"/>
      <c r="BPO3" s="26"/>
      <c r="BPP3" s="26"/>
      <c r="BPQ3" s="26"/>
      <c r="BPR3" s="26"/>
      <c r="BPS3" s="26"/>
      <c r="BPT3" s="26"/>
      <c r="BPU3" s="26"/>
      <c r="BPV3" s="26"/>
      <c r="BPW3" s="26"/>
      <c r="BPX3" s="26"/>
      <c r="BPY3" s="26"/>
      <c r="BPZ3" s="26"/>
      <c r="BQA3" s="26"/>
      <c r="BQB3" s="26"/>
      <c r="BQC3" s="26"/>
      <c r="BQD3" s="26"/>
      <c r="BQE3" s="26"/>
      <c r="BQF3" s="26"/>
      <c r="BQG3" s="26"/>
      <c r="BQH3" s="26"/>
      <c r="BQI3" s="26"/>
      <c r="BQJ3" s="26"/>
      <c r="BQK3" s="26"/>
      <c r="BQL3" s="26"/>
      <c r="BQM3" s="26"/>
      <c r="BQN3" s="26"/>
      <c r="BQO3" s="26"/>
      <c r="BQP3" s="26"/>
      <c r="BQQ3" s="26"/>
      <c r="BQR3" s="26"/>
      <c r="BQS3" s="26"/>
      <c r="BQT3" s="26"/>
      <c r="BQU3" s="26"/>
      <c r="BQV3" s="26"/>
      <c r="BQW3" s="26"/>
      <c r="BQX3" s="26"/>
      <c r="BQY3" s="26"/>
      <c r="BQZ3" s="26"/>
      <c r="BRA3" s="26"/>
      <c r="BRB3" s="26"/>
      <c r="BRC3" s="26"/>
      <c r="BRD3" s="26"/>
      <c r="BRE3" s="26"/>
      <c r="BRF3" s="26"/>
      <c r="BRG3" s="26"/>
      <c r="BRH3" s="26"/>
      <c r="BRI3" s="26"/>
      <c r="BRJ3" s="26"/>
      <c r="BRK3" s="26"/>
      <c r="BRL3" s="26"/>
      <c r="BRM3" s="26"/>
      <c r="BRN3" s="26"/>
      <c r="BRO3" s="26"/>
      <c r="BRP3" s="26"/>
      <c r="BRQ3" s="26"/>
      <c r="BRR3" s="26"/>
      <c r="BRS3" s="26"/>
      <c r="BRT3" s="26"/>
      <c r="BRU3" s="26"/>
      <c r="BRV3" s="26"/>
      <c r="BRW3" s="26"/>
      <c r="BRX3" s="26"/>
      <c r="BRY3" s="26"/>
      <c r="BRZ3" s="26"/>
      <c r="BSA3" s="26"/>
      <c r="BSB3" s="26"/>
      <c r="BSC3" s="26"/>
      <c r="BSD3" s="26"/>
      <c r="BSE3" s="26"/>
      <c r="BSF3" s="26"/>
      <c r="BSG3" s="26"/>
      <c r="BSH3" s="26"/>
      <c r="BSI3" s="26"/>
      <c r="BSJ3" s="26"/>
      <c r="BSK3" s="26"/>
      <c r="BSL3" s="26"/>
      <c r="BSM3" s="26"/>
      <c r="BSN3" s="26"/>
      <c r="BSO3" s="26"/>
      <c r="BSP3" s="26"/>
      <c r="BSQ3" s="26"/>
      <c r="BSR3" s="26"/>
      <c r="BSS3" s="26"/>
      <c r="BST3" s="26"/>
      <c r="BSU3" s="26"/>
      <c r="BSV3" s="26"/>
      <c r="BSW3" s="26"/>
      <c r="BSX3" s="26"/>
      <c r="BSY3" s="26"/>
      <c r="BSZ3" s="26"/>
      <c r="BTA3" s="26"/>
      <c r="BTB3" s="26"/>
      <c r="BTC3" s="26"/>
      <c r="BTD3" s="26"/>
      <c r="BTE3" s="26"/>
      <c r="BTF3" s="26"/>
      <c r="BTG3" s="26"/>
      <c r="BTH3" s="26"/>
      <c r="BTI3" s="26"/>
      <c r="BTJ3" s="26"/>
      <c r="BTK3" s="26"/>
      <c r="BTL3" s="26"/>
      <c r="BTM3" s="26"/>
      <c r="BTN3" s="26"/>
      <c r="BTO3" s="26"/>
      <c r="BTP3" s="26"/>
      <c r="BTQ3" s="26"/>
      <c r="BTR3" s="26"/>
      <c r="BTS3" s="26"/>
      <c r="BTT3" s="26"/>
      <c r="BTU3" s="26"/>
      <c r="BTV3" s="26"/>
      <c r="BTW3" s="26"/>
      <c r="BTX3" s="26"/>
      <c r="BTY3" s="26"/>
      <c r="BTZ3" s="26"/>
      <c r="BUA3" s="26"/>
      <c r="BUB3" s="26"/>
      <c r="BUC3" s="26"/>
      <c r="BUD3" s="26"/>
      <c r="BUE3" s="26"/>
      <c r="BUF3" s="26"/>
      <c r="BUG3" s="26"/>
      <c r="BUH3" s="26"/>
      <c r="BUI3" s="26"/>
      <c r="BUJ3" s="26"/>
      <c r="BUK3" s="26"/>
      <c r="BUL3" s="26"/>
      <c r="BUM3" s="26"/>
      <c r="BUN3" s="26"/>
      <c r="BUO3" s="26"/>
      <c r="BUP3" s="26"/>
      <c r="BUQ3" s="26"/>
      <c r="BUR3" s="26"/>
      <c r="BUS3" s="26"/>
      <c r="BUT3" s="26"/>
      <c r="BUU3" s="26"/>
      <c r="BUV3" s="26"/>
      <c r="BUW3" s="26"/>
      <c r="BUX3" s="26"/>
      <c r="BUY3" s="26"/>
      <c r="BUZ3" s="26"/>
      <c r="BVA3" s="26"/>
      <c r="BVB3" s="26"/>
      <c r="BVC3" s="26"/>
      <c r="BVD3" s="26"/>
      <c r="BVE3" s="26"/>
      <c r="BVF3" s="26"/>
      <c r="BVG3" s="26"/>
      <c r="BVH3" s="26"/>
      <c r="BVI3" s="26"/>
      <c r="BVJ3" s="26"/>
      <c r="BVK3" s="26"/>
      <c r="BVL3" s="26"/>
      <c r="BVM3" s="26"/>
      <c r="BVN3" s="26"/>
      <c r="BVO3" s="26"/>
      <c r="BVP3" s="26"/>
      <c r="BVQ3" s="26"/>
      <c r="BVR3" s="26"/>
      <c r="BVS3" s="26"/>
      <c r="BVT3" s="26"/>
      <c r="BVU3" s="26"/>
      <c r="BVV3" s="26"/>
      <c r="BVW3" s="26"/>
      <c r="BVX3" s="26"/>
      <c r="BVY3" s="26"/>
      <c r="BVZ3" s="26"/>
      <c r="BWA3" s="26"/>
      <c r="BWB3" s="26"/>
      <c r="BWC3" s="26"/>
      <c r="BWD3" s="26"/>
      <c r="BWE3" s="26"/>
      <c r="BWF3" s="26"/>
      <c r="BWG3" s="26"/>
      <c r="BWH3" s="26"/>
      <c r="BWI3" s="26"/>
      <c r="BWJ3" s="26"/>
      <c r="BWK3" s="26"/>
      <c r="BWL3" s="26"/>
      <c r="BWM3" s="26"/>
      <c r="BWN3" s="26"/>
      <c r="BWO3" s="26"/>
      <c r="BWP3" s="26"/>
      <c r="BWQ3" s="26"/>
      <c r="BWR3" s="26"/>
      <c r="BWS3" s="26"/>
      <c r="BWT3" s="26"/>
      <c r="BWU3" s="26"/>
      <c r="BWV3" s="26"/>
      <c r="BWW3" s="26"/>
      <c r="BWX3" s="26"/>
      <c r="BWY3" s="26"/>
      <c r="BWZ3" s="26"/>
      <c r="BXA3" s="26"/>
      <c r="BXB3" s="26"/>
      <c r="BXC3" s="26"/>
      <c r="BXD3" s="26"/>
      <c r="BXE3" s="26"/>
      <c r="BXF3" s="26"/>
      <c r="BXG3" s="26"/>
      <c r="BXH3" s="26"/>
      <c r="BXI3" s="26"/>
      <c r="BXJ3" s="26"/>
      <c r="BXK3" s="26"/>
      <c r="BXL3" s="26"/>
      <c r="BXM3" s="26"/>
      <c r="BXN3" s="26"/>
      <c r="BXO3" s="26"/>
      <c r="BXP3" s="26"/>
      <c r="BXQ3" s="26"/>
      <c r="BXR3" s="26"/>
      <c r="BXS3" s="26"/>
      <c r="BXT3" s="26"/>
      <c r="BXU3" s="26"/>
      <c r="BXV3" s="26"/>
      <c r="BXW3" s="26"/>
      <c r="BXX3" s="26"/>
      <c r="BXY3" s="26"/>
      <c r="BXZ3" s="26"/>
      <c r="BYA3" s="26"/>
      <c r="BYB3" s="26"/>
      <c r="BYC3" s="26"/>
      <c r="BYD3" s="26"/>
      <c r="BYE3" s="26"/>
      <c r="BYF3" s="26"/>
      <c r="BYG3" s="26"/>
      <c r="BYH3" s="26"/>
      <c r="BYI3" s="26"/>
      <c r="BYJ3" s="26"/>
      <c r="BYK3" s="26"/>
      <c r="BYL3" s="26"/>
      <c r="BYM3" s="26"/>
      <c r="BYN3" s="26"/>
      <c r="BYO3" s="26"/>
      <c r="BYP3" s="26"/>
      <c r="BYQ3" s="26"/>
      <c r="BYR3" s="26"/>
      <c r="BYS3" s="26"/>
      <c r="BYT3" s="26"/>
      <c r="BYU3" s="26"/>
      <c r="BYV3" s="26"/>
      <c r="BYW3" s="26"/>
      <c r="BYX3" s="26"/>
      <c r="BYY3" s="26"/>
      <c r="BYZ3" s="26"/>
      <c r="BZA3" s="26"/>
      <c r="BZB3" s="26"/>
      <c r="BZC3" s="26"/>
      <c r="BZD3" s="26"/>
      <c r="BZE3" s="26"/>
      <c r="BZF3" s="26"/>
      <c r="BZG3" s="26"/>
      <c r="BZH3" s="26"/>
      <c r="BZI3" s="26"/>
      <c r="BZJ3" s="26"/>
      <c r="BZK3" s="26"/>
      <c r="BZL3" s="26"/>
      <c r="BZM3" s="26"/>
      <c r="BZN3" s="26"/>
      <c r="BZO3" s="26"/>
      <c r="BZP3" s="26"/>
      <c r="BZQ3" s="26"/>
      <c r="BZR3" s="26"/>
      <c r="BZS3" s="26"/>
      <c r="BZT3" s="26"/>
      <c r="BZU3" s="26"/>
      <c r="BZV3" s="26"/>
      <c r="BZW3" s="26"/>
      <c r="BZX3" s="26"/>
      <c r="BZY3" s="26"/>
      <c r="BZZ3" s="26"/>
      <c r="CAA3" s="26"/>
      <c r="CAB3" s="26"/>
      <c r="CAC3" s="26"/>
      <c r="CAD3" s="26"/>
      <c r="CAE3" s="26"/>
      <c r="CAF3" s="26"/>
      <c r="CAG3" s="26"/>
      <c r="CAH3" s="26"/>
      <c r="CAI3" s="26"/>
      <c r="CAJ3" s="26"/>
      <c r="CAK3" s="26"/>
      <c r="CAL3" s="26"/>
      <c r="CAM3" s="26"/>
      <c r="CAN3" s="26"/>
      <c r="CAO3" s="26"/>
      <c r="CAP3" s="26"/>
      <c r="CAQ3" s="26"/>
      <c r="CAR3" s="26"/>
      <c r="CAS3" s="26"/>
      <c r="CAT3" s="26"/>
      <c r="CAU3" s="26"/>
      <c r="CAV3" s="26"/>
      <c r="CAW3" s="26"/>
      <c r="CAX3" s="26"/>
      <c r="CAY3" s="26"/>
      <c r="CAZ3" s="26"/>
      <c r="CBA3" s="26"/>
      <c r="CBB3" s="26"/>
      <c r="CBC3" s="26"/>
      <c r="CBD3" s="26"/>
      <c r="CBE3" s="26"/>
      <c r="CBF3" s="26"/>
      <c r="CBG3" s="26"/>
      <c r="CBH3" s="26"/>
      <c r="CBI3" s="26"/>
      <c r="CBJ3" s="26"/>
      <c r="CBK3" s="26"/>
      <c r="CBL3" s="26"/>
      <c r="CBM3" s="26"/>
      <c r="CBN3" s="26"/>
      <c r="CBO3" s="26"/>
      <c r="CBP3" s="26"/>
      <c r="CBQ3" s="26"/>
      <c r="CBR3" s="26"/>
      <c r="CBS3" s="26"/>
      <c r="CBT3" s="26"/>
      <c r="CBU3" s="26"/>
      <c r="CBV3" s="26"/>
      <c r="CBW3" s="26"/>
      <c r="CBX3" s="26"/>
      <c r="CBY3" s="26"/>
      <c r="CBZ3" s="26"/>
      <c r="CCA3" s="26"/>
      <c r="CCB3" s="26"/>
      <c r="CCC3" s="26"/>
      <c r="CCD3" s="26"/>
      <c r="CCE3" s="26"/>
      <c r="CCF3" s="26"/>
      <c r="CCG3" s="26"/>
      <c r="CCH3" s="26"/>
      <c r="CCI3" s="26"/>
      <c r="CCJ3" s="26"/>
      <c r="CCK3" s="26"/>
      <c r="CCL3" s="26"/>
      <c r="CCM3" s="26"/>
      <c r="CCN3" s="26"/>
      <c r="CCO3" s="26"/>
      <c r="CCP3" s="26"/>
      <c r="CCQ3" s="26"/>
      <c r="CCR3" s="26"/>
      <c r="CCS3" s="26"/>
      <c r="CCT3" s="26"/>
      <c r="CCU3" s="26"/>
      <c r="CCV3" s="26"/>
      <c r="CCW3" s="26"/>
      <c r="CCX3" s="26"/>
      <c r="CCY3" s="26"/>
      <c r="CCZ3" s="26"/>
      <c r="CDA3" s="26"/>
      <c r="CDB3" s="26"/>
      <c r="CDC3" s="26"/>
      <c r="CDD3" s="26"/>
      <c r="CDE3" s="26"/>
      <c r="CDF3" s="26"/>
      <c r="CDG3" s="26"/>
      <c r="CDH3" s="26"/>
      <c r="CDI3" s="26"/>
      <c r="CDJ3" s="26"/>
      <c r="CDK3" s="26"/>
      <c r="CDL3" s="26"/>
      <c r="CDM3" s="26"/>
      <c r="CDN3" s="26"/>
      <c r="CDO3" s="26"/>
      <c r="CDP3" s="26"/>
      <c r="CDQ3" s="26"/>
      <c r="CDR3" s="26"/>
      <c r="CDS3" s="26"/>
      <c r="CDT3" s="26"/>
      <c r="CDU3" s="26"/>
      <c r="CDV3" s="26"/>
      <c r="CDW3" s="26"/>
      <c r="CDX3" s="26"/>
      <c r="CDY3" s="26"/>
      <c r="CDZ3" s="26"/>
      <c r="CEA3" s="26"/>
      <c r="CEB3" s="26"/>
      <c r="CEC3" s="26"/>
      <c r="CED3" s="26"/>
      <c r="CEE3" s="26"/>
      <c r="CEF3" s="26"/>
      <c r="CEG3" s="26"/>
      <c r="CEH3" s="26"/>
      <c r="CEI3" s="26"/>
      <c r="CEJ3" s="26"/>
      <c r="CEK3" s="26"/>
      <c r="CEL3" s="26"/>
      <c r="CEM3" s="26"/>
      <c r="CEN3" s="26"/>
      <c r="CEO3" s="26"/>
      <c r="CEP3" s="26"/>
      <c r="CEQ3" s="26"/>
      <c r="CER3" s="26"/>
      <c r="CES3" s="26"/>
      <c r="CET3" s="26"/>
      <c r="CEU3" s="26"/>
      <c r="CEV3" s="26"/>
      <c r="CEW3" s="26"/>
      <c r="CEX3" s="26"/>
      <c r="CEY3" s="26"/>
      <c r="CEZ3" s="26"/>
      <c r="CFA3" s="26"/>
      <c r="CFB3" s="26"/>
      <c r="CFC3" s="26"/>
      <c r="CFD3" s="26"/>
      <c r="CFE3" s="26"/>
      <c r="CFF3" s="26"/>
      <c r="CFG3" s="26"/>
      <c r="CFH3" s="26"/>
      <c r="CFI3" s="26"/>
      <c r="CFJ3" s="26"/>
      <c r="CFK3" s="26"/>
      <c r="CFL3" s="26"/>
      <c r="CFM3" s="26"/>
      <c r="CFN3" s="26"/>
      <c r="CFO3" s="26"/>
      <c r="CFP3" s="26"/>
      <c r="CFQ3" s="26"/>
      <c r="CFR3" s="26"/>
      <c r="CFS3" s="26"/>
      <c r="CFT3" s="26"/>
      <c r="CFU3" s="26"/>
      <c r="CFV3" s="26"/>
      <c r="CFW3" s="26"/>
      <c r="CFX3" s="26"/>
      <c r="CFY3" s="26"/>
      <c r="CFZ3" s="26"/>
      <c r="CGA3" s="26"/>
      <c r="CGB3" s="26"/>
      <c r="CGC3" s="26"/>
      <c r="CGD3" s="26"/>
      <c r="CGE3" s="26"/>
      <c r="CGF3" s="26"/>
      <c r="CGG3" s="26"/>
      <c r="CGH3" s="26"/>
      <c r="CGI3" s="26"/>
      <c r="CGJ3" s="26"/>
      <c r="CGK3" s="26"/>
      <c r="CGL3" s="26"/>
      <c r="CGM3" s="26"/>
      <c r="CGN3" s="26"/>
      <c r="CGO3" s="26"/>
      <c r="CGP3" s="26"/>
      <c r="CGQ3" s="26"/>
      <c r="CGR3" s="26"/>
      <c r="CGS3" s="26"/>
      <c r="CGT3" s="26"/>
      <c r="CGU3" s="26"/>
      <c r="CGV3" s="26"/>
      <c r="CGW3" s="26"/>
      <c r="CGX3" s="26"/>
      <c r="CGY3" s="26"/>
      <c r="CGZ3" s="26"/>
      <c r="CHA3" s="26"/>
      <c r="CHB3" s="26"/>
      <c r="CHC3" s="26"/>
      <c r="CHD3" s="26"/>
      <c r="CHE3" s="26"/>
      <c r="CHF3" s="26"/>
      <c r="CHG3" s="26"/>
      <c r="CHH3" s="26"/>
      <c r="CHI3" s="26"/>
      <c r="CHJ3" s="26"/>
      <c r="CHK3" s="26"/>
      <c r="CHL3" s="26"/>
      <c r="CHM3" s="26"/>
      <c r="CHN3" s="26"/>
      <c r="CHO3" s="26"/>
      <c r="CHP3" s="26"/>
      <c r="CHQ3" s="26"/>
      <c r="CHR3" s="26"/>
      <c r="CHS3" s="26"/>
      <c r="CHT3" s="26"/>
      <c r="CHU3" s="26"/>
      <c r="CHV3" s="26"/>
      <c r="CHW3" s="26"/>
      <c r="CHX3" s="26"/>
      <c r="CHY3" s="26"/>
      <c r="CHZ3" s="26"/>
      <c r="CIA3" s="26"/>
      <c r="CIB3" s="26"/>
      <c r="CIC3" s="26"/>
      <c r="CID3" s="26"/>
      <c r="CIE3" s="26"/>
      <c r="CIF3" s="26"/>
      <c r="CIG3" s="26"/>
      <c r="CIH3" s="26"/>
      <c r="CII3" s="26"/>
      <c r="CIJ3" s="26"/>
      <c r="CIK3" s="26"/>
    </row>
    <row r="4" spans="1:2273" ht="42" thickBot="1" x14ac:dyDescent="0.35">
      <c r="A4" s="261"/>
      <c r="B4" s="12" t="s">
        <v>35</v>
      </c>
      <c r="C4" s="170" t="s">
        <v>36</v>
      </c>
      <c r="D4" s="170"/>
      <c r="E4" s="13" t="s">
        <v>37</v>
      </c>
      <c r="F4" s="14" t="s">
        <v>38</v>
      </c>
      <c r="G4" s="15" t="s">
        <v>39</v>
      </c>
      <c r="H4" s="65" t="s">
        <v>328</v>
      </c>
      <c r="I4" s="65" t="s">
        <v>327</v>
      </c>
      <c r="J4" s="65" t="s">
        <v>324</v>
      </c>
      <c r="K4" s="65" t="s">
        <v>327</v>
      </c>
      <c r="L4" s="65" t="s">
        <v>472</v>
      </c>
      <c r="M4" s="113" t="s">
        <v>327</v>
      </c>
      <c r="N4" s="114" t="s">
        <v>480</v>
      </c>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c r="IW4" s="26"/>
      <c r="IX4" s="26"/>
      <c r="IY4" s="26"/>
      <c r="IZ4" s="26"/>
      <c r="JA4" s="26"/>
      <c r="JB4" s="26"/>
      <c r="JC4" s="26"/>
      <c r="JD4" s="26"/>
      <c r="JE4" s="26"/>
      <c r="JF4" s="26"/>
      <c r="JG4" s="26"/>
      <c r="JH4" s="26"/>
      <c r="JI4" s="26"/>
      <c r="JJ4" s="26"/>
      <c r="JK4" s="26"/>
      <c r="JL4" s="26"/>
      <c r="JM4" s="26"/>
      <c r="JN4" s="26"/>
      <c r="JO4" s="26"/>
      <c r="JP4" s="26"/>
      <c r="JQ4" s="26"/>
      <c r="JR4" s="26"/>
      <c r="JS4" s="26"/>
      <c r="JT4" s="26"/>
      <c r="JU4" s="26"/>
      <c r="JV4" s="26"/>
      <c r="JW4" s="26"/>
      <c r="JX4" s="26"/>
      <c r="JY4" s="26"/>
      <c r="JZ4" s="26"/>
      <c r="KA4" s="26"/>
      <c r="KB4" s="26"/>
      <c r="KC4" s="26"/>
      <c r="KD4" s="26"/>
      <c r="KE4" s="26"/>
      <c r="KF4" s="26"/>
      <c r="KG4" s="26"/>
      <c r="KH4" s="26"/>
      <c r="KI4" s="26"/>
      <c r="KJ4" s="26"/>
      <c r="KK4" s="26"/>
      <c r="KL4" s="26"/>
      <c r="KM4" s="26"/>
      <c r="KN4" s="26"/>
      <c r="KO4" s="26"/>
      <c r="KP4" s="26"/>
      <c r="KQ4" s="26"/>
      <c r="KR4" s="26"/>
      <c r="KS4" s="26"/>
      <c r="KT4" s="26"/>
      <c r="KU4" s="26"/>
      <c r="KV4" s="26"/>
      <c r="KW4" s="26"/>
      <c r="KX4" s="26"/>
      <c r="KY4" s="26"/>
      <c r="KZ4" s="26"/>
      <c r="LA4" s="26"/>
      <c r="LB4" s="26"/>
      <c r="LC4" s="26"/>
      <c r="LD4" s="26"/>
      <c r="LE4" s="26"/>
      <c r="LF4" s="26"/>
      <c r="LG4" s="26"/>
      <c r="LH4" s="26"/>
      <c r="LI4" s="26"/>
      <c r="LJ4" s="26"/>
      <c r="LK4" s="26"/>
      <c r="LL4" s="26"/>
      <c r="LM4" s="26"/>
      <c r="LN4" s="26"/>
      <c r="LO4" s="26"/>
      <c r="LP4" s="26"/>
      <c r="LQ4" s="26"/>
      <c r="LR4" s="26"/>
      <c r="LS4" s="26"/>
      <c r="LT4" s="26"/>
      <c r="LU4" s="26"/>
      <c r="LV4" s="26"/>
      <c r="LW4" s="26"/>
      <c r="LX4" s="26"/>
      <c r="LY4" s="26"/>
      <c r="LZ4" s="26"/>
      <c r="MA4" s="26"/>
      <c r="MB4" s="26"/>
      <c r="MC4" s="26"/>
      <c r="MD4" s="26"/>
      <c r="ME4" s="26"/>
      <c r="MF4" s="26"/>
      <c r="MG4" s="26"/>
      <c r="MH4" s="26"/>
      <c r="MI4" s="26"/>
      <c r="MJ4" s="26"/>
      <c r="MK4" s="26"/>
      <c r="ML4" s="26"/>
      <c r="MM4" s="26"/>
      <c r="MN4" s="26"/>
      <c r="MO4" s="26"/>
      <c r="MP4" s="26"/>
      <c r="MQ4" s="26"/>
      <c r="MR4" s="26"/>
      <c r="MS4" s="26"/>
      <c r="MT4" s="26"/>
      <c r="MU4" s="26"/>
      <c r="MV4" s="26"/>
      <c r="MW4" s="26"/>
      <c r="MX4" s="26"/>
      <c r="MY4" s="26"/>
      <c r="MZ4" s="26"/>
      <c r="NA4" s="26"/>
      <c r="NB4" s="26"/>
      <c r="NC4" s="26"/>
      <c r="ND4" s="26"/>
      <c r="NE4" s="26"/>
      <c r="NF4" s="26"/>
      <c r="NG4" s="26"/>
      <c r="NH4" s="26"/>
      <c r="NI4" s="26"/>
      <c r="NJ4" s="26"/>
      <c r="NK4" s="26"/>
      <c r="NL4" s="26"/>
      <c r="NM4" s="26"/>
      <c r="NN4" s="26"/>
      <c r="NO4" s="26"/>
      <c r="NP4" s="26"/>
      <c r="NQ4" s="26"/>
      <c r="NR4" s="26"/>
      <c r="NS4" s="26"/>
      <c r="NT4" s="26"/>
      <c r="NU4" s="26"/>
      <c r="NV4" s="26"/>
      <c r="NW4" s="26"/>
      <c r="NX4" s="26"/>
      <c r="NY4" s="26"/>
      <c r="NZ4" s="26"/>
      <c r="OA4" s="26"/>
      <c r="OB4" s="26"/>
      <c r="OC4" s="26"/>
      <c r="OD4" s="26"/>
      <c r="OE4" s="26"/>
      <c r="OF4" s="26"/>
      <c r="OG4" s="26"/>
      <c r="OH4" s="26"/>
      <c r="OI4" s="26"/>
      <c r="OJ4" s="26"/>
      <c r="OK4" s="26"/>
      <c r="OL4" s="26"/>
      <c r="OM4" s="26"/>
      <c r="ON4" s="26"/>
      <c r="OO4" s="26"/>
      <c r="OP4" s="26"/>
      <c r="OQ4" s="26"/>
      <c r="OR4" s="26"/>
      <c r="OS4" s="26"/>
      <c r="OT4" s="26"/>
      <c r="OU4" s="26"/>
      <c r="OV4" s="26"/>
      <c r="OW4" s="26"/>
      <c r="OX4" s="26"/>
      <c r="OY4" s="26"/>
      <c r="OZ4" s="26"/>
      <c r="PA4" s="26"/>
      <c r="PB4" s="26"/>
      <c r="PC4" s="26"/>
      <c r="PD4" s="26"/>
      <c r="PE4" s="26"/>
      <c r="PF4" s="26"/>
      <c r="PG4" s="26"/>
      <c r="PH4" s="26"/>
      <c r="PI4" s="26"/>
      <c r="PJ4" s="26"/>
      <c r="PK4" s="26"/>
      <c r="PL4" s="26"/>
      <c r="PM4" s="26"/>
      <c r="PN4" s="26"/>
      <c r="PO4" s="26"/>
      <c r="PP4" s="26"/>
      <c r="PQ4" s="26"/>
      <c r="PR4" s="26"/>
      <c r="PS4" s="26"/>
      <c r="PT4" s="26"/>
      <c r="PU4" s="26"/>
      <c r="PV4" s="26"/>
      <c r="PW4" s="26"/>
      <c r="PX4" s="26"/>
      <c r="PY4" s="26"/>
      <c r="PZ4" s="26"/>
      <c r="QA4" s="26"/>
      <c r="QB4" s="26"/>
      <c r="QC4" s="26"/>
      <c r="QD4" s="26"/>
      <c r="QE4" s="26"/>
      <c r="QF4" s="26"/>
      <c r="QG4" s="26"/>
      <c r="QH4" s="26"/>
      <c r="QI4" s="26"/>
      <c r="QJ4" s="26"/>
      <c r="QK4" s="26"/>
      <c r="QL4" s="26"/>
      <c r="QM4" s="26"/>
      <c r="QN4" s="26"/>
      <c r="QO4" s="26"/>
      <c r="QP4" s="26"/>
      <c r="QQ4" s="26"/>
      <c r="QR4" s="26"/>
      <c r="QS4" s="26"/>
      <c r="QT4" s="26"/>
      <c r="QU4" s="26"/>
      <c r="QV4" s="26"/>
      <c r="QW4" s="26"/>
      <c r="QX4" s="26"/>
      <c r="QY4" s="26"/>
      <c r="QZ4" s="26"/>
      <c r="RA4" s="26"/>
      <c r="RB4" s="26"/>
      <c r="RC4" s="26"/>
      <c r="RD4" s="26"/>
      <c r="RE4" s="26"/>
      <c r="RF4" s="26"/>
      <c r="RG4" s="26"/>
      <c r="RH4" s="26"/>
      <c r="RI4" s="26"/>
      <c r="RJ4" s="26"/>
      <c r="RK4" s="26"/>
      <c r="RL4" s="26"/>
      <c r="RM4" s="26"/>
      <c r="RN4" s="26"/>
      <c r="RO4" s="26"/>
      <c r="RP4" s="26"/>
      <c r="RQ4" s="26"/>
      <c r="RR4" s="26"/>
      <c r="RS4" s="26"/>
      <c r="RT4" s="26"/>
      <c r="RU4" s="26"/>
      <c r="RV4" s="26"/>
      <c r="RW4" s="26"/>
      <c r="RX4" s="26"/>
      <c r="RY4" s="26"/>
      <c r="RZ4" s="26"/>
      <c r="SA4" s="26"/>
      <c r="SB4" s="26"/>
      <c r="SC4" s="26"/>
      <c r="SD4" s="26"/>
      <c r="SE4" s="26"/>
      <c r="SF4" s="26"/>
      <c r="SG4" s="26"/>
      <c r="SH4" s="26"/>
      <c r="SI4" s="26"/>
      <c r="SJ4" s="26"/>
      <c r="SK4" s="26"/>
      <c r="SL4" s="26"/>
      <c r="SM4" s="26"/>
      <c r="SN4" s="26"/>
      <c r="SO4" s="26"/>
      <c r="SP4" s="26"/>
      <c r="SQ4" s="26"/>
      <c r="SR4" s="26"/>
      <c r="SS4" s="26"/>
      <c r="ST4" s="26"/>
      <c r="SU4" s="26"/>
      <c r="SV4" s="26"/>
      <c r="SW4" s="26"/>
      <c r="SX4" s="26"/>
      <c r="SY4" s="26"/>
      <c r="SZ4" s="26"/>
      <c r="TA4" s="26"/>
      <c r="TB4" s="26"/>
      <c r="TC4" s="26"/>
      <c r="TD4" s="26"/>
      <c r="TE4" s="26"/>
      <c r="TF4" s="26"/>
      <c r="TG4" s="26"/>
      <c r="TH4" s="26"/>
      <c r="TI4" s="26"/>
      <c r="TJ4" s="26"/>
      <c r="TK4" s="26"/>
      <c r="TL4" s="26"/>
      <c r="TM4" s="26"/>
      <c r="TN4" s="26"/>
      <c r="TO4" s="26"/>
      <c r="TP4" s="26"/>
      <c r="TQ4" s="26"/>
      <c r="TR4" s="26"/>
      <c r="TS4" s="26"/>
      <c r="TT4" s="26"/>
      <c r="TU4" s="26"/>
      <c r="TV4" s="26"/>
      <c r="TW4" s="26"/>
      <c r="TX4" s="26"/>
      <c r="TY4" s="26"/>
      <c r="TZ4" s="26"/>
      <c r="UA4" s="26"/>
      <c r="UB4" s="26"/>
      <c r="UC4" s="26"/>
      <c r="UD4" s="26"/>
      <c r="UE4" s="26"/>
      <c r="UF4" s="26"/>
      <c r="UG4" s="26"/>
      <c r="UH4" s="26"/>
      <c r="UI4" s="26"/>
      <c r="UJ4" s="26"/>
      <c r="UK4" s="26"/>
      <c r="UL4" s="26"/>
      <c r="UM4" s="26"/>
      <c r="UN4" s="26"/>
      <c r="UO4" s="26"/>
      <c r="UP4" s="26"/>
      <c r="UQ4" s="26"/>
      <c r="UR4" s="26"/>
      <c r="US4" s="26"/>
      <c r="UT4" s="26"/>
      <c r="UU4" s="26"/>
      <c r="UV4" s="26"/>
      <c r="UW4" s="26"/>
      <c r="UX4" s="26"/>
      <c r="UY4" s="26"/>
      <c r="UZ4" s="26"/>
      <c r="VA4" s="26"/>
      <c r="VB4" s="26"/>
      <c r="VC4" s="26"/>
      <c r="VD4" s="26"/>
      <c r="VE4" s="26"/>
      <c r="VF4" s="26"/>
      <c r="VG4" s="26"/>
      <c r="VH4" s="26"/>
      <c r="VI4" s="26"/>
      <c r="VJ4" s="26"/>
      <c r="VK4" s="26"/>
      <c r="VL4" s="26"/>
      <c r="VM4" s="26"/>
      <c r="VN4" s="26"/>
      <c r="VO4" s="26"/>
      <c r="VP4" s="26"/>
      <c r="VQ4" s="26"/>
      <c r="VR4" s="26"/>
      <c r="VS4" s="26"/>
      <c r="VT4" s="26"/>
      <c r="VU4" s="26"/>
      <c r="VV4" s="26"/>
      <c r="VW4" s="26"/>
      <c r="VX4" s="26"/>
      <c r="VY4" s="26"/>
      <c r="VZ4" s="26"/>
      <c r="WA4" s="26"/>
      <c r="WB4" s="26"/>
      <c r="WC4" s="26"/>
      <c r="WD4" s="26"/>
      <c r="WE4" s="26"/>
      <c r="WF4" s="26"/>
      <c r="WG4" s="26"/>
      <c r="WH4" s="26"/>
      <c r="WI4" s="26"/>
      <c r="WJ4" s="26"/>
      <c r="WK4" s="26"/>
      <c r="WL4" s="26"/>
      <c r="WM4" s="26"/>
      <c r="WN4" s="26"/>
      <c r="WO4" s="26"/>
      <c r="WP4" s="26"/>
      <c r="WQ4" s="26"/>
      <c r="WR4" s="26"/>
      <c r="WS4" s="26"/>
      <c r="WT4" s="26"/>
      <c r="WU4" s="26"/>
      <c r="WV4" s="26"/>
      <c r="WW4" s="26"/>
      <c r="WX4" s="26"/>
      <c r="WY4" s="26"/>
      <c r="WZ4" s="26"/>
      <c r="XA4" s="26"/>
      <c r="XB4" s="26"/>
      <c r="XC4" s="26"/>
      <c r="XD4" s="26"/>
      <c r="XE4" s="26"/>
      <c r="XF4" s="26"/>
      <c r="XG4" s="26"/>
      <c r="XH4" s="26"/>
      <c r="XI4" s="26"/>
      <c r="XJ4" s="26"/>
      <c r="XK4" s="26"/>
      <c r="XL4" s="26"/>
      <c r="XM4" s="26"/>
      <c r="XN4" s="26"/>
      <c r="XO4" s="26"/>
      <c r="XP4" s="26"/>
      <c r="XQ4" s="26"/>
      <c r="XR4" s="26"/>
      <c r="XS4" s="26"/>
      <c r="XT4" s="26"/>
      <c r="XU4" s="26"/>
      <c r="XV4" s="26"/>
      <c r="XW4" s="26"/>
      <c r="XX4" s="26"/>
      <c r="XY4" s="26"/>
      <c r="XZ4" s="26"/>
      <c r="YA4" s="26"/>
      <c r="YB4" s="26"/>
      <c r="YC4" s="26"/>
      <c r="YD4" s="26"/>
      <c r="YE4" s="26"/>
      <c r="YF4" s="26"/>
      <c r="YG4" s="26"/>
      <c r="YH4" s="26"/>
      <c r="YI4" s="26"/>
      <c r="YJ4" s="26"/>
      <c r="YK4" s="26"/>
      <c r="YL4" s="26"/>
      <c r="YM4" s="26"/>
      <c r="YN4" s="26"/>
      <c r="YO4" s="26"/>
      <c r="YP4" s="26"/>
      <c r="YQ4" s="26"/>
      <c r="YR4" s="26"/>
      <c r="YS4" s="26"/>
      <c r="YT4" s="26"/>
      <c r="YU4" s="26"/>
      <c r="YV4" s="26"/>
      <c r="YW4" s="26"/>
      <c r="YX4" s="26"/>
      <c r="YY4" s="26"/>
      <c r="YZ4" s="26"/>
      <c r="ZA4" s="26"/>
      <c r="ZB4" s="26"/>
      <c r="ZC4" s="26"/>
      <c r="ZD4" s="26"/>
      <c r="ZE4" s="26"/>
      <c r="ZF4" s="26"/>
      <c r="ZG4" s="26"/>
      <c r="ZH4" s="26"/>
      <c r="ZI4" s="26"/>
      <c r="ZJ4" s="26"/>
      <c r="ZK4" s="26"/>
      <c r="ZL4" s="26"/>
      <c r="ZM4" s="26"/>
      <c r="ZN4" s="26"/>
      <c r="ZO4" s="26"/>
      <c r="ZP4" s="26"/>
      <c r="ZQ4" s="26"/>
      <c r="ZR4" s="26"/>
      <c r="ZS4" s="26"/>
      <c r="ZT4" s="26"/>
      <c r="ZU4" s="26"/>
      <c r="ZV4" s="26"/>
      <c r="ZW4" s="26"/>
      <c r="ZX4" s="26"/>
      <c r="ZY4" s="26"/>
      <c r="ZZ4" s="26"/>
      <c r="AAA4" s="26"/>
      <c r="AAB4" s="26"/>
      <c r="AAC4" s="26"/>
      <c r="AAD4" s="26"/>
      <c r="AAE4" s="26"/>
      <c r="AAF4" s="26"/>
      <c r="AAG4" s="26"/>
      <c r="AAH4" s="26"/>
      <c r="AAI4" s="26"/>
      <c r="AAJ4" s="26"/>
      <c r="AAK4" s="26"/>
      <c r="AAL4" s="26"/>
      <c r="AAM4" s="26"/>
      <c r="AAN4" s="26"/>
      <c r="AAO4" s="26"/>
      <c r="AAP4" s="26"/>
      <c r="AAQ4" s="26"/>
      <c r="AAR4" s="26"/>
      <c r="AAS4" s="26"/>
      <c r="AAT4" s="26"/>
      <c r="AAU4" s="26"/>
      <c r="AAV4" s="26"/>
      <c r="AAW4" s="26"/>
      <c r="AAX4" s="26"/>
      <c r="AAY4" s="26"/>
      <c r="AAZ4" s="26"/>
      <c r="ABA4" s="26"/>
      <c r="ABB4" s="26"/>
      <c r="ABC4" s="26"/>
      <c r="ABD4" s="26"/>
      <c r="ABE4" s="26"/>
      <c r="ABF4" s="26"/>
      <c r="ABG4" s="26"/>
      <c r="ABH4" s="26"/>
      <c r="ABI4" s="26"/>
      <c r="ABJ4" s="26"/>
      <c r="ABK4" s="26"/>
      <c r="ABL4" s="26"/>
      <c r="ABM4" s="26"/>
      <c r="ABN4" s="26"/>
      <c r="ABO4" s="26"/>
      <c r="ABP4" s="26"/>
      <c r="ABQ4" s="26"/>
      <c r="ABR4" s="26"/>
      <c r="ABS4" s="26"/>
      <c r="ABT4" s="26"/>
      <c r="ABU4" s="26"/>
      <c r="ABV4" s="26"/>
      <c r="ABW4" s="26"/>
      <c r="ABX4" s="26"/>
      <c r="ABY4" s="26"/>
      <c r="ABZ4" s="26"/>
      <c r="ACA4" s="26"/>
      <c r="ACB4" s="26"/>
      <c r="ACC4" s="26"/>
      <c r="ACD4" s="26"/>
      <c r="ACE4" s="26"/>
      <c r="ACF4" s="26"/>
      <c r="ACG4" s="26"/>
      <c r="ACH4" s="26"/>
      <c r="ACI4" s="26"/>
      <c r="ACJ4" s="26"/>
      <c r="ACK4" s="26"/>
      <c r="ACL4" s="26"/>
      <c r="ACM4" s="26"/>
      <c r="ACN4" s="26"/>
      <c r="ACO4" s="26"/>
      <c r="ACP4" s="26"/>
      <c r="ACQ4" s="26"/>
      <c r="ACR4" s="26"/>
      <c r="ACS4" s="26"/>
      <c r="ACT4" s="26"/>
      <c r="ACU4" s="26"/>
      <c r="ACV4" s="26"/>
      <c r="ACW4" s="26"/>
      <c r="ACX4" s="26"/>
      <c r="ACY4" s="26"/>
      <c r="ACZ4" s="26"/>
      <c r="ADA4" s="26"/>
      <c r="ADB4" s="26"/>
      <c r="ADC4" s="26"/>
      <c r="ADD4" s="26"/>
      <c r="ADE4" s="26"/>
      <c r="ADF4" s="26"/>
      <c r="ADG4" s="26"/>
      <c r="ADH4" s="26"/>
      <c r="ADI4" s="26"/>
      <c r="ADJ4" s="26"/>
      <c r="ADK4" s="26"/>
      <c r="ADL4" s="26"/>
      <c r="ADM4" s="26"/>
      <c r="ADN4" s="26"/>
      <c r="ADO4" s="26"/>
      <c r="ADP4" s="26"/>
      <c r="ADQ4" s="26"/>
      <c r="ADR4" s="26"/>
      <c r="ADS4" s="26"/>
      <c r="ADT4" s="26"/>
      <c r="ADU4" s="26"/>
      <c r="ADV4" s="26"/>
      <c r="ADW4" s="26"/>
      <c r="ADX4" s="26"/>
      <c r="ADY4" s="26"/>
      <c r="ADZ4" s="26"/>
      <c r="AEA4" s="26"/>
      <c r="AEB4" s="26"/>
      <c r="AEC4" s="26"/>
      <c r="AED4" s="26"/>
      <c r="AEE4" s="26"/>
      <c r="AEF4" s="26"/>
      <c r="AEG4" s="26"/>
      <c r="AEH4" s="26"/>
      <c r="AEI4" s="26"/>
      <c r="AEJ4" s="26"/>
      <c r="AEK4" s="26"/>
      <c r="AEL4" s="26"/>
      <c r="AEM4" s="26"/>
      <c r="AEN4" s="26"/>
      <c r="AEO4" s="26"/>
      <c r="AEP4" s="26"/>
      <c r="AEQ4" s="26"/>
      <c r="AER4" s="26"/>
      <c r="AES4" s="26"/>
      <c r="AET4" s="26"/>
      <c r="AEU4" s="26"/>
      <c r="AEV4" s="26"/>
      <c r="AEW4" s="26"/>
      <c r="AEX4" s="26"/>
      <c r="AEY4" s="26"/>
      <c r="AEZ4" s="26"/>
      <c r="AFA4" s="26"/>
      <c r="AFB4" s="26"/>
      <c r="AFC4" s="26"/>
      <c r="AFD4" s="26"/>
      <c r="AFE4" s="26"/>
      <c r="AFF4" s="26"/>
      <c r="AFG4" s="26"/>
      <c r="AFH4" s="26"/>
      <c r="AFI4" s="26"/>
      <c r="AFJ4" s="26"/>
      <c r="AFK4" s="26"/>
      <c r="AFL4" s="26"/>
      <c r="AFM4" s="26"/>
      <c r="AFN4" s="26"/>
      <c r="AFO4" s="26"/>
      <c r="AFP4" s="26"/>
      <c r="AFQ4" s="26"/>
      <c r="AFR4" s="26"/>
      <c r="AFS4" s="26"/>
      <c r="AFT4" s="26"/>
      <c r="AFU4" s="26"/>
      <c r="AFV4" s="26"/>
      <c r="AFW4" s="26"/>
      <c r="AFX4" s="26"/>
      <c r="AFY4" s="26"/>
      <c r="AFZ4" s="26"/>
      <c r="AGA4" s="26"/>
      <c r="AGB4" s="26"/>
      <c r="AGC4" s="26"/>
      <c r="AGD4" s="26"/>
      <c r="AGE4" s="26"/>
      <c r="AGF4" s="26"/>
      <c r="AGG4" s="26"/>
      <c r="AGH4" s="26"/>
      <c r="AGI4" s="26"/>
      <c r="AGJ4" s="26"/>
      <c r="AGK4" s="26"/>
      <c r="AGL4" s="26"/>
      <c r="AGM4" s="26"/>
      <c r="AGN4" s="26"/>
      <c r="AGO4" s="26"/>
      <c r="AGP4" s="26"/>
      <c r="AGQ4" s="26"/>
      <c r="AGR4" s="26"/>
      <c r="AGS4" s="26"/>
      <c r="AGT4" s="26"/>
      <c r="AGU4" s="26"/>
      <c r="AGV4" s="26"/>
      <c r="AGW4" s="26"/>
      <c r="AGX4" s="26"/>
      <c r="AGY4" s="26"/>
      <c r="AGZ4" s="26"/>
      <c r="AHA4" s="26"/>
      <c r="AHB4" s="26"/>
      <c r="AHC4" s="26"/>
      <c r="AHD4" s="26"/>
      <c r="AHE4" s="26"/>
      <c r="AHF4" s="26"/>
      <c r="AHG4" s="26"/>
      <c r="AHH4" s="26"/>
      <c r="AHI4" s="26"/>
      <c r="AHJ4" s="26"/>
      <c r="AHK4" s="26"/>
      <c r="AHL4" s="26"/>
      <c r="AHM4" s="26"/>
      <c r="AHN4" s="26"/>
      <c r="AHO4" s="26"/>
      <c r="AHP4" s="26"/>
      <c r="AHQ4" s="26"/>
      <c r="AHR4" s="26"/>
      <c r="AHS4" s="26"/>
      <c r="AHT4" s="26"/>
      <c r="AHU4" s="26"/>
      <c r="AHV4" s="26"/>
      <c r="AHW4" s="26"/>
      <c r="AHX4" s="26"/>
      <c r="AHY4" s="26"/>
      <c r="AHZ4" s="26"/>
      <c r="AIA4" s="26"/>
      <c r="AIB4" s="26"/>
      <c r="AIC4" s="26"/>
      <c r="AID4" s="26"/>
      <c r="AIE4" s="26"/>
      <c r="AIF4" s="26"/>
      <c r="AIG4" s="26"/>
      <c r="AIH4" s="26"/>
      <c r="AII4" s="26"/>
      <c r="AIJ4" s="26"/>
      <c r="AIK4" s="26"/>
      <c r="AIL4" s="26"/>
      <c r="AIM4" s="26"/>
      <c r="AIN4" s="26"/>
      <c r="AIO4" s="26"/>
      <c r="AIP4" s="26"/>
      <c r="AIQ4" s="26"/>
      <c r="AIR4" s="26"/>
      <c r="AIS4" s="26"/>
      <c r="AIT4" s="26"/>
      <c r="AIU4" s="26"/>
      <c r="AIV4" s="26"/>
      <c r="AIW4" s="26"/>
      <c r="AIX4" s="26"/>
      <c r="AIY4" s="26"/>
      <c r="AIZ4" s="26"/>
      <c r="AJA4" s="26"/>
      <c r="AJB4" s="26"/>
      <c r="AJC4" s="26"/>
      <c r="AJD4" s="26"/>
      <c r="AJE4" s="26"/>
      <c r="AJF4" s="26"/>
      <c r="AJG4" s="26"/>
      <c r="AJH4" s="26"/>
      <c r="AJI4" s="26"/>
      <c r="AJJ4" s="26"/>
      <c r="AJK4" s="26"/>
      <c r="AJL4" s="26"/>
      <c r="AJM4" s="26"/>
      <c r="AJN4" s="26"/>
      <c r="AJO4" s="26"/>
      <c r="AJP4" s="26"/>
      <c r="AJQ4" s="26"/>
      <c r="AJR4" s="26"/>
      <c r="AJS4" s="26"/>
      <c r="AJT4" s="26"/>
      <c r="AJU4" s="26"/>
      <c r="AJV4" s="26"/>
      <c r="AJW4" s="26"/>
      <c r="AJX4" s="26"/>
      <c r="AJY4" s="26"/>
      <c r="AJZ4" s="26"/>
      <c r="AKA4" s="26"/>
      <c r="AKB4" s="26"/>
      <c r="AKC4" s="26"/>
      <c r="AKD4" s="26"/>
      <c r="AKE4" s="26"/>
      <c r="AKF4" s="26"/>
      <c r="AKG4" s="26"/>
      <c r="AKH4" s="26"/>
      <c r="AKI4" s="26"/>
      <c r="AKJ4" s="26"/>
      <c r="AKK4" s="26"/>
      <c r="AKL4" s="26"/>
      <c r="AKM4" s="26"/>
      <c r="AKN4" s="26"/>
      <c r="AKO4" s="26"/>
      <c r="AKP4" s="26"/>
      <c r="AKQ4" s="26"/>
      <c r="AKR4" s="26"/>
      <c r="AKS4" s="26"/>
      <c r="AKT4" s="26"/>
      <c r="AKU4" s="26"/>
      <c r="AKV4" s="26"/>
      <c r="AKW4" s="26"/>
      <c r="AKX4" s="26"/>
      <c r="AKY4" s="26"/>
      <c r="AKZ4" s="26"/>
      <c r="ALA4" s="26"/>
      <c r="ALB4" s="26"/>
      <c r="ALC4" s="26"/>
      <c r="ALD4" s="26"/>
      <c r="ALE4" s="26"/>
      <c r="ALF4" s="26"/>
      <c r="ALG4" s="26"/>
      <c r="ALH4" s="26"/>
      <c r="ALI4" s="26"/>
      <c r="ALJ4" s="26"/>
      <c r="ALK4" s="26"/>
      <c r="ALL4" s="26"/>
      <c r="ALM4" s="26"/>
      <c r="ALN4" s="26"/>
      <c r="ALO4" s="26"/>
      <c r="ALP4" s="26"/>
      <c r="ALQ4" s="26"/>
      <c r="ALR4" s="26"/>
      <c r="ALS4" s="26"/>
      <c r="ALT4" s="26"/>
      <c r="ALU4" s="26"/>
      <c r="ALV4" s="26"/>
      <c r="ALW4" s="26"/>
      <c r="ALX4" s="26"/>
      <c r="ALY4" s="26"/>
      <c r="ALZ4" s="26"/>
      <c r="AMA4" s="26"/>
      <c r="AMB4" s="26"/>
      <c r="AMC4" s="26"/>
      <c r="AMD4" s="26"/>
      <c r="AME4" s="26"/>
      <c r="AMF4" s="26"/>
      <c r="AMG4" s="26"/>
      <c r="AMH4" s="26"/>
      <c r="AMI4" s="26"/>
      <c r="AMJ4" s="26"/>
      <c r="AMK4" s="26"/>
      <c r="AML4" s="26"/>
      <c r="AMM4" s="26"/>
      <c r="AMN4" s="26"/>
      <c r="AMO4" s="26"/>
      <c r="AMP4" s="26"/>
      <c r="AMQ4" s="26"/>
      <c r="AMR4" s="26"/>
      <c r="AMS4" s="26"/>
      <c r="AMT4" s="26"/>
      <c r="AMU4" s="26"/>
      <c r="AMV4" s="26"/>
      <c r="AMW4" s="26"/>
      <c r="AMX4" s="26"/>
      <c r="AMY4" s="26"/>
      <c r="AMZ4" s="26"/>
      <c r="ANA4" s="26"/>
      <c r="ANB4" s="26"/>
      <c r="ANC4" s="26"/>
      <c r="AND4" s="26"/>
      <c r="ANE4" s="26"/>
      <c r="ANF4" s="26"/>
      <c r="ANG4" s="26"/>
      <c r="ANH4" s="26"/>
      <c r="ANI4" s="26"/>
      <c r="ANJ4" s="26"/>
      <c r="ANK4" s="26"/>
      <c r="ANL4" s="26"/>
      <c r="ANM4" s="26"/>
      <c r="ANN4" s="26"/>
      <c r="ANO4" s="26"/>
      <c r="ANP4" s="26"/>
      <c r="ANQ4" s="26"/>
      <c r="ANR4" s="26"/>
      <c r="ANS4" s="26"/>
      <c r="ANT4" s="26"/>
      <c r="ANU4" s="26"/>
      <c r="ANV4" s="26"/>
      <c r="ANW4" s="26"/>
      <c r="ANX4" s="26"/>
      <c r="ANY4" s="26"/>
      <c r="ANZ4" s="26"/>
      <c r="AOA4" s="26"/>
      <c r="AOB4" s="26"/>
      <c r="AOC4" s="26"/>
      <c r="AOD4" s="26"/>
      <c r="AOE4" s="26"/>
      <c r="AOF4" s="26"/>
      <c r="AOG4" s="26"/>
      <c r="AOH4" s="26"/>
      <c r="AOI4" s="26"/>
      <c r="AOJ4" s="26"/>
      <c r="AOK4" s="26"/>
      <c r="AOL4" s="26"/>
      <c r="AOM4" s="26"/>
      <c r="AON4" s="26"/>
      <c r="AOO4" s="26"/>
      <c r="AOP4" s="26"/>
      <c r="AOQ4" s="26"/>
      <c r="AOR4" s="26"/>
      <c r="AOS4" s="26"/>
      <c r="AOT4" s="26"/>
      <c r="AOU4" s="26"/>
      <c r="AOV4" s="26"/>
      <c r="AOW4" s="26"/>
      <c r="AOX4" s="26"/>
      <c r="AOY4" s="26"/>
      <c r="AOZ4" s="26"/>
      <c r="APA4" s="26"/>
      <c r="APB4" s="26"/>
      <c r="APC4" s="26"/>
      <c r="APD4" s="26"/>
      <c r="APE4" s="26"/>
      <c r="APF4" s="26"/>
      <c r="APG4" s="26"/>
      <c r="APH4" s="26"/>
      <c r="API4" s="26"/>
      <c r="APJ4" s="26"/>
      <c r="APK4" s="26"/>
      <c r="APL4" s="26"/>
      <c r="APM4" s="26"/>
      <c r="APN4" s="26"/>
      <c r="APO4" s="26"/>
      <c r="APP4" s="26"/>
      <c r="APQ4" s="26"/>
      <c r="APR4" s="26"/>
      <c r="APS4" s="26"/>
      <c r="APT4" s="26"/>
      <c r="APU4" s="26"/>
      <c r="APV4" s="26"/>
      <c r="APW4" s="26"/>
      <c r="APX4" s="26"/>
      <c r="APY4" s="26"/>
      <c r="APZ4" s="26"/>
      <c r="AQA4" s="26"/>
      <c r="AQB4" s="26"/>
      <c r="AQC4" s="26"/>
      <c r="AQD4" s="26"/>
      <c r="AQE4" s="26"/>
      <c r="AQF4" s="26"/>
      <c r="AQG4" s="26"/>
      <c r="AQH4" s="26"/>
      <c r="AQI4" s="26"/>
      <c r="AQJ4" s="26"/>
      <c r="AQK4" s="26"/>
      <c r="AQL4" s="26"/>
      <c r="AQM4" s="26"/>
      <c r="AQN4" s="26"/>
      <c r="AQO4" s="26"/>
      <c r="AQP4" s="26"/>
      <c r="AQQ4" s="26"/>
      <c r="AQR4" s="26"/>
      <c r="AQS4" s="26"/>
      <c r="AQT4" s="26"/>
      <c r="AQU4" s="26"/>
      <c r="AQV4" s="26"/>
      <c r="AQW4" s="26"/>
      <c r="AQX4" s="26"/>
      <c r="AQY4" s="26"/>
      <c r="AQZ4" s="26"/>
      <c r="ARA4" s="26"/>
      <c r="ARB4" s="26"/>
      <c r="ARC4" s="26"/>
      <c r="ARD4" s="26"/>
      <c r="ARE4" s="26"/>
      <c r="ARF4" s="26"/>
      <c r="ARG4" s="26"/>
      <c r="ARH4" s="26"/>
      <c r="ARI4" s="26"/>
      <c r="ARJ4" s="26"/>
      <c r="ARK4" s="26"/>
      <c r="ARL4" s="26"/>
      <c r="ARM4" s="26"/>
      <c r="ARN4" s="26"/>
      <c r="ARO4" s="26"/>
      <c r="ARP4" s="26"/>
      <c r="ARQ4" s="26"/>
      <c r="ARR4" s="26"/>
      <c r="ARS4" s="26"/>
      <c r="ART4" s="26"/>
      <c r="ARU4" s="26"/>
      <c r="ARV4" s="26"/>
      <c r="ARW4" s="26"/>
      <c r="ARX4" s="26"/>
      <c r="ARY4" s="26"/>
      <c r="ARZ4" s="26"/>
      <c r="ASA4" s="26"/>
      <c r="ASB4" s="26"/>
      <c r="ASC4" s="26"/>
      <c r="ASD4" s="26"/>
      <c r="ASE4" s="26"/>
      <c r="ASF4" s="26"/>
      <c r="ASG4" s="26"/>
      <c r="ASH4" s="26"/>
      <c r="ASI4" s="26"/>
      <c r="ASJ4" s="26"/>
      <c r="ASK4" s="26"/>
      <c r="ASL4" s="26"/>
      <c r="ASM4" s="26"/>
      <c r="ASN4" s="26"/>
      <c r="ASO4" s="26"/>
      <c r="ASP4" s="26"/>
      <c r="ASQ4" s="26"/>
      <c r="ASR4" s="26"/>
      <c r="ASS4" s="26"/>
      <c r="AST4" s="26"/>
      <c r="ASU4" s="26"/>
      <c r="ASV4" s="26"/>
      <c r="ASW4" s="26"/>
      <c r="ASX4" s="26"/>
      <c r="ASY4" s="26"/>
      <c r="ASZ4" s="26"/>
      <c r="ATA4" s="26"/>
      <c r="ATB4" s="26"/>
      <c r="ATC4" s="26"/>
      <c r="ATD4" s="26"/>
      <c r="ATE4" s="26"/>
      <c r="ATF4" s="26"/>
      <c r="ATG4" s="26"/>
      <c r="ATH4" s="26"/>
      <c r="ATI4" s="26"/>
      <c r="ATJ4" s="26"/>
      <c r="ATK4" s="26"/>
      <c r="ATL4" s="26"/>
      <c r="ATM4" s="26"/>
      <c r="ATN4" s="26"/>
      <c r="ATO4" s="26"/>
      <c r="ATP4" s="26"/>
      <c r="ATQ4" s="26"/>
      <c r="ATR4" s="26"/>
      <c r="ATS4" s="26"/>
      <c r="ATT4" s="26"/>
      <c r="ATU4" s="26"/>
      <c r="ATV4" s="26"/>
      <c r="ATW4" s="26"/>
      <c r="ATX4" s="26"/>
      <c r="ATY4" s="26"/>
      <c r="ATZ4" s="26"/>
      <c r="AUA4" s="26"/>
      <c r="AUB4" s="26"/>
      <c r="AUC4" s="26"/>
      <c r="AUD4" s="26"/>
      <c r="AUE4" s="26"/>
      <c r="AUF4" s="26"/>
      <c r="AUG4" s="26"/>
      <c r="AUH4" s="26"/>
      <c r="AUI4" s="26"/>
      <c r="AUJ4" s="26"/>
      <c r="AUK4" s="26"/>
      <c r="AUL4" s="26"/>
      <c r="AUM4" s="26"/>
      <c r="AUN4" s="26"/>
      <c r="AUO4" s="26"/>
      <c r="AUP4" s="26"/>
      <c r="AUQ4" s="26"/>
      <c r="AUR4" s="26"/>
      <c r="AUS4" s="26"/>
      <c r="AUT4" s="26"/>
      <c r="AUU4" s="26"/>
      <c r="AUV4" s="26"/>
      <c r="AUW4" s="26"/>
      <c r="AUX4" s="26"/>
      <c r="AUY4" s="26"/>
      <c r="AUZ4" s="26"/>
      <c r="AVA4" s="26"/>
      <c r="AVB4" s="26"/>
      <c r="AVC4" s="26"/>
      <c r="AVD4" s="26"/>
      <c r="AVE4" s="26"/>
      <c r="AVF4" s="26"/>
      <c r="AVG4" s="26"/>
      <c r="AVH4" s="26"/>
      <c r="AVI4" s="26"/>
      <c r="AVJ4" s="26"/>
      <c r="AVK4" s="26"/>
      <c r="AVL4" s="26"/>
      <c r="AVM4" s="26"/>
      <c r="AVN4" s="26"/>
      <c r="AVO4" s="26"/>
      <c r="AVP4" s="26"/>
      <c r="AVQ4" s="26"/>
      <c r="AVR4" s="26"/>
      <c r="AVS4" s="26"/>
      <c r="AVT4" s="26"/>
      <c r="AVU4" s="26"/>
      <c r="AVV4" s="26"/>
      <c r="AVW4" s="26"/>
      <c r="AVX4" s="26"/>
      <c r="AVY4" s="26"/>
      <c r="AVZ4" s="26"/>
      <c r="AWA4" s="26"/>
      <c r="AWB4" s="26"/>
      <c r="AWC4" s="26"/>
      <c r="AWD4" s="26"/>
      <c r="AWE4" s="26"/>
      <c r="AWF4" s="26"/>
      <c r="AWG4" s="26"/>
      <c r="AWH4" s="26"/>
      <c r="AWI4" s="26"/>
      <c r="AWJ4" s="26"/>
      <c r="AWK4" s="26"/>
      <c r="AWL4" s="26"/>
      <c r="AWM4" s="26"/>
      <c r="AWN4" s="26"/>
      <c r="AWO4" s="26"/>
      <c r="AWP4" s="26"/>
      <c r="AWQ4" s="26"/>
      <c r="AWR4" s="26"/>
      <c r="AWS4" s="26"/>
      <c r="AWT4" s="26"/>
      <c r="AWU4" s="26"/>
      <c r="AWV4" s="26"/>
      <c r="AWW4" s="26"/>
      <c r="AWX4" s="26"/>
      <c r="AWY4" s="26"/>
      <c r="AWZ4" s="26"/>
      <c r="AXA4" s="26"/>
      <c r="AXB4" s="26"/>
      <c r="AXC4" s="26"/>
      <c r="AXD4" s="26"/>
      <c r="AXE4" s="26"/>
      <c r="AXF4" s="26"/>
      <c r="AXG4" s="26"/>
      <c r="AXH4" s="26"/>
      <c r="AXI4" s="26"/>
      <c r="AXJ4" s="26"/>
      <c r="AXK4" s="26"/>
      <c r="AXL4" s="26"/>
      <c r="AXM4" s="26"/>
      <c r="AXN4" s="26"/>
      <c r="AXO4" s="26"/>
      <c r="AXP4" s="26"/>
      <c r="AXQ4" s="26"/>
      <c r="AXR4" s="26"/>
      <c r="AXS4" s="26"/>
      <c r="AXT4" s="26"/>
      <c r="AXU4" s="26"/>
      <c r="AXV4" s="26"/>
      <c r="AXW4" s="26"/>
      <c r="AXX4" s="26"/>
      <c r="AXY4" s="26"/>
      <c r="AXZ4" s="26"/>
      <c r="AYA4" s="26"/>
      <c r="AYB4" s="26"/>
      <c r="AYC4" s="26"/>
      <c r="AYD4" s="26"/>
      <c r="AYE4" s="26"/>
      <c r="AYF4" s="26"/>
      <c r="AYG4" s="26"/>
      <c r="AYH4" s="26"/>
      <c r="AYI4" s="26"/>
      <c r="AYJ4" s="26"/>
      <c r="AYK4" s="26"/>
      <c r="AYL4" s="26"/>
      <c r="AYM4" s="26"/>
      <c r="AYN4" s="26"/>
      <c r="AYO4" s="26"/>
      <c r="AYP4" s="26"/>
      <c r="AYQ4" s="26"/>
      <c r="AYR4" s="26"/>
      <c r="AYS4" s="26"/>
      <c r="AYT4" s="26"/>
      <c r="AYU4" s="26"/>
      <c r="AYV4" s="26"/>
      <c r="AYW4" s="26"/>
      <c r="AYX4" s="26"/>
      <c r="AYY4" s="26"/>
      <c r="AYZ4" s="26"/>
      <c r="AZA4" s="26"/>
      <c r="AZB4" s="26"/>
      <c r="AZC4" s="26"/>
      <c r="AZD4" s="26"/>
      <c r="AZE4" s="26"/>
      <c r="AZF4" s="26"/>
      <c r="AZG4" s="26"/>
      <c r="AZH4" s="26"/>
      <c r="AZI4" s="26"/>
      <c r="AZJ4" s="26"/>
      <c r="AZK4" s="26"/>
      <c r="AZL4" s="26"/>
      <c r="AZM4" s="26"/>
      <c r="AZN4" s="26"/>
      <c r="AZO4" s="26"/>
      <c r="AZP4" s="26"/>
      <c r="AZQ4" s="26"/>
      <c r="AZR4" s="26"/>
      <c r="AZS4" s="26"/>
      <c r="AZT4" s="26"/>
      <c r="AZU4" s="26"/>
      <c r="AZV4" s="26"/>
      <c r="AZW4" s="26"/>
      <c r="AZX4" s="26"/>
      <c r="AZY4" s="26"/>
      <c r="AZZ4" s="26"/>
      <c r="BAA4" s="26"/>
      <c r="BAB4" s="26"/>
      <c r="BAC4" s="26"/>
      <c r="BAD4" s="26"/>
      <c r="BAE4" s="26"/>
      <c r="BAF4" s="26"/>
      <c r="BAG4" s="26"/>
      <c r="BAH4" s="26"/>
      <c r="BAI4" s="26"/>
      <c r="BAJ4" s="26"/>
      <c r="BAK4" s="26"/>
      <c r="BAL4" s="26"/>
      <c r="BAM4" s="26"/>
      <c r="BAN4" s="26"/>
      <c r="BAO4" s="26"/>
      <c r="BAP4" s="26"/>
      <c r="BAQ4" s="26"/>
      <c r="BAR4" s="26"/>
      <c r="BAS4" s="26"/>
      <c r="BAT4" s="26"/>
      <c r="BAU4" s="26"/>
      <c r="BAV4" s="26"/>
      <c r="BAW4" s="26"/>
      <c r="BAX4" s="26"/>
      <c r="BAY4" s="26"/>
      <c r="BAZ4" s="26"/>
      <c r="BBA4" s="26"/>
      <c r="BBB4" s="26"/>
      <c r="BBC4" s="26"/>
      <c r="BBD4" s="26"/>
      <c r="BBE4" s="26"/>
      <c r="BBF4" s="26"/>
      <c r="BBG4" s="26"/>
      <c r="BBH4" s="26"/>
      <c r="BBI4" s="26"/>
      <c r="BBJ4" s="26"/>
      <c r="BBK4" s="26"/>
      <c r="BBL4" s="26"/>
      <c r="BBM4" s="26"/>
      <c r="BBN4" s="26"/>
      <c r="BBO4" s="26"/>
      <c r="BBP4" s="26"/>
      <c r="BBQ4" s="26"/>
      <c r="BBR4" s="26"/>
      <c r="BBS4" s="26"/>
      <c r="BBT4" s="26"/>
      <c r="BBU4" s="26"/>
      <c r="BBV4" s="26"/>
      <c r="BBW4" s="26"/>
      <c r="BBX4" s="26"/>
      <c r="BBY4" s="26"/>
      <c r="BBZ4" s="26"/>
      <c r="BCA4" s="26"/>
      <c r="BCB4" s="26"/>
      <c r="BCC4" s="26"/>
      <c r="BCD4" s="26"/>
      <c r="BCE4" s="26"/>
      <c r="BCF4" s="26"/>
      <c r="BCG4" s="26"/>
      <c r="BCH4" s="26"/>
      <c r="BCI4" s="26"/>
      <c r="BCJ4" s="26"/>
      <c r="BCK4" s="26"/>
      <c r="BCL4" s="26"/>
      <c r="BCM4" s="26"/>
      <c r="BCN4" s="26"/>
      <c r="BCO4" s="26"/>
      <c r="BCP4" s="26"/>
      <c r="BCQ4" s="26"/>
      <c r="BCR4" s="26"/>
      <c r="BCS4" s="26"/>
      <c r="BCT4" s="26"/>
      <c r="BCU4" s="26"/>
      <c r="BCV4" s="26"/>
      <c r="BCW4" s="26"/>
      <c r="BCX4" s="26"/>
      <c r="BCY4" s="26"/>
      <c r="BCZ4" s="26"/>
      <c r="BDA4" s="26"/>
      <c r="BDB4" s="26"/>
      <c r="BDC4" s="26"/>
      <c r="BDD4" s="26"/>
      <c r="BDE4" s="26"/>
      <c r="BDF4" s="26"/>
      <c r="BDG4" s="26"/>
      <c r="BDH4" s="26"/>
      <c r="BDI4" s="26"/>
      <c r="BDJ4" s="26"/>
      <c r="BDK4" s="26"/>
      <c r="BDL4" s="26"/>
      <c r="BDM4" s="26"/>
      <c r="BDN4" s="26"/>
      <c r="BDO4" s="26"/>
      <c r="BDP4" s="26"/>
      <c r="BDQ4" s="26"/>
      <c r="BDR4" s="26"/>
      <c r="BDS4" s="26"/>
      <c r="BDT4" s="26"/>
      <c r="BDU4" s="26"/>
      <c r="BDV4" s="26"/>
      <c r="BDW4" s="26"/>
      <c r="BDX4" s="26"/>
      <c r="BDY4" s="26"/>
      <c r="BDZ4" s="26"/>
      <c r="BEA4" s="26"/>
      <c r="BEB4" s="26"/>
      <c r="BEC4" s="26"/>
      <c r="BED4" s="26"/>
      <c r="BEE4" s="26"/>
      <c r="BEF4" s="26"/>
      <c r="BEG4" s="26"/>
      <c r="BEH4" s="26"/>
      <c r="BEI4" s="26"/>
      <c r="BEJ4" s="26"/>
      <c r="BEK4" s="26"/>
      <c r="BEL4" s="26"/>
      <c r="BEM4" s="26"/>
      <c r="BEN4" s="26"/>
      <c r="BEO4" s="26"/>
      <c r="BEP4" s="26"/>
      <c r="BEQ4" s="26"/>
      <c r="BER4" s="26"/>
      <c r="BES4" s="26"/>
      <c r="BET4" s="26"/>
      <c r="BEU4" s="26"/>
      <c r="BEV4" s="26"/>
      <c r="BEW4" s="26"/>
      <c r="BEX4" s="26"/>
      <c r="BEY4" s="26"/>
      <c r="BEZ4" s="26"/>
      <c r="BFA4" s="26"/>
      <c r="BFB4" s="26"/>
      <c r="BFC4" s="26"/>
      <c r="BFD4" s="26"/>
      <c r="BFE4" s="26"/>
      <c r="BFF4" s="26"/>
      <c r="BFG4" s="26"/>
      <c r="BFH4" s="26"/>
      <c r="BFI4" s="26"/>
      <c r="BFJ4" s="26"/>
      <c r="BFK4" s="26"/>
      <c r="BFL4" s="26"/>
      <c r="BFM4" s="26"/>
      <c r="BFN4" s="26"/>
      <c r="BFO4" s="26"/>
      <c r="BFP4" s="26"/>
      <c r="BFQ4" s="26"/>
      <c r="BFR4" s="26"/>
      <c r="BFS4" s="26"/>
      <c r="BFT4" s="26"/>
      <c r="BFU4" s="26"/>
      <c r="BFV4" s="26"/>
      <c r="BFW4" s="26"/>
      <c r="BFX4" s="26"/>
      <c r="BFY4" s="26"/>
      <c r="BFZ4" s="26"/>
      <c r="BGA4" s="26"/>
      <c r="BGB4" s="26"/>
      <c r="BGC4" s="26"/>
      <c r="BGD4" s="26"/>
      <c r="BGE4" s="26"/>
      <c r="BGF4" s="26"/>
      <c r="BGG4" s="26"/>
      <c r="BGH4" s="26"/>
      <c r="BGI4" s="26"/>
      <c r="BGJ4" s="26"/>
      <c r="BGK4" s="26"/>
      <c r="BGL4" s="26"/>
      <c r="BGM4" s="26"/>
      <c r="BGN4" s="26"/>
      <c r="BGO4" s="26"/>
      <c r="BGP4" s="26"/>
      <c r="BGQ4" s="26"/>
      <c r="BGR4" s="26"/>
      <c r="BGS4" s="26"/>
      <c r="BGT4" s="26"/>
      <c r="BGU4" s="26"/>
      <c r="BGV4" s="26"/>
      <c r="BGW4" s="26"/>
      <c r="BGX4" s="26"/>
      <c r="BGY4" s="26"/>
      <c r="BGZ4" s="26"/>
      <c r="BHA4" s="26"/>
      <c r="BHB4" s="26"/>
      <c r="BHC4" s="26"/>
      <c r="BHD4" s="26"/>
      <c r="BHE4" s="26"/>
      <c r="BHF4" s="26"/>
      <c r="BHG4" s="26"/>
      <c r="BHH4" s="26"/>
      <c r="BHI4" s="26"/>
      <c r="BHJ4" s="26"/>
      <c r="BHK4" s="26"/>
      <c r="BHL4" s="26"/>
      <c r="BHM4" s="26"/>
      <c r="BHN4" s="26"/>
      <c r="BHO4" s="26"/>
      <c r="BHP4" s="26"/>
      <c r="BHQ4" s="26"/>
      <c r="BHR4" s="26"/>
      <c r="BHS4" s="26"/>
      <c r="BHT4" s="26"/>
      <c r="BHU4" s="26"/>
      <c r="BHV4" s="26"/>
      <c r="BHW4" s="26"/>
      <c r="BHX4" s="26"/>
      <c r="BHY4" s="26"/>
      <c r="BHZ4" s="26"/>
      <c r="BIA4" s="26"/>
      <c r="BIB4" s="26"/>
      <c r="BIC4" s="26"/>
      <c r="BID4" s="26"/>
      <c r="BIE4" s="26"/>
      <c r="BIF4" s="26"/>
      <c r="BIG4" s="26"/>
      <c r="BIH4" s="26"/>
      <c r="BII4" s="26"/>
      <c r="BIJ4" s="26"/>
      <c r="BIK4" s="26"/>
      <c r="BIL4" s="26"/>
      <c r="BIM4" s="26"/>
      <c r="BIN4" s="26"/>
      <c r="BIO4" s="26"/>
      <c r="BIP4" s="26"/>
      <c r="BIQ4" s="26"/>
      <c r="BIR4" s="26"/>
      <c r="BIS4" s="26"/>
      <c r="BIT4" s="26"/>
      <c r="BIU4" s="26"/>
      <c r="BIV4" s="26"/>
      <c r="BIW4" s="26"/>
      <c r="BIX4" s="26"/>
      <c r="BIY4" s="26"/>
      <c r="BIZ4" s="26"/>
      <c r="BJA4" s="26"/>
      <c r="BJB4" s="26"/>
      <c r="BJC4" s="26"/>
      <c r="BJD4" s="26"/>
      <c r="BJE4" s="26"/>
      <c r="BJF4" s="26"/>
      <c r="BJG4" s="26"/>
      <c r="BJH4" s="26"/>
      <c r="BJI4" s="26"/>
      <c r="BJJ4" s="26"/>
      <c r="BJK4" s="26"/>
      <c r="BJL4" s="26"/>
      <c r="BJM4" s="26"/>
      <c r="BJN4" s="26"/>
      <c r="BJO4" s="26"/>
      <c r="BJP4" s="26"/>
      <c r="BJQ4" s="26"/>
      <c r="BJR4" s="26"/>
      <c r="BJS4" s="26"/>
      <c r="BJT4" s="26"/>
      <c r="BJU4" s="26"/>
      <c r="BJV4" s="26"/>
      <c r="BJW4" s="26"/>
      <c r="BJX4" s="26"/>
      <c r="BJY4" s="26"/>
      <c r="BJZ4" s="26"/>
      <c r="BKA4" s="26"/>
      <c r="BKB4" s="26"/>
      <c r="BKC4" s="26"/>
      <c r="BKD4" s="26"/>
      <c r="BKE4" s="26"/>
      <c r="BKF4" s="26"/>
      <c r="BKG4" s="26"/>
      <c r="BKH4" s="26"/>
      <c r="BKI4" s="26"/>
      <c r="BKJ4" s="26"/>
      <c r="BKK4" s="26"/>
      <c r="BKL4" s="26"/>
      <c r="BKM4" s="26"/>
      <c r="BKN4" s="26"/>
      <c r="BKO4" s="26"/>
      <c r="BKP4" s="26"/>
      <c r="BKQ4" s="26"/>
      <c r="BKR4" s="26"/>
      <c r="BKS4" s="26"/>
      <c r="BKT4" s="26"/>
      <c r="BKU4" s="26"/>
      <c r="BKV4" s="26"/>
      <c r="BKW4" s="26"/>
      <c r="BKX4" s="26"/>
      <c r="BKY4" s="26"/>
      <c r="BKZ4" s="26"/>
      <c r="BLA4" s="26"/>
      <c r="BLB4" s="26"/>
      <c r="BLC4" s="26"/>
      <c r="BLD4" s="26"/>
      <c r="BLE4" s="26"/>
      <c r="BLF4" s="26"/>
      <c r="BLG4" s="26"/>
      <c r="BLH4" s="26"/>
      <c r="BLI4" s="26"/>
      <c r="BLJ4" s="26"/>
      <c r="BLK4" s="26"/>
      <c r="BLL4" s="26"/>
      <c r="BLM4" s="26"/>
      <c r="BLN4" s="26"/>
      <c r="BLO4" s="26"/>
      <c r="BLP4" s="26"/>
      <c r="BLQ4" s="26"/>
      <c r="BLR4" s="26"/>
      <c r="BLS4" s="26"/>
      <c r="BLT4" s="26"/>
      <c r="BLU4" s="26"/>
      <c r="BLV4" s="26"/>
      <c r="BLW4" s="26"/>
      <c r="BLX4" s="26"/>
      <c r="BLY4" s="26"/>
      <c r="BLZ4" s="26"/>
      <c r="BMA4" s="26"/>
      <c r="BMB4" s="26"/>
      <c r="BMC4" s="26"/>
      <c r="BMD4" s="26"/>
      <c r="BME4" s="26"/>
      <c r="BMF4" s="26"/>
      <c r="BMG4" s="26"/>
      <c r="BMH4" s="26"/>
      <c r="BMI4" s="26"/>
      <c r="BMJ4" s="26"/>
      <c r="BMK4" s="26"/>
      <c r="BML4" s="26"/>
      <c r="BMM4" s="26"/>
      <c r="BMN4" s="26"/>
      <c r="BMO4" s="26"/>
      <c r="BMP4" s="26"/>
      <c r="BMQ4" s="26"/>
      <c r="BMR4" s="26"/>
      <c r="BMS4" s="26"/>
      <c r="BMT4" s="26"/>
      <c r="BMU4" s="26"/>
      <c r="BMV4" s="26"/>
      <c r="BMW4" s="26"/>
      <c r="BMX4" s="26"/>
      <c r="BMY4" s="26"/>
      <c r="BMZ4" s="26"/>
      <c r="BNA4" s="26"/>
      <c r="BNB4" s="26"/>
      <c r="BNC4" s="26"/>
      <c r="BND4" s="26"/>
      <c r="BNE4" s="26"/>
      <c r="BNF4" s="26"/>
      <c r="BNG4" s="26"/>
      <c r="BNH4" s="26"/>
      <c r="BNI4" s="26"/>
      <c r="BNJ4" s="26"/>
      <c r="BNK4" s="26"/>
      <c r="BNL4" s="26"/>
      <c r="BNM4" s="26"/>
      <c r="BNN4" s="26"/>
      <c r="BNO4" s="26"/>
      <c r="BNP4" s="26"/>
      <c r="BNQ4" s="26"/>
      <c r="BNR4" s="26"/>
      <c r="BNS4" s="26"/>
      <c r="BNT4" s="26"/>
      <c r="BNU4" s="26"/>
      <c r="BNV4" s="26"/>
      <c r="BNW4" s="26"/>
      <c r="BNX4" s="26"/>
      <c r="BNY4" s="26"/>
      <c r="BNZ4" s="26"/>
      <c r="BOA4" s="26"/>
      <c r="BOB4" s="26"/>
      <c r="BOC4" s="26"/>
      <c r="BOD4" s="26"/>
      <c r="BOE4" s="26"/>
      <c r="BOF4" s="26"/>
      <c r="BOG4" s="26"/>
      <c r="BOH4" s="26"/>
      <c r="BOI4" s="26"/>
      <c r="BOJ4" s="26"/>
      <c r="BOK4" s="26"/>
      <c r="BOL4" s="26"/>
      <c r="BOM4" s="26"/>
      <c r="BON4" s="26"/>
      <c r="BOO4" s="26"/>
      <c r="BOP4" s="26"/>
      <c r="BOQ4" s="26"/>
      <c r="BOR4" s="26"/>
      <c r="BOS4" s="26"/>
      <c r="BOT4" s="26"/>
      <c r="BOU4" s="26"/>
      <c r="BOV4" s="26"/>
      <c r="BOW4" s="26"/>
      <c r="BOX4" s="26"/>
      <c r="BOY4" s="26"/>
      <c r="BOZ4" s="26"/>
      <c r="BPA4" s="26"/>
      <c r="BPB4" s="26"/>
      <c r="BPC4" s="26"/>
      <c r="BPD4" s="26"/>
      <c r="BPE4" s="26"/>
      <c r="BPF4" s="26"/>
      <c r="BPG4" s="26"/>
      <c r="BPH4" s="26"/>
      <c r="BPI4" s="26"/>
      <c r="BPJ4" s="26"/>
      <c r="BPK4" s="26"/>
      <c r="BPL4" s="26"/>
      <c r="BPM4" s="26"/>
      <c r="BPN4" s="26"/>
      <c r="BPO4" s="26"/>
      <c r="BPP4" s="26"/>
      <c r="BPQ4" s="26"/>
      <c r="BPR4" s="26"/>
      <c r="BPS4" s="26"/>
      <c r="BPT4" s="26"/>
      <c r="BPU4" s="26"/>
      <c r="BPV4" s="26"/>
      <c r="BPW4" s="26"/>
      <c r="BPX4" s="26"/>
      <c r="BPY4" s="26"/>
      <c r="BPZ4" s="26"/>
      <c r="BQA4" s="26"/>
      <c r="BQB4" s="26"/>
      <c r="BQC4" s="26"/>
      <c r="BQD4" s="26"/>
      <c r="BQE4" s="26"/>
      <c r="BQF4" s="26"/>
      <c r="BQG4" s="26"/>
      <c r="BQH4" s="26"/>
      <c r="BQI4" s="26"/>
      <c r="BQJ4" s="26"/>
      <c r="BQK4" s="26"/>
      <c r="BQL4" s="26"/>
      <c r="BQM4" s="26"/>
      <c r="BQN4" s="26"/>
      <c r="BQO4" s="26"/>
      <c r="BQP4" s="26"/>
      <c r="BQQ4" s="26"/>
      <c r="BQR4" s="26"/>
      <c r="BQS4" s="26"/>
      <c r="BQT4" s="26"/>
      <c r="BQU4" s="26"/>
      <c r="BQV4" s="26"/>
      <c r="BQW4" s="26"/>
      <c r="BQX4" s="26"/>
      <c r="BQY4" s="26"/>
      <c r="BQZ4" s="26"/>
      <c r="BRA4" s="26"/>
      <c r="BRB4" s="26"/>
      <c r="BRC4" s="26"/>
      <c r="BRD4" s="26"/>
      <c r="BRE4" s="26"/>
      <c r="BRF4" s="26"/>
      <c r="BRG4" s="26"/>
      <c r="BRH4" s="26"/>
      <c r="BRI4" s="26"/>
      <c r="BRJ4" s="26"/>
      <c r="BRK4" s="26"/>
      <c r="BRL4" s="26"/>
      <c r="BRM4" s="26"/>
      <c r="BRN4" s="26"/>
      <c r="BRO4" s="26"/>
      <c r="BRP4" s="26"/>
      <c r="BRQ4" s="26"/>
      <c r="BRR4" s="26"/>
      <c r="BRS4" s="26"/>
      <c r="BRT4" s="26"/>
      <c r="BRU4" s="26"/>
      <c r="BRV4" s="26"/>
      <c r="BRW4" s="26"/>
      <c r="BRX4" s="26"/>
      <c r="BRY4" s="26"/>
      <c r="BRZ4" s="26"/>
      <c r="BSA4" s="26"/>
      <c r="BSB4" s="26"/>
      <c r="BSC4" s="26"/>
      <c r="BSD4" s="26"/>
      <c r="BSE4" s="26"/>
      <c r="BSF4" s="26"/>
      <c r="BSG4" s="26"/>
      <c r="BSH4" s="26"/>
      <c r="BSI4" s="26"/>
      <c r="BSJ4" s="26"/>
      <c r="BSK4" s="26"/>
      <c r="BSL4" s="26"/>
      <c r="BSM4" s="26"/>
      <c r="BSN4" s="26"/>
      <c r="BSO4" s="26"/>
      <c r="BSP4" s="26"/>
      <c r="BSQ4" s="26"/>
      <c r="BSR4" s="26"/>
      <c r="BSS4" s="26"/>
      <c r="BST4" s="26"/>
      <c r="BSU4" s="26"/>
      <c r="BSV4" s="26"/>
      <c r="BSW4" s="26"/>
      <c r="BSX4" s="26"/>
      <c r="BSY4" s="26"/>
      <c r="BSZ4" s="26"/>
      <c r="BTA4" s="26"/>
      <c r="BTB4" s="26"/>
      <c r="BTC4" s="26"/>
      <c r="BTD4" s="26"/>
      <c r="BTE4" s="26"/>
      <c r="BTF4" s="26"/>
      <c r="BTG4" s="26"/>
      <c r="BTH4" s="26"/>
      <c r="BTI4" s="26"/>
      <c r="BTJ4" s="26"/>
      <c r="BTK4" s="26"/>
      <c r="BTL4" s="26"/>
      <c r="BTM4" s="26"/>
      <c r="BTN4" s="26"/>
      <c r="BTO4" s="26"/>
      <c r="BTP4" s="26"/>
      <c r="BTQ4" s="26"/>
      <c r="BTR4" s="26"/>
      <c r="BTS4" s="26"/>
      <c r="BTT4" s="26"/>
      <c r="BTU4" s="26"/>
      <c r="BTV4" s="26"/>
      <c r="BTW4" s="26"/>
      <c r="BTX4" s="26"/>
      <c r="BTY4" s="26"/>
      <c r="BTZ4" s="26"/>
      <c r="BUA4" s="26"/>
      <c r="BUB4" s="26"/>
      <c r="BUC4" s="26"/>
      <c r="BUD4" s="26"/>
      <c r="BUE4" s="26"/>
      <c r="BUF4" s="26"/>
      <c r="BUG4" s="26"/>
      <c r="BUH4" s="26"/>
      <c r="BUI4" s="26"/>
      <c r="BUJ4" s="26"/>
      <c r="BUK4" s="26"/>
      <c r="BUL4" s="26"/>
      <c r="BUM4" s="26"/>
      <c r="BUN4" s="26"/>
      <c r="BUO4" s="26"/>
      <c r="BUP4" s="26"/>
      <c r="BUQ4" s="26"/>
      <c r="BUR4" s="26"/>
      <c r="BUS4" s="26"/>
      <c r="BUT4" s="26"/>
      <c r="BUU4" s="26"/>
      <c r="BUV4" s="26"/>
      <c r="BUW4" s="26"/>
      <c r="BUX4" s="26"/>
      <c r="BUY4" s="26"/>
      <c r="BUZ4" s="26"/>
      <c r="BVA4" s="26"/>
      <c r="BVB4" s="26"/>
      <c r="BVC4" s="26"/>
      <c r="BVD4" s="26"/>
      <c r="BVE4" s="26"/>
      <c r="BVF4" s="26"/>
      <c r="BVG4" s="26"/>
      <c r="BVH4" s="26"/>
      <c r="BVI4" s="26"/>
      <c r="BVJ4" s="26"/>
      <c r="BVK4" s="26"/>
      <c r="BVL4" s="26"/>
      <c r="BVM4" s="26"/>
      <c r="BVN4" s="26"/>
      <c r="BVO4" s="26"/>
      <c r="BVP4" s="26"/>
      <c r="BVQ4" s="26"/>
      <c r="BVR4" s="26"/>
      <c r="BVS4" s="26"/>
      <c r="BVT4" s="26"/>
      <c r="BVU4" s="26"/>
      <c r="BVV4" s="26"/>
      <c r="BVW4" s="26"/>
      <c r="BVX4" s="26"/>
      <c r="BVY4" s="26"/>
      <c r="BVZ4" s="26"/>
      <c r="BWA4" s="26"/>
      <c r="BWB4" s="26"/>
      <c r="BWC4" s="26"/>
      <c r="BWD4" s="26"/>
      <c r="BWE4" s="26"/>
      <c r="BWF4" s="26"/>
      <c r="BWG4" s="26"/>
      <c r="BWH4" s="26"/>
      <c r="BWI4" s="26"/>
      <c r="BWJ4" s="26"/>
      <c r="BWK4" s="26"/>
      <c r="BWL4" s="26"/>
      <c r="BWM4" s="26"/>
      <c r="BWN4" s="26"/>
      <c r="BWO4" s="26"/>
      <c r="BWP4" s="26"/>
      <c r="BWQ4" s="26"/>
      <c r="BWR4" s="26"/>
      <c r="BWS4" s="26"/>
      <c r="BWT4" s="26"/>
      <c r="BWU4" s="26"/>
      <c r="BWV4" s="26"/>
      <c r="BWW4" s="26"/>
      <c r="BWX4" s="26"/>
      <c r="BWY4" s="26"/>
      <c r="BWZ4" s="26"/>
      <c r="BXA4" s="26"/>
      <c r="BXB4" s="26"/>
      <c r="BXC4" s="26"/>
      <c r="BXD4" s="26"/>
      <c r="BXE4" s="26"/>
      <c r="BXF4" s="26"/>
      <c r="BXG4" s="26"/>
      <c r="BXH4" s="26"/>
      <c r="BXI4" s="26"/>
      <c r="BXJ4" s="26"/>
      <c r="BXK4" s="26"/>
      <c r="BXL4" s="26"/>
      <c r="BXM4" s="26"/>
      <c r="BXN4" s="26"/>
      <c r="BXO4" s="26"/>
      <c r="BXP4" s="26"/>
      <c r="BXQ4" s="26"/>
      <c r="BXR4" s="26"/>
      <c r="BXS4" s="26"/>
      <c r="BXT4" s="26"/>
      <c r="BXU4" s="26"/>
      <c r="BXV4" s="26"/>
      <c r="BXW4" s="26"/>
      <c r="BXX4" s="26"/>
      <c r="BXY4" s="26"/>
      <c r="BXZ4" s="26"/>
      <c r="BYA4" s="26"/>
      <c r="BYB4" s="26"/>
      <c r="BYC4" s="26"/>
      <c r="BYD4" s="26"/>
      <c r="BYE4" s="26"/>
      <c r="BYF4" s="26"/>
      <c r="BYG4" s="26"/>
      <c r="BYH4" s="26"/>
      <c r="BYI4" s="26"/>
      <c r="BYJ4" s="26"/>
      <c r="BYK4" s="26"/>
      <c r="BYL4" s="26"/>
      <c r="BYM4" s="26"/>
      <c r="BYN4" s="26"/>
      <c r="BYO4" s="26"/>
      <c r="BYP4" s="26"/>
      <c r="BYQ4" s="26"/>
      <c r="BYR4" s="26"/>
      <c r="BYS4" s="26"/>
      <c r="BYT4" s="26"/>
      <c r="BYU4" s="26"/>
      <c r="BYV4" s="26"/>
      <c r="BYW4" s="26"/>
      <c r="BYX4" s="26"/>
      <c r="BYY4" s="26"/>
      <c r="BYZ4" s="26"/>
      <c r="BZA4" s="26"/>
      <c r="BZB4" s="26"/>
      <c r="BZC4" s="26"/>
      <c r="BZD4" s="26"/>
      <c r="BZE4" s="26"/>
      <c r="BZF4" s="26"/>
      <c r="BZG4" s="26"/>
      <c r="BZH4" s="26"/>
      <c r="BZI4" s="26"/>
      <c r="BZJ4" s="26"/>
      <c r="BZK4" s="26"/>
      <c r="BZL4" s="26"/>
      <c r="BZM4" s="26"/>
      <c r="BZN4" s="26"/>
      <c r="BZO4" s="26"/>
      <c r="BZP4" s="26"/>
      <c r="BZQ4" s="26"/>
      <c r="BZR4" s="26"/>
      <c r="BZS4" s="26"/>
      <c r="BZT4" s="26"/>
      <c r="BZU4" s="26"/>
      <c r="BZV4" s="26"/>
      <c r="BZW4" s="26"/>
      <c r="BZX4" s="26"/>
      <c r="BZY4" s="26"/>
      <c r="BZZ4" s="26"/>
      <c r="CAA4" s="26"/>
      <c r="CAB4" s="26"/>
      <c r="CAC4" s="26"/>
      <c r="CAD4" s="26"/>
      <c r="CAE4" s="26"/>
      <c r="CAF4" s="26"/>
      <c r="CAG4" s="26"/>
      <c r="CAH4" s="26"/>
      <c r="CAI4" s="26"/>
      <c r="CAJ4" s="26"/>
      <c r="CAK4" s="26"/>
      <c r="CAL4" s="26"/>
      <c r="CAM4" s="26"/>
      <c r="CAN4" s="26"/>
      <c r="CAO4" s="26"/>
      <c r="CAP4" s="26"/>
      <c r="CAQ4" s="26"/>
      <c r="CAR4" s="26"/>
      <c r="CAS4" s="26"/>
      <c r="CAT4" s="26"/>
      <c r="CAU4" s="26"/>
      <c r="CAV4" s="26"/>
      <c r="CAW4" s="26"/>
      <c r="CAX4" s="26"/>
      <c r="CAY4" s="26"/>
      <c r="CAZ4" s="26"/>
      <c r="CBA4" s="26"/>
      <c r="CBB4" s="26"/>
      <c r="CBC4" s="26"/>
      <c r="CBD4" s="26"/>
      <c r="CBE4" s="26"/>
      <c r="CBF4" s="26"/>
      <c r="CBG4" s="26"/>
      <c r="CBH4" s="26"/>
      <c r="CBI4" s="26"/>
      <c r="CBJ4" s="26"/>
      <c r="CBK4" s="26"/>
      <c r="CBL4" s="26"/>
      <c r="CBM4" s="26"/>
      <c r="CBN4" s="26"/>
      <c r="CBO4" s="26"/>
      <c r="CBP4" s="26"/>
      <c r="CBQ4" s="26"/>
      <c r="CBR4" s="26"/>
      <c r="CBS4" s="26"/>
      <c r="CBT4" s="26"/>
      <c r="CBU4" s="26"/>
      <c r="CBV4" s="26"/>
      <c r="CBW4" s="26"/>
      <c r="CBX4" s="26"/>
      <c r="CBY4" s="26"/>
      <c r="CBZ4" s="26"/>
      <c r="CCA4" s="26"/>
      <c r="CCB4" s="26"/>
      <c r="CCC4" s="26"/>
      <c r="CCD4" s="26"/>
      <c r="CCE4" s="26"/>
      <c r="CCF4" s="26"/>
      <c r="CCG4" s="26"/>
      <c r="CCH4" s="26"/>
      <c r="CCI4" s="26"/>
      <c r="CCJ4" s="26"/>
      <c r="CCK4" s="26"/>
      <c r="CCL4" s="26"/>
      <c r="CCM4" s="26"/>
      <c r="CCN4" s="26"/>
      <c r="CCO4" s="26"/>
      <c r="CCP4" s="26"/>
      <c r="CCQ4" s="26"/>
      <c r="CCR4" s="26"/>
      <c r="CCS4" s="26"/>
      <c r="CCT4" s="26"/>
      <c r="CCU4" s="26"/>
      <c r="CCV4" s="26"/>
      <c r="CCW4" s="26"/>
      <c r="CCX4" s="26"/>
      <c r="CCY4" s="26"/>
      <c r="CCZ4" s="26"/>
      <c r="CDA4" s="26"/>
      <c r="CDB4" s="26"/>
      <c r="CDC4" s="26"/>
      <c r="CDD4" s="26"/>
      <c r="CDE4" s="26"/>
      <c r="CDF4" s="26"/>
      <c r="CDG4" s="26"/>
      <c r="CDH4" s="26"/>
      <c r="CDI4" s="26"/>
      <c r="CDJ4" s="26"/>
      <c r="CDK4" s="26"/>
      <c r="CDL4" s="26"/>
      <c r="CDM4" s="26"/>
      <c r="CDN4" s="26"/>
      <c r="CDO4" s="26"/>
      <c r="CDP4" s="26"/>
      <c r="CDQ4" s="26"/>
      <c r="CDR4" s="26"/>
      <c r="CDS4" s="26"/>
      <c r="CDT4" s="26"/>
      <c r="CDU4" s="26"/>
      <c r="CDV4" s="26"/>
      <c r="CDW4" s="26"/>
      <c r="CDX4" s="26"/>
      <c r="CDY4" s="26"/>
      <c r="CDZ4" s="26"/>
      <c r="CEA4" s="26"/>
      <c r="CEB4" s="26"/>
      <c r="CEC4" s="26"/>
      <c r="CED4" s="26"/>
      <c r="CEE4" s="26"/>
      <c r="CEF4" s="26"/>
      <c r="CEG4" s="26"/>
      <c r="CEH4" s="26"/>
      <c r="CEI4" s="26"/>
      <c r="CEJ4" s="26"/>
      <c r="CEK4" s="26"/>
      <c r="CEL4" s="26"/>
      <c r="CEM4" s="26"/>
      <c r="CEN4" s="26"/>
      <c r="CEO4" s="26"/>
      <c r="CEP4" s="26"/>
      <c r="CEQ4" s="26"/>
      <c r="CER4" s="26"/>
      <c r="CES4" s="26"/>
      <c r="CET4" s="26"/>
      <c r="CEU4" s="26"/>
      <c r="CEV4" s="26"/>
      <c r="CEW4" s="26"/>
      <c r="CEX4" s="26"/>
      <c r="CEY4" s="26"/>
      <c r="CEZ4" s="26"/>
      <c r="CFA4" s="26"/>
      <c r="CFB4" s="26"/>
      <c r="CFC4" s="26"/>
      <c r="CFD4" s="26"/>
      <c r="CFE4" s="26"/>
      <c r="CFF4" s="26"/>
      <c r="CFG4" s="26"/>
      <c r="CFH4" s="26"/>
      <c r="CFI4" s="26"/>
      <c r="CFJ4" s="26"/>
      <c r="CFK4" s="26"/>
      <c r="CFL4" s="26"/>
      <c r="CFM4" s="26"/>
      <c r="CFN4" s="26"/>
      <c r="CFO4" s="26"/>
      <c r="CFP4" s="26"/>
      <c r="CFQ4" s="26"/>
      <c r="CFR4" s="26"/>
      <c r="CFS4" s="26"/>
      <c r="CFT4" s="26"/>
      <c r="CFU4" s="26"/>
      <c r="CFV4" s="26"/>
      <c r="CFW4" s="26"/>
      <c r="CFX4" s="26"/>
      <c r="CFY4" s="26"/>
      <c r="CFZ4" s="26"/>
      <c r="CGA4" s="26"/>
      <c r="CGB4" s="26"/>
      <c r="CGC4" s="26"/>
      <c r="CGD4" s="26"/>
      <c r="CGE4" s="26"/>
      <c r="CGF4" s="26"/>
      <c r="CGG4" s="26"/>
      <c r="CGH4" s="26"/>
      <c r="CGI4" s="26"/>
      <c r="CGJ4" s="26"/>
      <c r="CGK4" s="26"/>
      <c r="CGL4" s="26"/>
      <c r="CGM4" s="26"/>
      <c r="CGN4" s="26"/>
      <c r="CGO4" s="26"/>
      <c r="CGP4" s="26"/>
      <c r="CGQ4" s="26"/>
      <c r="CGR4" s="26"/>
      <c r="CGS4" s="26"/>
      <c r="CGT4" s="26"/>
      <c r="CGU4" s="26"/>
      <c r="CGV4" s="26"/>
      <c r="CGW4" s="26"/>
      <c r="CGX4" s="26"/>
      <c r="CGY4" s="26"/>
      <c r="CGZ4" s="26"/>
      <c r="CHA4" s="26"/>
      <c r="CHB4" s="26"/>
      <c r="CHC4" s="26"/>
      <c r="CHD4" s="26"/>
      <c r="CHE4" s="26"/>
      <c r="CHF4" s="26"/>
      <c r="CHG4" s="26"/>
      <c r="CHH4" s="26"/>
      <c r="CHI4" s="26"/>
      <c r="CHJ4" s="26"/>
      <c r="CHK4" s="26"/>
      <c r="CHL4" s="26"/>
      <c r="CHM4" s="26"/>
      <c r="CHN4" s="26"/>
      <c r="CHO4" s="26"/>
      <c r="CHP4" s="26"/>
      <c r="CHQ4" s="26"/>
      <c r="CHR4" s="26"/>
      <c r="CHS4" s="26"/>
      <c r="CHT4" s="26"/>
      <c r="CHU4" s="26"/>
      <c r="CHV4" s="26"/>
      <c r="CHW4" s="26"/>
      <c r="CHX4" s="26"/>
      <c r="CHY4" s="26"/>
      <c r="CHZ4" s="26"/>
      <c r="CIA4" s="26"/>
      <c r="CIB4" s="26"/>
      <c r="CIC4" s="26"/>
      <c r="CID4" s="26"/>
      <c r="CIE4" s="26"/>
      <c r="CIF4" s="26"/>
      <c r="CIG4" s="26"/>
      <c r="CIH4" s="26"/>
      <c r="CII4" s="26"/>
      <c r="CIJ4" s="26"/>
      <c r="CIK4" s="26"/>
    </row>
    <row r="5" spans="1:2273" ht="65.25" customHeight="1" thickBot="1" x14ac:dyDescent="0.35">
      <c r="A5" s="261"/>
      <c r="B5" s="264" t="s">
        <v>122</v>
      </c>
      <c r="C5" s="7" t="s">
        <v>40</v>
      </c>
      <c r="D5" s="78" t="s">
        <v>123</v>
      </c>
      <c r="E5" s="79" t="s">
        <v>163</v>
      </c>
      <c r="F5" s="262" t="s">
        <v>247</v>
      </c>
      <c r="G5" s="80">
        <v>43708</v>
      </c>
      <c r="H5" s="58" t="s">
        <v>385</v>
      </c>
      <c r="I5" s="91">
        <f>AVERAGE(0)</f>
        <v>0</v>
      </c>
      <c r="J5" s="84" t="s">
        <v>468</v>
      </c>
      <c r="K5" s="68">
        <f>AVERAGE(0.8)</f>
        <v>0.8</v>
      </c>
      <c r="L5" s="253" t="s">
        <v>538</v>
      </c>
      <c r="M5" s="102">
        <f>AVERAGE(1)</f>
        <v>1</v>
      </c>
      <c r="N5" s="144">
        <f>AVERAGE(1)</f>
        <v>1</v>
      </c>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c r="IV5" s="26"/>
      <c r="IW5" s="26"/>
      <c r="IX5" s="26"/>
      <c r="IY5" s="26"/>
      <c r="IZ5" s="26"/>
      <c r="JA5" s="26"/>
      <c r="JB5" s="26"/>
      <c r="JC5" s="26"/>
      <c r="JD5" s="26"/>
      <c r="JE5" s="26"/>
      <c r="JF5" s="26"/>
      <c r="JG5" s="26"/>
      <c r="JH5" s="26"/>
      <c r="JI5" s="26"/>
      <c r="JJ5" s="26"/>
      <c r="JK5" s="26"/>
      <c r="JL5" s="26"/>
      <c r="JM5" s="26"/>
      <c r="JN5" s="26"/>
      <c r="JO5" s="26"/>
      <c r="JP5" s="26"/>
      <c r="JQ5" s="26"/>
      <c r="JR5" s="26"/>
      <c r="JS5" s="26"/>
      <c r="JT5" s="26"/>
      <c r="JU5" s="26"/>
      <c r="JV5" s="26"/>
      <c r="JW5" s="26"/>
      <c r="JX5" s="26"/>
      <c r="JY5" s="26"/>
      <c r="JZ5" s="26"/>
      <c r="KA5" s="26"/>
      <c r="KB5" s="26"/>
      <c r="KC5" s="26"/>
      <c r="KD5" s="26"/>
      <c r="KE5" s="26"/>
      <c r="KF5" s="26"/>
      <c r="KG5" s="26"/>
      <c r="KH5" s="26"/>
      <c r="KI5" s="26"/>
      <c r="KJ5" s="26"/>
      <c r="KK5" s="26"/>
      <c r="KL5" s="26"/>
      <c r="KM5" s="26"/>
      <c r="KN5" s="26"/>
      <c r="KO5" s="26"/>
      <c r="KP5" s="26"/>
      <c r="KQ5" s="26"/>
      <c r="KR5" s="26"/>
      <c r="KS5" s="26"/>
      <c r="KT5" s="26"/>
      <c r="KU5" s="26"/>
      <c r="KV5" s="26"/>
      <c r="KW5" s="26"/>
      <c r="KX5" s="26"/>
      <c r="KY5" s="26"/>
      <c r="KZ5" s="26"/>
      <c r="LA5" s="26"/>
      <c r="LB5" s="26"/>
      <c r="LC5" s="26"/>
      <c r="LD5" s="26"/>
      <c r="LE5" s="26"/>
      <c r="LF5" s="26"/>
      <c r="LG5" s="26"/>
      <c r="LH5" s="26"/>
      <c r="LI5" s="26"/>
      <c r="LJ5" s="26"/>
      <c r="LK5" s="26"/>
      <c r="LL5" s="26"/>
      <c r="LM5" s="26"/>
      <c r="LN5" s="26"/>
      <c r="LO5" s="26"/>
      <c r="LP5" s="26"/>
      <c r="LQ5" s="26"/>
      <c r="LR5" s="26"/>
      <c r="LS5" s="26"/>
      <c r="LT5" s="26"/>
      <c r="LU5" s="26"/>
      <c r="LV5" s="26"/>
      <c r="LW5" s="26"/>
      <c r="LX5" s="26"/>
      <c r="LY5" s="26"/>
      <c r="LZ5" s="26"/>
      <c r="MA5" s="26"/>
      <c r="MB5" s="26"/>
      <c r="MC5" s="26"/>
      <c r="MD5" s="26"/>
      <c r="ME5" s="26"/>
      <c r="MF5" s="26"/>
      <c r="MG5" s="26"/>
      <c r="MH5" s="26"/>
      <c r="MI5" s="26"/>
      <c r="MJ5" s="26"/>
      <c r="MK5" s="26"/>
      <c r="ML5" s="26"/>
      <c r="MM5" s="26"/>
      <c r="MN5" s="26"/>
      <c r="MO5" s="26"/>
      <c r="MP5" s="26"/>
      <c r="MQ5" s="26"/>
      <c r="MR5" s="26"/>
      <c r="MS5" s="26"/>
      <c r="MT5" s="26"/>
      <c r="MU5" s="26"/>
      <c r="MV5" s="26"/>
      <c r="MW5" s="26"/>
      <c r="MX5" s="26"/>
      <c r="MY5" s="26"/>
      <c r="MZ5" s="26"/>
      <c r="NA5" s="26"/>
      <c r="NB5" s="26"/>
      <c r="NC5" s="26"/>
      <c r="ND5" s="26"/>
      <c r="NE5" s="26"/>
      <c r="NF5" s="26"/>
      <c r="NG5" s="26"/>
      <c r="NH5" s="26"/>
      <c r="NI5" s="26"/>
      <c r="NJ5" s="26"/>
      <c r="NK5" s="26"/>
      <c r="NL5" s="26"/>
      <c r="NM5" s="26"/>
      <c r="NN5" s="26"/>
      <c r="NO5" s="26"/>
      <c r="NP5" s="26"/>
      <c r="NQ5" s="26"/>
      <c r="NR5" s="26"/>
      <c r="NS5" s="26"/>
      <c r="NT5" s="26"/>
      <c r="NU5" s="26"/>
      <c r="NV5" s="26"/>
      <c r="NW5" s="26"/>
      <c r="NX5" s="26"/>
      <c r="NY5" s="26"/>
      <c r="NZ5" s="26"/>
      <c r="OA5" s="26"/>
      <c r="OB5" s="26"/>
      <c r="OC5" s="26"/>
      <c r="OD5" s="26"/>
      <c r="OE5" s="26"/>
      <c r="OF5" s="26"/>
      <c r="OG5" s="26"/>
      <c r="OH5" s="26"/>
      <c r="OI5" s="26"/>
      <c r="OJ5" s="26"/>
      <c r="OK5" s="26"/>
      <c r="OL5" s="26"/>
      <c r="OM5" s="26"/>
      <c r="ON5" s="26"/>
      <c r="OO5" s="26"/>
      <c r="OP5" s="26"/>
      <c r="OQ5" s="26"/>
      <c r="OR5" s="26"/>
      <c r="OS5" s="26"/>
      <c r="OT5" s="26"/>
      <c r="OU5" s="26"/>
      <c r="OV5" s="26"/>
      <c r="OW5" s="26"/>
      <c r="OX5" s="26"/>
      <c r="OY5" s="26"/>
      <c r="OZ5" s="26"/>
      <c r="PA5" s="26"/>
      <c r="PB5" s="26"/>
      <c r="PC5" s="26"/>
      <c r="PD5" s="26"/>
      <c r="PE5" s="26"/>
      <c r="PF5" s="26"/>
      <c r="PG5" s="26"/>
      <c r="PH5" s="26"/>
      <c r="PI5" s="26"/>
      <c r="PJ5" s="26"/>
      <c r="PK5" s="26"/>
      <c r="PL5" s="26"/>
      <c r="PM5" s="26"/>
      <c r="PN5" s="26"/>
      <c r="PO5" s="26"/>
      <c r="PP5" s="26"/>
      <c r="PQ5" s="26"/>
      <c r="PR5" s="26"/>
      <c r="PS5" s="26"/>
      <c r="PT5" s="26"/>
      <c r="PU5" s="26"/>
      <c r="PV5" s="26"/>
      <c r="PW5" s="26"/>
      <c r="PX5" s="26"/>
      <c r="PY5" s="26"/>
      <c r="PZ5" s="26"/>
      <c r="QA5" s="26"/>
      <c r="QB5" s="26"/>
      <c r="QC5" s="26"/>
      <c r="QD5" s="26"/>
      <c r="QE5" s="26"/>
      <c r="QF5" s="26"/>
      <c r="QG5" s="26"/>
      <c r="QH5" s="26"/>
      <c r="QI5" s="26"/>
      <c r="QJ5" s="26"/>
      <c r="QK5" s="26"/>
      <c r="QL5" s="26"/>
      <c r="QM5" s="26"/>
      <c r="QN5" s="26"/>
      <c r="QO5" s="26"/>
      <c r="QP5" s="26"/>
      <c r="QQ5" s="26"/>
      <c r="QR5" s="26"/>
      <c r="QS5" s="26"/>
      <c r="QT5" s="26"/>
      <c r="QU5" s="26"/>
      <c r="QV5" s="26"/>
      <c r="QW5" s="26"/>
      <c r="QX5" s="26"/>
      <c r="QY5" s="26"/>
      <c r="QZ5" s="26"/>
      <c r="RA5" s="26"/>
      <c r="RB5" s="26"/>
      <c r="RC5" s="26"/>
      <c r="RD5" s="26"/>
      <c r="RE5" s="26"/>
      <c r="RF5" s="26"/>
      <c r="RG5" s="26"/>
      <c r="RH5" s="26"/>
      <c r="RI5" s="26"/>
      <c r="RJ5" s="26"/>
      <c r="RK5" s="26"/>
      <c r="RL5" s="26"/>
      <c r="RM5" s="26"/>
      <c r="RN5" s="26"/>
      <c r="RO5" s="26"/>
      <c r="RP5" s="26"/>
      <c r="RQ5" s="26"/>
      <c r="RR5" s="26"/>
      <c r="RS5" s="26"/>
      <c r="RT5" s="26"/>
      <c r="RU5" s="26"/>
      <c r="RV5" s="26"/>
      <c r="RW5" s="26"/>
      <c r="RX5" s="26"/>
      <c r="RY5" s="26"/>
      <c r="RZ5" s="26"/>
      <c r="SA5" s="26"/>
      <c r="SB5" s="26"/>
      <c r="SC5" s="26"/>
      <c r="SD5" s="26"/>
      <c r="SE5" s="26"/>
      <c r="SF5" s="26"/>
      <c r="SG5" s="26"/>
      <c r="SH5" s="26"/>
      <c r="SI5" s="26"/>
      <c r="SJ5" s="26"/>
      <c r="SK5" s="26"/>
      <c r="SL5" s="26"/>
      <c r="SM5" s="26"/>
      <c r="SN5" s="26"/>
      <c r="SO5" s="26"/>
      <c r="SP5" s="26"/>
      <c r="SQ5" s="26"/>
      <c r="SR5" s="26"/>
      <c r="SS5" s="26"/>
      <c r="ST5" s="26"/>
      <c r="SU5" s="26"/>
      <c r="SV5" s="26"/>
      <c r="SW5" s="26"/>
      <c r="SX5" s="26"/>
      <c r="SY5" s="26"/>
      <c r="SZ5" s="26"/>
      <c r="TA5" s="26"/>
      <c r="TB5" s="26"/>
      <c r="TC5" s="26"/>
      <c r="TD5" s="26"/>
      <c r="TE5" s="26"/>
      <c r="TF5" s="26"/>
      <c r="TG5" s="26"/>
      <c r="TH5" s="26"/>
      <c r="TI5" s="26"/>
      <c r="TJ5" s="26"/>
      <c r="TK5" s="26"/>
      <c r="TL5" s="26"/>
      <c r="TM5" s="26"/>
      <c r="TN5" s="26"/>
      <c r="TO5" s="26"/>
      <c r="TP5" s="26"/>
      <c r="TQ5" s="26"/>
      <c r="TR5" s="26"/>
      <c r="TS5" s="26"/>
      <c r="TT5" s="26"/>
      <c r="TU5" s="26"/>
      <c r="TV5" s="26"/>
      <c r="TW5" s="26"/>
      <c r="TX5" s="26"/>
      <c r="TY5" s="26"/>
      <c r="TZ5" s="26"/>
      <c r="UA5" s="26"/>
      <c r="UB5" s="26"/>
      <c r="UC5" s="26"/>
      <c r="UD5" s="26"/>
      <c r="UE5" s="26"/>
      <c r="UF5" s="26"/>
      <c r="UG5" s="26"/>
      <c r="UH5" s="26"/>
      <c r="UI5" s="26"/>
      <c r="UJ5" s="26"/>
      <c r="UK5" s="26"/>
      <c r="UL5" s="26"/>
      <c r="UM5" s="26"/>
      <c r="UN5" s="26"/>
      <c r="UO5" s="26"/>
      <c r="UP5" s="26"/>
      <c r="UQ5" s="26"/>
      <c r="UR5" s="26"/>
      <c r="US5" s="26"/>
      <c r="UT5" s="26"/>
      <c r="UU5" s="26"/>
      <c r="UV5" s="26"/>
      <c r="UW5" s="26"/>
      <c r="UX5" s="26"/>
      <c r="UY5" s="26"/>
      <c r="UZ5" s="26"/>
      <c r="VA5" s="26"/>
      <c r="VB5" s="26"/>
      <c r="VC5" s="26"/>
      <c r="VD5" s="26"/>
      <c r="VE5" s="26"/>
      <c r="VF5" s="26"/>
      <c r="VG5" s="26"/>
      <c r="VH5" s="26"/>
      <c r="VI5" s="26"/>
      <c r="VJ5" s="26"/>
      <c r="VK5" s="26"/>
      <c r="VL5" s="26"/>
      <c r="VM5" s="26"/>
      <c r="VN5" s="26"/>
      <c r="VO5" s="26"/>
      <c r="VP5" s="26"/>
      <c r="VQ5" s="26"/>
      <c r="VR5" s="26"/>
      <c r="VS5" s="26"/>
      <c r="VT5" s="26"/>
      <c r="VU5" s="26"/>
      <c r="VV5" s="26"/>
      <c r="VW5" s="26"/>
      <c r="VX5" s="26"/>
      <c r="VY5" s="26"/>
      <c r="VZ5" s="26"/>
      <c r="WA5" s="26"/>
      <c r="WB5" s="26"/>
      <c r="WC5" s="26"/>
      <c r="WD5" s="26"/>
      <c r="WE5" s="26"/>
      <c r="WF5" s="26"/>
      <c r="WG5" s="26"/>
      <c r="WH5" s="26"/>
      <c r="WI5" s="26"/>
      <c r="WJ5" s="26"/>
      <c r="WK5" s="26"/>
      <c r="WL5" s="26"/>
      <c r="WM5" s="26"/>
      <c r="WN5" s="26"/>
      <c r="WO5" s="26"/>
      <c r="WP5" s="26"/>
      <c r="WQ5" s="26"/>
      <c r="WR5" s="26"/>
      <c r="WS5" s="26"/>
      <c r="WT5" s="26"/>
      <c r="WU5" s="26"/>
      <c r="WV5" s="26"/>
      <c r="WW5" s="26"/>
      <c r="WX5" s="26"/>
      <c r="WY5" s="26"/>
      <c r="WZ5" s="26"/>
      <c r="XA5" s="26"/>
      <c r="XB5" s="26"/>
      <c r="XC5" s="26"/>
      <c r="XD5" s="26"/>
      <c r="XE5" s="26"/>
      <c r="XF5" s="26"/>
      <c r="XG5" s="26"/>
      <c r="XH5" s="26"/>
      <c r="XI5" s="26"/>
      <c r="XJ5" s="26"/>
      <c r="XK5" s="26"/>
      <c r="XL5" s="26"/>
      <c r="XM5" s="26"/>
      <c r="XN5" s="26"/>
      <c r="XO5" s="26"/>
      <c r="XP5" s="26"/>
      <c r="XQ5" s="26"/>
      <c r="XR5" s="26"/>
      <c r="XS5" s="26"/>
      <c r="XT5" s="26"/>
      <c r="XU5" s="26"/>
      <c r="XV5" s="26"/>
      <c r="XW5" s="26"/>
      <c r="XX5" s="26"/>
      <c r="XY5" s="26"/>
      <c r="XZ5" s="26"/>
      <c r="YA5" s="26"/>
      <c r="YB5" s="26"/>
      <c r="YC5" s="26"/>
      <c r="YD5" s="26"/>
      <c r="YE5" s="26"/>
      <c r="YF5" s="26"/>
      <c r="YG5" s="26"/>
      <c r="YH5" s="26"/>
      <c r="YI5" s="26"/>
      <c r="YJ5" s="26"/>
      <c r="YK5" s="26"/>
      <c r="YL5" s="26"/>
      <c r="YM5" s="26"/>
      <c r="YN5" s="26"/>
      <c r="YO5" s="26"/>
      <c r="YP5" s="26"/>
      <c r="YQ5" s="26"/>
      <c r="YR5" s="26"/>
      <c r="YS5" s="26"/>
      <c r="YT5" s="26"/>
      <c r="YU5" s="26"/>
      <c r="YV5" s="26"/>
      <c r="YW5" s="26"/>
      <c r="YX5" s="26"/>
      <c r="YY5" s="26"/>
      <c r="YZ5" s="26"/>
      <c r="ZA5" s="26"/>
      <c r="ZB5" s="26"/>
      <c r="ZC5" s="26"/>
      <c r="ZD5" s="26"/>
      <c r="ZE5" s="26"/>
      <c r="ZF5" s="26"/>
      <c r="ZG5" s="26"/>
      <c r="ZH5" s="26"/>
      <c r="ZI5" s="26"/>
      <c r="ZJ5" s="26"/>
      <c r="ZK5" s="26"/>
      <c r="ZL5" s="26"/>
      <c r="ZM5" s="26"/>
      <c r="ZN5" s="26"/>
      <c r="ZO5" s="26"/>
      <c r="ZP5" s="26"/>
      <c r="ZQ5" s="26"/>
      <c r="ZR5" s="26"/>
      <c r="ZS5" s="26"/>
      <c r="ZT5" s="26"/>
      <c r="ZU5" s="26"/>
      <c r="ZV5" s="26"/>
      <c r="ZW5" s="26"/>
      <c r="ZX5" s="26"/>
      <c r="ZY5" s="26"/>
      <c r="ZZ5" s="26"/>
      <c r="AAA5" s="26"/>
      <c r="AAB5" s="26"/>
      <c r="AAC5" s="26"/>
      <c r="AAD5" s="26"/>
      <c r="AAE5" s="26"/>
      <c r="AAF5" s="26"/>
      <c r="AAG5" s="26"/>
      <c r="AAH5" s="26"/>
      <c r="AAI5" s="26"/>
      <c r="AAJ5" s="26"/>
      <c r="AAK5" s="26"/>
      <c r="AAL5" s="26"/>
      <c r="AAM5" s="26"/>
      <c r="AAN5" s="26"/>
      <c r="AAO5" s="26"/>
      <c r="AAP5" s="26"/>
      <c r="AAQ5" s="26"/>
      <c r="AAR5" s="26"/>
      <c r="AAS5" s="26"/>
      <c r="AAT5" s="26"/>
      <c r="AAU5" s="26"/>
      <c r="AAV5" s="26"/>
      <c r="AAW5" s="26"/>
      <c r="AAX5" s="26"/>
      <c r="AAY5" s="26"/>
      <c r="AAZ5" s="26"/>
      <c r="ABA5" s="26"/>
      <c r="ABB5" s="26"/>
      <c r="ABC5" s="26"/>
      <c r="ABD5" s="26"/>
      <c r="ABE5" s="26"/>
      <c r="ABF5" s="26"/>
      <c r="ABG5" s="26"/>
      <c r="ABH5" s="26"/>
      <c r="ABI5" s="26"/>
      <c r="ABJ5" s="26"/>
      <c r="ABK5" s="26"/>
      <c r="ABL5" s="26"/>
      <c r="ABM5" s="26"/>
      <c r="ABN5" s="26"/>
      <c r="ABO5" s="26"/>
      <c r="ABP5" s="26"/>
      <c r="ABQ5" s="26"/>
      <c r="ABR5" s="26"/>
      <c r="ABS5" s="26"/>
      <c r="ABT5" s="26"/>
      <c r="ABU5" s="26"/>
      <c r="ABV5" s="26"/>
      <c r="ABW5" s="26"/>
      <c r="ABX5" s="26"/>
      <c r="ABY5" s="26"/>
      <c r="ABZ5" s="26"/>
      <c r="ACA5" s="26"/>
      <c r="ACB5" s="26"/>
      <c r="ACC5" s="26"/>
      <c r="ACD5" s="26"/>
      <c r="ACE5" s="26"/>
      <c r="ACF5" s="26"/>
      <c r="ACG5" s="26"/>
      <c r="ACH5" s="26"/>
      <c r="ACI5" s="26"/>
      <c r="ACJ5" s="26"/>
      <c r="ACK5" s="26"/>
      <c r="ACL5" s="26"/>
      <c r="ACM5" s="26"/>
      <c r="ACN5" s="26"/>
      <c r="ACO5" s="26"/>
      <c r="ACP5" s="26"/>
      <c r="ACQ5" s="26"/>
      <c r="ACR5" s="26"/>
      <c r="ACS5" s="26"/>
      <c r="ACT5" s="26"/>
      <c r="ACU5" s="26"/>
      <c r="ACV5" s="26"/>
      <c r="ACW5" s="26"/>
      <c r="ACX5" s="26"/>
      <c r="ACY5" s="26"/>
      <c r="ACZ5" s="26"/>
      <c r="ADA5" s="26"/>
      <c r="ADB5" s="26"/>
      <c r="ADC5" s="26"/>
      <c r="ADD5" s="26"/>
      <c r="ADE5" s="26"/>
      <c r="ADF5" s="26"/>
      <c r="ADG5" s="26"/>
      <c r="ADH5" s="26"/>
      <c r="ADI5" s="26"/>
      <c r="ADJ5" s="26"/>
      <c r="ADK5" s="26"/>
      <c r="ADL5" s="26"/>
      <c r="ADM5" s="26"/>
      <c r="ADN5" s="26"/>
      <c r="ADO5" s="26"/>
      <c r="ADP5" s="26"/>
      <c r="ADQ5" s="26"/>
      <c r="ADR5" s="26"/>
      <c r="ADS5" s="26"/>
      <c r="ADT5" s="26"/>
      <c r="ADU5" s="26"/>
      <c r="ADV5" s="26"/>
      <c r="ADW5" s="26"/>
      <c r="ADX5" s="26"/>
      <c r="ADY5" s="26"/>
      <c r="ADZ5" s="26"/>
      <c r="AEA5" s="26"/>
      <c r="AEB5" s="26"/>
      <c r="AEC5" s="26"/>
      <c r="AED5" s="26"/>
      <c r="AEE5" s="26"/>
      <c r="AEF5" s="26"/>
      <c r="AEG5" s="26"/>
      <c r="AEH5" s="26"/>
      <c r="AEI5" s="26"/>
      <c r="AEJ5" s="26"/>
      <c r="AEK5" s="26"/>
      <c r="AEL5" s="26"/>
      <c r="AEM5" s="26"/>
      <c r="AEN5" s="26"/>
      <c r="AEO5" s="26"/>
      <c r="AEP5" s="26"/>
      <c r="AEQ5" s="26"/>
      <c r="AER5" s="26"/>
      <c r="AES5" s="26"/>
      <c r="AET5" s="26"/>
      <c r="AEU5" s="26"/>
      <c r="AEV5" s="26"/>
      <c r="AEW5" s="26"/>
      <c r="AEX5" s="26"/>
      <c r="AEY5" s="26"/>
      <c r="AEZ5" s="26"/>
      <c r="AFA5" s="26"/>
      <c r="AFB5" s="26"/>
      <c r="AFC5" s="26"/>
      <c r="AFD5" s="26"/>
      <c r="AFE5" s="26"/>
      <c r="AFF5" s="26"/>
      <c r="AFG5" s="26"/>
      <c r="AFH5" s="26"/>
      <c r="AFI5" s="26"/>
      <c r="AFJ5" s="26"/>
      <c r="AFK5" s="26"/>
      <c r="AFL5" s="26"/>
      <c r="AFM5" s="26"/>
      <c r="AFN5" s="26"/>
      <c r="AFO5" s="26"/>
      <c r="AFP5" s="26"/>
      <c r="AFQ5" s="26"/>
      <c r="AFR5" s="26"/>
      <c r="AFS5" s="26"/>
      <c r="AFT5" s="26"/>
      <c r="AFU5" s="26"/>
      <c r="AFV5" s="26"/>
      <c r="AFW5" s="26"/>
      <c r="AFX5" s="26"/>
      <c r="AFY5" s="26"/>
      <c r="AFZ5" s="26"/>
      <c r="AGA5" s="26"/>
      <c r="AGB5" s="26"/>
      <c r="AGC5" s="26"/>
      <c r="AGD5" s="26"/>
      <c r="AGE5" s="26"/>
      <c r="AGF5" s="26"/>
      <c r="AGG5" s="26"/>
      <c r="AGH5" s="26"/>
      <c r="AGI5" s="26"/>
      <c r="AGJ5" s="26"/>
      <c r="AGK5" s="26"/>
      <c r="AGL5" s="26"/>
      <c r="AGM5" s="26"/>
      <c r="AGN5" s="26"/>
      <c r="AGO5" s="26"/>
      <c r="AGP5" s="26"/>
      <c r="AGQ5" s="26"/>
      <c r="AGR5" s="26"/>
      <c r="AGS5" s="26"/>
      <c r="AGT5" s="26"/>
      <c r="AGU5" s="26"/>
      <c r="AGV5" s="26"/>
      <c r="AGW5" s="26"/>
      <c r="AGX5" s="26"/>
      <c r="AGY5" s="26"/>
      <c r="AGZ5" s="26"/>
      <c r="AHA5" s="26"/>
      <c r="AHB5" s="26"/>
      <c r="AHC5" s="26"/>
      <c r="AHD5" s="26"/>
      <c r="AHE5" s="26"/>
      <c r="AHF5" s="26"/>
      <c r="AHG5" s="26"/>
      <c r="AHH5" s="26"/>
      <c r="AHI5" s="26"/>
      <c r="AHJ5" s="26"/>
      <c r="AHK5" s="26"/>
      <c r="AHL5" s="26"/>
      <c r="AHM5" s="26"/>
      <c r="AHN5" s="26"/>
      <c r="AHO5" s="26"/>
      <c r="AHP5" s="26"/>
      <c r="AHQ5" s="26"/>
      <c r="AHR5" s="26"/>
      <c r="AHS5" s="26"/>
      <c r="AHT5" s="26"/>
      <c r="AHU5" s="26"/>
      <c r="AHV5" s="26"/>
      <c r="AHW5" s="26"/>
      <c r="AHX5" s="26"/>
      <c r="AHY5" s="26"/>
      <c r="AHZ5" s="26"/>
      <c r="AIA5" s="26"/>
      <c r="AIB5" s="26"/>
      <c r="AIC5" s="26"/>
      <c r="AID5" s="26"/>
      <c r="AIE5" s="26"/>
      <c r="AIF5" s="26"/>
      <c r="AIG5" s="26"/>
      <c r="AIH5" s="26"/>
      <c r="AII5" s="26"/>
      <c r="AIJ5" s="26"/>
      <c r="AIK5" s="26"/>
      <c r="AIL5" s="26"/>
      <c r="AIM5" s="26"/>
      <c r="AIN5" s="26"/>
      <c r="AIO5" s="26"/>
      <c r="AIP5" s="26"/>
      <c r="AIQ5" s="26"/>
      <c r="AIR5" s="26"/>
      <c r="AIS5" s="26"/>
      <c r="AIT5" s="26"/>
      <c r="AIU5" s="26"/>
      <c r="AIV5" s="26"/>
      <c r="AIW5" s="26"/>
      <c r="AIX5" s="26"/>
      <c r="AIY5" s="26"/>
      <c r="AIZ5" s="26"/>
      <c r="AJA5" s="26"/>
      <c r="AJB5" s="26"/>
      <c r="AJC5" s="26"/>
      <c r="AJD5" s="26"/>
      <c r="AJE5" s="26"/>
      <c r="AJF5" s="26"/>
      <c r="AJG5" s="26"/>
      <c r="AJH5" s="26"/>
      <c r="AJI5" s="26"/>
      <c r="AJJ5" s="26"/>
      <c r="AJK5" s="26"/>
      <c r="AJL5" s="26"/>
      <c r="AJM5" s="26"/>
      <c r="AJN5" s="26"/>
      <c r="AJO5" s="26"/>
      <c r="AJP5" s="26"/>
      <c r="AJQ5" s="26"/>
      <c r="AJR5" s="26"/>
      <c r="AJS5" s="26"/>
      <c r="AJT5" s="26"/>
      <c r="AJU5" s="26"/>
      <c r="AJV5" s="26"/>
      <c r="AJW5" s="26"/>
      <c r="AJX5" s="26"/>
      <c r="AJY5" s="26"/>
      <c r="AJZ5" s="26"/>
      <c r="AKA5" s="26"/>
      <c r="AKB5" s="26"/>
      <c r="AKC5" s="26"/>
      <c r="AKD5" s="26"/>
      <c r="AKE5" s="26"/>
      <c r="AKF5" s="26"/>
      <c r="AKG5" s="26"/>
      <c r="AKH5" s="26"/>
      <c r="AKI5" s="26"/>
      <c r="AKJ5" s="26"/>
      <c r="AKK5" s="26"/>
      <c r="AKL5" s="26"/>
      <c r="AKM5" s="26"/>
      <c r="AKN5" s="26"/>
      <c r="AKO5" s="26"/>
      <c r="AKP5" s="26"/>
      <c r="AKQ5" s="26"/>
      <c r="AKR5" s="26"/>
      <c r="AKS5" s="26"/>
      <c r="AKT5" s="26"/>
      <c r="AKU5" s="26"/>
      <c r="AKV5" s="26"/>
      <c r="AKW5" s="26"/>
      <c r="AKX5" s="26"/>
      <c r="AKY5" s="26"/>
      <c r="AKZ5" s="26"/>
      <c r="ALA5" s="26"/>
      <c r="ALB5" s="26"/>
      <c r="ALC5" s="26"/>
      <c r="ALD5" s="26"/>
      <c r="ALE5" s="26"/>
      <c r="ALF5" s="26"/>
      <c r="ALG5" s="26"/>
      <c r="ALH5" s="26"/>
      <c r="ALI5" s="26"/>
      <c r="ALJ5" s="26"/>
      <c r="ALK5" s="26"/>
      <c r="ALL5" s="26"/>
      <c r="ALM5" s="26"/>
      <c r="ALN5" s="26"/>
      <c r="ALO5" s="26"/>
      <c r="ALP5" s="26"/>
      <c r="ALQ5" s="26"/>
      <c r="ALR5" s="26"/>
      <c r="ALS5" s="26"/>
      <c r="ALT5" s="26"/>
      <c r="ALU5" s="26"/>
      <c r="ALV5" s="26"/>
      <c r="ALW5" s="26"/>
      <c r="ALX5" s="26"/>
      <c r="ALY5" s="26"/>
      <c r="ALZ5" s="26"/>
      <c r="AMA5" s="26"/>
      <c r="AMB5" s="26"/>
      <c r="AMC5" s="26"/>
      <c r="AMD5" s="26"/>
      <c r="AME5" s="26"/>
      <c r="AMF5" s="26"/>
      <c r="AMG5" s="26"/>
      <c r="AMH5" s="26"/>
      <c r="AMI5" s="26"/>
      <c r="AMJ5" s="26"/>
      <c r="AMK5" s="26"/>
      <c r="AML5" s="26"/>
      <c r="AMM5" s="26"/>
      <c r="AMN5" s="26"/>
      <c r="AMO5" s="26"/>
      <c r="AMP5" s="26"/>
      <c r="AMQ5" s="26"/>
      <c r="AMR5" s="26"/>
      <c r="AMS5" s="26"/>
      <c r="AMT5" s="26"/>
      <c r="AMU5" s="26"/>
      <c r="AMV5" s="26"/>
      <c r="AMW5" s="26"/>
      <c r="AMX5" s="26"/>
      <c r="AMY5" s="26"/>
      <c r="AMZ5" s="26"/>
      <c r="ANA5" s="26"/>
      <c r="ANB5" s="26"/>
      <c r="ANC5" s="26"/>
      <c r="AND5" s="26"/>
      <c r="ANE5" s="26"/>
      <c r="ANF5" s="26"/>
      <c r="ANG5" s="26"/>
      <c r="ANH5" s="26"/>
      <c r="ANI5" s="26"/>
      <c r="ANJ5" s="26"/>
      <c r="ANK5" s="26"/>
      <c r="ANL5" s="26"/>
      <c r="ANM5" s="26"/>
      <c r="ANN5" s="26"/>
      <c r="ANO5" s="26"/>
      <c r="ANP5" s="26"/>
      <c r="ANQ5" s="26"/>
      <c r="ANR5" s="26"/>
      <c r="ANS5" s="26"/>
      <c r="ANT5" s="26"/>
      <c r="ANU5" s="26"/>
      <c r="ANV5" s="26"/>
      <c r="ANW5" s="26"/>
      <c r="ANX5" s="26"/>
      <c r="ANY5" s="26"/>
      <c r="ANZ5" s="26"/>
      <c r="AOA5" s="26"/>
      <c r="AOB5" s="26"/>
      <c r="AOC5" s="26"/>
      <c r="AOD5" s="26"/>
      <c r="AOE5" s="26"/>
      <c r="AOF5" s="26"/>
      <c r="AOG5" s="26"/>
      <c r="AOH5" s="26"/>
      <c r="AOI5" s="26"/>
      <c r="AOJ5" s="26"/>
      <c r="AOK5" s="26"/>
      <c r="AOL5" s="26"/>
      <c r="AOM5" s="26"/>
      <c r="AON5" s="26"/>
      <c r="AOO5" s="26"/>
      <c r="AOP5" s="26"/>
      <c r="AOQ5" s="26"/>
      <c r="AOR5" s="26"/>
      <c r="AOS5" s="26"/>
      <c r="AOT5" s="26"/>
      <c r="AOU5" s="26"/>
      <c r="AOV5" s="26"/>
      <c r="AOW5" s="26"/>
      <c r="AOX5" s="26"/>
      <c r="AOY5" s="26"/>
      <c r="AOZ5" s="26"/>
      <c r="APA5" s="26"/>
      <c r="APB5" s="26"/>
      <c r="APC5" s="26"/>
      <c r="APD5" s="26"/>
      <c r="APE5" s="26"/>
      <c r="APF5" s="26"/>
      <c r="APG5" s="26"/>
      <c r="APH5" s="26"/>
      <c r="API5" s="26"/>
      <c r="APJ5" s="26"/>
      <c r="APK5" s="26"/>
      <c r="APL5" s="26"/>
      <c r="APM5" s="26"/>
      <c r="APN5" s="26"/>
      <c r="APO5" s="26"/>
      <c r="APP5" s="26"/>
      <c r="APQ5" s="26"/>
      <c r="APR5" s="26"/>
      <c r="APS5" s="26"/>
      <c r="APT5" s="26"/>
      <c r="APU5" s="26"/>
      <c r="APV5" s="26"/>
      <c r="APW5" s="26"/>
      <c r="APX5" s="26"/>
      <c r="APY5" s="26"/>
      <c r="APZ5" s="26"/>
      <c r="AQA5" s="26"/>
      <c r="AQB5" s="26"/>
      <c r="AQC5" s="26"/>
      <c r="AQD5" s="26"/>
      <c r="AQE5" s="26"/>
      <c r="AQF5" s="26"/>
      <c r="AQG5" s="26"/>
      <c r="AQH5" s="26"/>
      <c r="AQI5" s="26"/>
      <c r="AQJ5" s="26"/>
      <c r="AQK5" s="26"/>
      <c r="AQL5" s="26"/>
      <c r="AQM5" s="26"/>
      <c r="AQN5" s="26"/>
      <c r="AQO5" s="26"/>
      <c r="AQP5" s="26"/>
      <c r="AQQ5" s="26"/>
      <c r="AQR5" s="26"/>
      <c r="AQS5" s="26"/>
      <c r="AQT5" s="26"/>
      <c r="AQU5" s="26"/>
      <c r="AQV5" s="26"/>
      <c r="AQW5" s="26"/>
      <c r="AQX5" s="26"/>
      <c r="AQY5" s="26"/>
      <c r="AQZ5" s="26"/>
      <c r="ARA5" s="26"/>
      <c r="ARB5" s="26"/>
      <c r="ARC5" s="26"/>
      <c r="ARD5" s="26"/>
      <c r="ARE5" s="26"/>
      <c r="ARF5" s="26"/>
      <c r="ARG5" s="26"/>
      <c r="ARH5" s="26"/>
      <c r="ARI5" s="26"/>
      <c r="ARJ5" s="26"/>
      <c r="ARK5" s="26"/>
      <c r="ARL5" s="26"/>
      <c r="ARM5" s="26"/>
      <c r="ARN5" s="26"/>
      <c r="ARO5" s="26"/>
      <c r="ARP5" s="26"/>
      <c r="ARQ5" s="26"/>
      <c r="ARR5" s="26"/>
      <c r="ARS5" s="26"/>
      <c r="ART5" s="26"/>
      <c r="ARU5" s="26"/>
      <c r="ARV5" s="26"/>
      <c r="ARW5" s="26"/>
      <c r="ARX5" s="26"/>
      <c r="ARY5" s="26"/>
      <c r="ARZ5" s="26"/>
      <c r="ASA5" s="26"/>
      <c r="ASB5" s="26"/>
      <c r="ASC5" s="26"/>
      <c r="ASD5" s="26"/>
      <c r="ASE5" s="26"/>
      <c r="ASF5" s="26"/>
      <c r="ASG5" s="26"/>
      <c r="ASH5" s="26"/>
      <c r="ASI5" s="26"/>
      <c r="ASJ5" s="26"/>
      <c r="ASK5" s="26"/>
      <c r="ASL5" s="26"/>
      <c r="ASM5" s="26"/>
      <c r="ASN5" s="26"/>
      <c r="ASO5" s="26"/>
      <c r="ASP5" s="26"/>
      <c r="ASQ5" s="26"/>
      <c r="ASR5" s="26"/>
      <c r="ASS5" s="26"/>
      <c r="AST5" s="26"/>
      <c r="ASU5" s="26"/>
      <c r="ASV5" s="26"/>
      <c r="ASW5" s="26"/>
      <c r="ASX5" s="26"/>
      <c r="ASY5" s="26"/>
      <c r="ASZ5" s="26"/>
      <c r="ATA5" s="26"/>
      <c r="ATB5" s="26"/>
      <c r="ATC5" s="26"/>
      <c r="ATD5" s="26"/>
      <c r="ATE5" s="26"/>
      <c r="ATF5" s="26"/>
      <c r="ATG5" s="26"/>
      <c r="ATH5" s="26"/>
      <c r="ATI5" s="26"/>
      <c r="ATJ5" s="26"/>
      <c r="ATK5" s="26"/>
      <c r="ATL5" s="26"/>
      <c r="ATM5" s="26"/>
      <c r="ATN5" s="26"/>
      <c r="ATO5" s="26"/>
      <c r="ATP5" s="26"/>
      <c r="ATQ5" s="26"/>
      <c r="ATR5" s="26"/>
      <c r="ATS5" s="26"/>
      <c r="ATT5" s="26"/>
      <c r="ATU5" s="26"/>
      <c r="ATV5" s="26"/>
      <c r="ATW5" s="26"/>
      <c r="ATX5" s="26"/>
      <c r="ATY5" s="26"/>
      <c r="ATZ5" s="26"/>
      <c r="AUA5" s="26"/>
      <c r="AUB5" s="26"/>
      <c r="AUC5" s="26"/>
      <c r="AUD5" s="26"/>
      <c r="AUE5" s="26"/>
      <c r="AUF5" s="26"/>
      <c r="AUG5" s="26"/>
      <c r="AUH5" s="26"/>
      <c r="AUI5" s="26"/>
      <c r="AUJ5" s="26"/>
      <c r="AUK5" s="26"/>
      <c r="AUL5" s="26"/>
      <c r="AUM5" s="26"/>
      <c r="AUN5" s="26"/>
      <c r="AUO5" s="26"/>
      <c r="AUP5" s="26"/>
      <c r="AUQ5" s="26"/>
      <c r="AUR5" s="26"/>
      <c r="AUS5" s="26"/>
      <c r="AUT5" s="26"/>
      <c r="AUU5" s="26"/>
      <c r="AUV5" s="26"/>
      <c r="AUW5" s="26"/>
      <c r="AUX5" s="26"/>
      <c r="AUY5" s="26"/>
      <c r="AUZ5" s="26"/>
      <c r="AVA5" s="26"/>
      <c r="AVB5" s="26"/>
      <c r="AVC5" s="26"/>
      <c r="AVD5" s="26"/>
      <c r="AVE5" s="26"/>
      <c r="AVF5" s="26"/>
      <c r="AVG5" s="26"/>
      <c r="AVH5" s="26"/>
      <c r="AVI5" s="26"/>
      <c r="AVJ5" s="26"/>
      <c r="AVK5" s="26"/>
      <c r="AVL5" s="26"/>
      <c r="AVM5" s="26"/>
      <c r="AVN5" s="26"/>
      <c r="AVO5" s="26"/>
      <c r="AVP5" s="26"/>
      <c r="AVQ5" s="26"/>
      <c r="AVR5" s="26"/>
      <c r="AVS5" s="26"/>
      <c r="AVT5" s="26"/>
      <c r="AVU5" s="26"/>
      <c r="AVV5" s="26"/>
      <c r="AVW5" s="26"/>
      <c r="AVX5" s="26"/>
      <c r="AVY5" s="26"/>
      <c r="AVZ5" s="26"/>
      <c r="AWA5" s="26"/>
      <c r="AWB5" s="26"/>
      <c r="AWC5" s="26"/>
      <c r="AWD5" s="26"/>
      <c r="AWE5" s="26"/>
      <c r="AWF5" s="26"/>
      <c r="AWG5" s="26"/>
      <c r="AWH5" s="26"/>
      <c r="AWI5" s="26"/>
      <c r="AWJ5" s="26"/>
      <c r="AWK5" s="26"/>
      <c r="AWL5" s="26"/>
      <c r="AWM5" s="26"/>
      <c r="AWN5" s="26"/>
      <c r="AWO5" s="26"/>
      <c r="AWP5" s="26"/>
      <c r="AWQ5" s="26"/>
      <c r="AWR5" s="26"/>
      <c r="AWS5" s="26"/>
      <c r="AWT5" s="26"/>
      <c r="AWU5" s="26"/>
      <c r="AWV5" s="26"/>
      <c r="AWW5" s="26"/>
      <c r="AWX5" s="26"/>
      <c r="AWY5" s="26"/>
      <c r="AWZ5" s="26"/>
      <c r="AXA5" s="26"/>
      <c r="AXB5" s="26"/>
      <c r="AXC5" s="26"/>
      <c r="AXD5" s="26"/>
      <c r="AXE5" s="26"/>
      <c r="AXF5" s="26"/>
      <c r="AXG5" s="26"/>
      <c r="AXH5" s="26"/>
      <c r="AXI5" s="26"/>
      <c r="AXJ5" s="26"/>
      <c r="AXK5" s="26"/>
      <c r="AXL5" s="26"/>
      <c r="AXM5" s="26"/>
      <c r="AXN5" s="26"/>
      <c r="AXO5" s="26"/>
      <c r="AXP5" s="26"/>
      <c r="AXQ5" s="26"/>
      <c r="AXR5" s="26"/>
      <c r="AXS5" s="26"/>
      <c r="AXT5" s="26"/>
      <c r="AXU5" s="26"/>
      <c r="AXV5" s="26"/>
      <c r="AXW5" s="26"/>
      <c r="AXX5" s="26"/>
      <c r="AXY5" s="26"/>
      <c r="AXZ5" s="26"/>
      <c r="AYA5" s="26"/>
      <c r="AYB5" s="26"/>
      <c r="AYC5" s="26"/>
      <c r="AYD5" s="26"/>
      <c r="AYE5" s="26"/>
      <c r="AYF5" s="26"/>
      <c r="AYG5" s="26"/>
      <c r="AYH5" s="26"/>
      <c r="AYI5" s="26"/>
      <c r="AYJ5" s="26"/>
      <c r="AYK5" s="26"/>
      <c r="AYL5" s="26"/>
      <c r="AYM5" s="26"/>
      <c r="AYN5" s="26"/>
      <c r="AYO5" s="26"/>
      <c r="AYP5" s="26"/>
      <c r="AYQ5" s="26"/>
      <c r="AYR5" s="26"/>
      <c r="AYS5" s="26"/>
      <c r="AYT5" s="26"/>
      <c r="AYU5" s="26"/>
      <c r="AYV5" s="26"/>
      <c r="AYW5" s="26"/>
      <c r="AYX5" s="26"/>
      <c r="AYY5" s="26"/>
      <c r="AYZ5" s="26"/>
      <c r="AZA5" s="26"/>
      <c r="AZB5" s="26"/>
      <c r="AZC5" s="26"/>
      <c r="AZD5" s="26"/>
      <c r="AZE5" s="26"/>
      <c r="AZF5" s="26"/>
      <c r="AZG5" s="26"/>
      <c r="AZH5" s="26"/>
      <c r="AZI5" s="26"/>
      <c r="AZJ5" s="26"/>
      <c r="AZK5" s="26"/>
      <c r="AZL5" s="26"/>
      <c r="AZM5" s="26"/>
      <c r="AZN5" s="26"/>
      <c r="AZO5" s="26"/>
      <c r="AZP5" s="26"/>
      <c r="AZQ5" s="26"/>
      <c r="AZR5" s="26"/>
      <c r="AZS5" s="26"/>
      <c r="AZT5" s="26"/>
      <c r="AZU5" s="26"/>
      <c r="AZV5" s="26"/>
      <c r="AZW5" s="26"/>
      <c r="AZX5" s="26"/>
      <c r="AZY5" s="26"/>
      <c r="AZZ5" s="26"/>
      <c r="BAA5" s="26"/>
      <c r="BAB5" s="26"/>
      <c r="BAC5" s="26"/>
      <c r="BAD5" s="26"/>
      <c r="BAE5" s="26"/>
      <c r="BAF5" s="26"/>
      <c r="BAG5" s="26"/>
      <c r="BAH5" s="26"/>
      <c r="BAI5" s="26"/>
      <c r="BAJ5" s="26"/>
      <c r="BAK5" s="26"/>
      <c r="BAL5" s="26"/>
      <c r="BAM5" s="26"/>
      <c r="BAN5" s="26"/>
      <c r="BAO5" s="26"/>
      <c r="BAP5" s="26"/>
      <c r="BAQ5" s="26"/>
      <c r="BAR5" s="26"/>
      <c r="BAS5" s="26"/>
      <c r="BAT5" s="26"/>
      <c r="BAU5" s="26"/>
      <c r="BAV5" s="26"/>
      <c r="BAW5" s="26"/>
      <c r="BAX5" s="26"/>
      <c r="BAY5" s="26"/>
      <c r="BAZ5" s="26"/>
      <c r="BBA5" s="26"/>
      <c r="BBB5" s="26"/>
      <c r="BBC5" s="26"/>
      <c r="BBD5" s="26"/>
      <c r="BBE5" s="26"/>
      <c r="BBF5" s="26"/>
      <c r="BBG5" s="26"/>
      <c r="BBH5" s="26"/>
      <c r="BBI5" s="26"/>
      <c r="BBJ5" s="26"/>
      <c r="BBK5" s="26"/>
      <c r="BBL5" s="26"/>
      <c r="BBM5" s="26"/>
      <c r="BBN5" s="26"/>
      <c r="BBO5" s="26"/>
      <c r="BBP5" s="26"/>
      <c r="BBQ5" s="26"/>
      <c r="BBR5" s="26"/>
      <c r="BBS5" s="26"/>
      <c r="BBT5" s="26"/>
      <c r="BBU5" s="26"/>
      <c r="BBV5" s="26"/>
      <c r="BBW5" s="26"/>
      <c r="BBX5" s="26"/>
      <c r="BBY5" s="26"/>
      <c r="BBZ5" s="26"/>
      <c r="BCA5" s="26"/>
      <c r="BCB5" s="26"/>
      <c r="BCC5" s="26"/>
      <c r="BCD5" s="26"/>
      <c r="BCE5" s="26"/>
      <c r="BCF5" s="26"/>
      <c r="BCG5" s="26"/>
      <c r="BCH5" s="26"/>
      <c r="BCI5" s="26"/>
      <c r="BCJ5" s="26"/>
      <c r="BCK5" s="26"/>
      <c r="BCL5" s="26"/>
      <c r="BCM5" s="26"/>
      <c r="BCN5" s="26"/>
      <c r="BCO5" s="26"/>
      <c r="BCP5" s="26"/>
      <c r="BCQ5" s="26"/>
      <c r="BCR5" s="26"/>
      <c r="BCS5" s="26"/>
      <c r="BCT5" s="26"/>
      <c r="BCU5" s="26"/>
      <c r="BCV5" s="26"/>
      <c r="BCW5" s="26"/>
      <c r="BCX5" s="26"/>
      <c r="BCY5" s="26"/>
      <c r="BCZ5" s="26"/>
      <c r="BDA5" s="26"/>
      <c r="BDB5" s="26"/>
      <c r="BDC5" s="26"/>
      <c r="BDD5" s="26"/>
      <c r="BDE5" s="26"/>
      <c r="BDF5" s="26"/>
      <c r="BDG5" s="26"/>
      <c r="BDH5" s="26"/>
      <c r="BDI5" s="26"/>
      <c r="BDJ5" s="26"/>
      <c r="BDK5" s="26"/>
      <c r="BDL5" s="26"/>
      <c r="BDM5" s="26"/>
      <c r="BDN5" s="26"/>
      <c r="BDO5" s="26"/>
      <c r="BDP5" s="26"/>
      <c r="BDQ5" s="26"/>
      <c r="BDR5" s="26"/>
      <c r="BDS5" s="26"/>
      <c r="BDT5" s="26"/>
      <c r="BDU5" s="26"/>
      <c r="BDV5" s="26"/>
      <c r="BDW5" s="26"/>
      <c r="BDX5" s="26"/>
      <c r="BDY5" s="26"/>
      <c r="BDZ5" s="26"/>
      <c r="BEA5" s="26"/>
      <c r="BEB5" s="26"/>
      <c r="BEC5" s="26"/>
      <c r="BED5" s="26"/>
      <c r="BEE5" s="26"/>
      <c r="BEF5" s="26"/>
      <c r="BEG5" s="26"/>
      <c r="BEH5" s="26"/>
      <c r="BEI5" s="26"/>
      <c r="BEJ5" s="26"/>
      <c r="BEK5" s="26"/>
      <c r="BEL5" s="26"/>
      <c r="BEM5" s="26"/>
      <c r="BEN5" s="26"/>
      <c r="BEO5" s="26"/>
      <c r="BEP5" s="26"/>
      <c r="BEQ5" s="26"/>
      <c r="BER5" s="26"/>
      <c r="BES5" s="26"/>
      <c r="BET5" s="26"/>
      <c r="BEU5" s="26"/>
      <c r="BEV5" s="26"/>
      <c r="BEW5" s="26"/>
      <c r="BEX5" s="26"/>
      <c r="BEY5" s="26"/>
      <c r="BEZ5" s="26"/>
      <c r="BFA5" s="26"/>
      <c r="BFB5" s="26"/>
      <c r="BFC5" s="26"/>
      <c r="BFD5" s="26"/>
      <c r="BFE5" s="26"/>
      <c r="BFF5" s="26"/>
      <c r="BFG5" s="26"/>
      <c r="BFH5" s="26"/>
      <c r="BFI5" s="26"/>
      <c r="BFJ5" s="26"/>
      <c r="BFK5" s="26"/>
      <c r="BFL5" s="26"/>
      <c r="BFM5" s="26"/>
      <c r="BFN5" s="26"/>
      <c r="BFO5" s="26"/>
      <c r="BFP5" s="26"/>
      <c r="BFQ5" s="26"/>
      <c r="BFR5" s="26"/>
      <c r="BFS5" s="26"/>
      <c r="BFT5" s="26"/>
      <c r="BFU5" s="26"/>
      <c r="BFV5" s="26"/>
      <c r="BFW5" s="26"/>
      <c r="BFX5" s="26"/>
      <c r="BFY5" s="26"/>
      <c r="BFZ5" s="26"/>
      <c r="BGA5" s="26"/>
      <c r="BGB5" s="26"/>
      <c r="BGC5" s="26"/>
      <c r="BGD5" s="26"/>
      <c r="BGE5" s="26"/>
      <c r="BGF5" s="26"/>
      <c r="BGG5" s="26"/>
      <c r="BGH5" s="26"/>
      <c r="BGI5" s="26"/>
      <c r="BGJ5" s="26"/>
      <c r="BGK5" s="26"/>
      <c r="BGL5" s="26"/>
      <c r="BGM5" s="26"/>
      <c r="BGN5" s="26"/>
      <c r="BGO5" s="26"/>
      <c r="BGP5" s="26"/>
      <c r="BGQ5" s="26"/>
      <c r="BGR5" s="26"/>
      <c r="BGS5" s="26"/>
      <c r="BGT5" s="26"/>
      <c r="BGU5" s="26"/>
      <c r="BGV5" s="26"/>
      <c r="BGW5" s="26"/>
      <c r="BGX5" s="26"/>
      <c r="BGY5" s="26"/>
      <c r="BGZ5" s="26"/>
      <c r="BHA5" s="26"/>
      <c r="BHB5" s="26"/>
      <c r="BHC5" s="26"/>
      <c r="BHD5" s="26"/>
      <c r="BHE5" s="26"/>
      <c r="BHF5" s="26"/>
      <c r="BHG5" s="26"/>
      <c r="BHH5" s="26"/>
      <c r="BHI5" s="26"/>
      <c r="BHJ5" s="26"/>
      <c r="BHK5" s="26"/>
      <c r="BHL5" s="26"/>
      <c r="BHM5" s="26"/>
      <c r="BHN5" s="26"/>
      <c r="BHO5" s="26"/>
      <c r="BHP5" s="26"/>
      <c r="BHQ5" s="26"/>
      <c r="BHR5" s="26"/>
      <c r="BHS5" s="26"/>
      <c r="BHT5" s="26"/>
      <c r="BHU5" s="26"/>
      <c r="BHV5" s="26"/>
      <c r="BHW5" s="26"/>
      <c r="BHX5" s="26"/>
      <c r="BHY5" s="26"/>
      <c r="BHZ5" s="26"/>
      <c r="BIA5" s="26"/>
      <c r="BIB5" s="26"/>
      <c r="BIC5" s="26"/>
      <c r="BID5" s="26"/>
      <c r="BIE5" s="26"/>
      <c r="BIF5" s="26"/>
      <c r="BIG5" s="26"/>
      <c r="BIH5" s="26"/>
      <c r="BII5" s="26"/>
      <c r="BIJ5" s="26"/>
      <c r="BIK5" s="26"/>
      <c r="BIL5" s="26"/>
      <c r="BIM5" s="26"/>
      <c r="BIN5" s="26"/>
      <c r="BIO5" s="26"/>
      <c r="BIP5" s="26"/>
      <c r="BIQ5" s="26"/>
      <c r="BIR5" s="26"/>
      <c r="BIS5" s="26"/>
      <c r="BIT5" s="26"/>
      <c r="BIU5" s="26"/>
      <c r="BIV5" s="26"/>
      <c r="BIW5" s="26"/>
      <c r="BIX5" s="26"/>
      <c r="BIY5" s="26"/>
      <c r="BIZ5" s="26"/>
      <c r="BJA5" s="26"/>
      <c r="BJB5" s="26"/>
      <c r="BJC5" s="26"/>
      <c r="BJD5" s="26"/>
      <c r="BJE5" s="26"/>
      <c r="BJF5" s="26"/>
      <c r="BJG5" s="26"/>
      <c r="BJH5" s="26"/>
      <c r="BJI5" s="26"/>
      <c r="BJJ5" s="26"/>
      <c r="BJK5" s="26"/>
      <c r="BJL5" s="26"/>
      <c r="BJM5" s="26"/>
      <c r="BJN5" s="26"/>
      <c r="BJO5" s="26"/>
      <c r="BJP5" s="26"/>
      <c r="BJQ5" s="26"/>
      <c r="BJR5" s="26"/>
      <c r="BJS5" s="26"/>
      <c r="BJT5" s="26"/>
      <c r="BJU5" s="26"/>
      <c r="BJV5" s="26"/>
      <c r="BJW5" s="26"/>
      <c r="BJX5" s="26"/>
      <c r="BJY5" s="26"/>
      <c r="BJZ5" s="26"/>
      <c r="BKA5" s="26"/>
      <c r="BKB5" s="26"/>
      <c r="BKC5" s="26"/>
      <c r="BKD5" s="26"/>
      <c r="BKE5" s="26"/>
      <c r="BKF5" s="26"/>
      <c r="BKG5" s="26"/>
      <c r="BKH5" s="26"/>
      <c r="BKI5" s="26"/>
      <c r="BKJ5" s="26"/>
      <c r="BKK5" s="26"/>
      <c r="BKL5" s="26"/>
      <c r="BKM5" s="26"/>
      <c r="BKN5" s="26"/>
      <c r="BKO5" s="26"/>
      <c r="BKP5" s="26"/>
      <c r="BKQ5" s="26"/>
      <c r="BKR5" s="26"/>
      <c r="BKS5" s="26"/>
      <c r="BKT5" s="26"/>
      <c r="BKU5" s="26"/>
      <c r="BKV5" s="26"/>
      <c r="BKW5" s="26"/>
      <c r="BKX5" s="26"/>
      <c r="BKY5" s="26"/>
      <c r="BKZ5" s="26"/>
      <c r="BLA5" s="26"/>
      <c r="BLB5" s="26"/>
      <c r="BLC5" s="26"/>
      <c r="BLD5" s="26"/>
      <c r="BLE5" s="26"/>
      <c r="BLF5" s="26"/>
      <c r="BLG5" s="26"/>
      <c r="BLH5" s="26"/>
      <c r="BLI5" s="26"/>
      <c r="BLJ5" s="26"/>
      <c r="BLK5" s="26"/>
      <c r="BLL5" s="26"/>
      <c r="BLM5" s="26"/>
      <c r="BLN5" s="26"/>
      <c r="BLO5" s="26"/>
      <c r="BLP5" s="26"/>
      <c r="BLQ5" s="26"/>
      <c r="BLR5" s="26"/>
      <c r="BLS5" s="26"/>
      <c r="BLT5" s="26"/>
      <c r="BLU5" s="26"/>
      <c r="BLV5" s="26"/>
      <c r="BLW5" s="26"/>
      <c r="BLX5" s="26"/>
      <c r="BLY5" s="26"/>
      <c r="BLZ5" s="26"/>
      <c r="BMA5" s="26"/>
      <c r="BMB5" s="26"/>
      <c r="BMC5" s="26"/>
      <c r="BMD5" s="26"/>
      <c r="BME5" s="26"/>
      <c r="BMF5" s="26"/>
      <c r="BMG5" s="26"/>
      <c r="BMH5" s="26"/>
      <c r="BMI5" s="26"/>
      <c r="BMJ5" s="26"/>
      <c r="BMK5" s="26"/>
      <c r="BML5" s="26"/>
      <c r="BMM5" s="26"/>
      <c r="BMN5" s="26"/>
      <c r="BMO5" s="26"/>
      <c r="BMP5" s="26"/>
      <c r="BMQ5" s="26"/>
      <c r="BMR5" s="26"/>
      <c r="BMS5" s="26"/>
      <c r="BMT5" s="26"/>
      <c r="BMU5" s="26"/>
      <c r="BMV5" s="26"/>
      <c r="BMW5" s="26"/>
      <c r="BMX5" s="26"/>
      <c r="BMY5" s="26"/>
      <c r="BMZ5" s="26"/>
      <c r="BNA5" s="26"/>
      <c r="BNB5" s="26"/>
      <c r="BNC5" s="26"/>
      <c r="BND5" s="26"/>
      <c r="BNE5" s="26"/>
      <c r="BNF5" s="26"/>
      <c r="BNG5" s="26"/>
      <c r="BNH5" s="26"/>
      <c r="BNI5" s="26"/>
      <c r="BNJ5" s="26"/>
      <c r="BNK5" s="26"/>
      <c r="BNL5" s="26"/>
      <c r="BNM5" s="26"/>
      <c r="BNN5" s="26"/>
      <c r="BNO5" s="26"/>
      <c r="BNP5" s="26"/>
      <c r="BNQ5" s="26"/>
      <c r="BNR5" s="26"/>
      <c r="BNS5" s="26"/>
      <c r="BNT5" s="26"/>
      <c r="BNU5" s="26"/>
      <c r="BNV5" s="26"/>
      <c r="BNW5" s="26"/>
      <c r="BNX5" s="26"/>
      <c r="BNY5" s="26"/>
      <c r="BNZ5" s="26"/>
      <c r="BOA5" s="26"/>
      <c r="BOB5" s="26"/>
      <c r="BOC5" s="26"/>
      <c r="BOD5" s="26"/>
      <c r="BOE5" s="26"/>
      <c r="BOF5" s="26"/>
      <c r="BOG5" s="26"/>
      <c r="BOH5" s="26"/>
      <c r="BOI5" s="26"/>
      <c r="BOJ5" s="26"/>
      <c r="BOK5" s="26"/>
      <c r="BOL5" s="26"/>
      <c r="BOM5" s="26"/>
      <c r="BON5" s="26"/>
      <c r="BOO5" s="26"/>
      <c r="BOP5" s="26"/>
      <c r="BOQ5" s="26"/>
      <c r="BOR5" s="26"/>
      <c r="BOS5" s="26"/>
      <c r="BOT5" s="26"/>
      <c r="BOU5" s="26"/>
      <c r="BOV5" s="26"/>
      <c r="BOW5" s="26"/>
      <c r="BOX5" s="26"/>
      <c r="BOY5" s="26"/>
      <c r="BOZ5" s="26"/>
      <c r="BPA5" s="26"/>
      <c r="BPB5" s="26"/>
      <c r="BPC5" s="26"/>
      <c r="BPD5" s="26"/>
      <c r="BPE5" s="26"/>
      <c r="BPF5" s="26"/>
      <c r="BPG5" s="26"/>
      <c r="BPH5" s="26"/>
      <c r="BPI5" s="26"/>
      <c r="BPJ5" s="26"/>
      <c r="BPK5" s="26"/>
      <c r="BPL5" s="26"/>
      <c r="BPM5" s="26"/>
      <c r="BPN5" s="26"/>
      <c r="BPO5" s="26"/>
      <c r="BPP5" s="26"/>
      <c r="BPQ5" s="26"/>
      <c r="BPR5" s="26"/>
      <c r="BPS5" s="26"/>
      <c r="BPT5" s="26"/>
      <c r="BPU5" s="26"/>
      <c r="BPV5" s="26"/>
      <c r="BPW5" s="26"/>
      <c r="BPX5" s="26"/>
      <c r="BPY5" s="26"/>
      <c r="BPZ5" s="26"/>
      <c r="BQA5" s="26"/>
      <c r="BQB5" s="26"/>
      <c r="BQC5" s="26"/>
      <c r="BQD5" s="26"/>
      <c r="BQE5" s="26"/>
      <c r="BQF5" s="26"/>
      <c r="BQG5" s="26"/>
      <c r="BQH5" s="26"/>
      <c r="BQI5" s="26"/>
      <c r="BQJ5" s="26"/>
      <c r="BQK5" s="26"/>
      <c r="BQL5" s="26"/>
      <c r="BQM5" s="26"/>
      <c r="BQN5" s="26"/>
      <c r="BQO5" s="26"/>
      <c r="BQP5" s="26"/>
      <c r="BQQ5" s="26"/>
      <c r="BQR5" s="26"/>
      <c r="BQS5" s="26"/>
      <c r="BQT5" s="26"/>
      <c r="BQU5" s="26"/>
      <c r="BQV5" s="26"/>
      <c r="BQW5" s="26"/>
      <c r="BQX5" s="26"/>
      <c r="BQY5" s="26"/>
      <c r="BQZ5" s="26"/>
      <c r="BRA5" s="26"/>
      <c r="BRB5" s="26"/>
      <c r="BRC5" s="26"/>
      <c r="BRD5" s="26"/>
      <c r="BRE5" s="26"/>
      <c r="BRF5" s="26"/>
      <c r="BRG5" s="26"/>
      <c r="BRH5" s="26"/>
      <c r="BRI5" s="26"/>
      <c r="BRJ5" s="26"/>
      <c r="BRK5" s="26"/>
      <c r="BRL5" s="26"/>
      <c r="BRM5" s="26"/>
      <c r="BRN5" s="26"/>
      <c r="BRO5" s="26"/>
      <c r="BRP5" s="26"/>
      <c r="BRQ5" s="26"/>
      <c r="BRR5" s="26"/>
      <c r="BRS5" s="26"/>
      <c r="BRT5" s="26"/>
      <c r="BRU5" s="26"/>
      <c r="BRV5" s="26"/>
      <c r="BRW5" s="26"/>
      <c r="BRX5" s="26"/>
      <c r="BRY5" s="26"/>
      <c r="BRZ5" s="26"/>
      <c r="BSA5" s="26"/>
      <c r="BSB5" s="26"/>
      <c r="BSC5" s="26"/>
      <c r="BSD5" s="26"/>
      <c r="BSE5" s="26"/>
      <c r="BSF5" s="26"/>
      <c r="BSG5" s="26"/>
      <c r="BSH5" s="26"/>
      <c r="BSI5" s="26"/>
      <c r="BSJ5" s="26"/>
      <c r="BSK5" s="26"/>
      <c r="BSL5" s="26"/>
      <c r="BSM5" s="26"/>
      <c r="BSN5" s="26"/>
      <c r="BSO5" s="26"/>
      <c r="BSP5" s="26"/>
      <c r="BSQ5" s="26"/>
      <c r="BSR5" s="26"/>
      <c r="BSS5" s="26"/>
      <c r="BST5" s="26"/>
      <c r="BSU5" s="26"/>
      <c r="BSV5" s="26"/>
      <c r="BSW5" s="26"/>
      <c r="BSX5" s="26"/>
      <c r="BSY5" s="26"/>
      <c r="BSZ5" s="26"/>
      <c r="BTA5" s="26"/>
      <c r="BTB5" s="26"/>
      <c r="BTC5" s="26"/>
      <c r="BTD5" s="26"/>
      <c r="BTE5" s="26"/>
      <c r="BTF5" s="26"/>
      <c r="BTG5" s="26"/>
      <c r="BTH5" s="26"/>
      <c r="BTI5" s="26"/>
      <c r="BTJ5" s="26"/>
      <c r="BTK5" s="26"/>
      <c r="BTL5" s="26"/>
      <c r="BTM5" s="26"/>
      <c r="BTN5" s="26"/>
      <c r="BTO5" s="26"/>
      <c r="BTP5" s="26"/>
      <c r="BTQ5" s="26"/>
      <c r="BTR5" s="26"/>
      <c r="BTS5" s="26"/>
      <c r="BTT5" s="26"/>
      <c r="BTU5" s="26"/>
      <c r="BTV5" s="26"/>
      <c r="BTW5" s="26"/>
      <c r="BTX5" s="26"/>
      <c r="BTY5" s="26"/>
      <c r="BTZ5" s="26"/>
      <c r="BUA5" s="26"/>
      <c r="BUB5" s="26"/>
      <c r="BUC5" s="26"/>
      <c r="BUD5" s="26"/>
      <c r="BUE5" s="26"/>
      <c r="BUF5" s="26"/>
      <c r="BUG5" s="26"/>
      <c r="BUH5" s="26"/>
      <c r="BUI5" s="26"/>
      <c r="BUJ5" s="26"/>
      <c r="BUK5" s="26"/>
      <c r="BUL5" s="26"/>
      <c r="BUM5" s="26"/>
      <c r="BUN5" s="26"/>
      <c r="BUO5" s="26"/>
      <c r="BUP5" s="26"/>
      <c r="BUQ5" s="26"/>
      <c r="BUR5" s="26"/>
      <c r="BUS5" s="26"/>
      <c r="BUT5" s="26"/>
      <c r="BUU5" s="26"/>
      <c r="BUV5" s="26"/>
      <c r="BUW5" s="26"/>
      <c r="BUX5" s="26"/>
      <c r="BUY5" s="26"/>
      <c r="BUZ5" s="26"/>
      <c r="BVA5" s="26"/>
      <c r="BVB5" s="26"/>
      <c r="BVC5" s="26"/>
      <c r="BVD5" s="26"/>
      <c r="BVE5" s="26"/>
      <c r="BVF5" s="26"/>
      <c r="BVG5" s="26"/>
      <c r="BVH5" s="26"/>
      <c r="BVI5" s="26"/>
      <c r="BVJ5" s="26"/>
      <c r="BVK5" s="26"/>
      <c r="BVL5" s="26"/>
      <c r="BVM5" s="26"/>
      <c r="BVN5" s="26"/>
      <c r="BVO5" s="26"/>
      <c r="BVP5" s="26"/>
      <c r="BVQ5" s="26"/>
      <c r="BVR5" s="26"/>
      <c r="BVS5" s="26"/>
      <c r="BVT5" s="26"/>
      <c r="BVU5" s="26"/>
      <c r="BVV5" s="26"/>
      <c r="BVW5" s="26"/>
      <c r="BVX5" s="26"/>
      <c r="BVY5" s="26"/>
      <c r="BVZ5" s="26"/>
      <c r="BWA5" s="26"/>
      <c r="BWB5" s="26"/>
      <c r="BWC5" s="26"/>
      <c r="BWD5" s="26"/>
      <c r="BWE5" s="26"/>
      <c r="BWF5" s="26"/>
      <c r="BWG5" s="26"/>
      <c r="BWH5" s="26"/>
      <c r="BWI5" s="26"/>
      <c r="BWJ5" s="26"/>
      <c r="BWK5" s="26"/>
      <c r="BWL5" s="26"/>
      <c r="BWM5" s="26"/>
      <c r="BWN5" s="26"/>
      <c r="BWO5" s="26"/>
      <c r="BWP5" s="26"/>
      <c r="BWQ5" s="26"/>
      <c r="BWR5" s="26"/>
      <c r="BWS5" s="26"/>
      <c r="BWT5" s="26"/>
      <c r="BWU5" s="26"/>
      <c r="BWV5" s="26"/>
      <c r="BWW5" s="26"/>
      <c r="BWX5" s="26"/>
      <c r="BWY5" s="26"/>
      <c r="BWZ5" s="26"/>
      <c r="BXA5" s="26"/>
      <c r="BXB5" s="26"/>
      <c r="BXC5" s="26"/>
      <c r="BXD5" s="26"/>
      <c r="BXE5" s="26"/>
      <c r="BXF5" s="26"/>
      <c r="BXG5" s="26"/>
      <c r="BXH5" s="26"/>
      <c r="BXI5" s="26"/>
      <c r="BXJ5" s="26"/>
      <c r="BXK5" s="26"/>
      <c r="BXL5" s="26"/>
      <c r="BXM5" s="26"/>
      <c r="BXN5" s="26"/>
      <c r="BXO5" s="26"/>
      <c r="BXP5" s="26"/>
      <c r="BXQ5" s="26"/>
      <c r="BXR5" s="26"/>
      <c r="BXS5" s="26"/>
      <c r="BXT5" s="26"/>
      <c r="BXU5" s="26"/>
      <c r="BXV5" s="26"/>
      <c r="BXW5" s="26"/>
      <c r="BXX5" s="26"/>
      <c r="BXY5" s="26"/>
      <c r="BXZ5" s="26"/>
      <c r="BYA5" s="26"/>
      <c r="BYB5" s="26"/>
      <c r="BYC5" s="26"/>
      <c r="BYD5" s="26"/>
      <c r="BYE5" s="26"/>
      <c r="BYF5" s="26"/>
      <c r="BYG5" s="26"/>
      <c r="BYH5" s="26"/>
      <c r="BYI5" s="26"/>
      <c r="BYJ5" s="26"/>
      <c r="BYK5" s="26"/>
      <c r="BYL5" s="26"/>
      <c r="BYM5" s="26"/>
      <c r="BYN5" s="26"/>
      <c r="BYO5" s="26"/>
      <c r="BYP5" s="26"/>
      <c r="BYQ5" s="26"/>
      <c r="BYR5" s="26"/>
      <c r="BYS5" s="26"/>
      <c r="BYT5" s="26"/>
      <c r="BYU5" s="26"/>
      <c r="BYV5" s="26"/>
      <c r="BYW5" s="26"/>
      <c r="BYX5" s="26"/>
      <c r="BYY5" s="26"/>
      <c r="BYZ5" s="26"/>
      <c r="BZA5" s="26"/>
      <c r="BZB5" s="26"/>
      <c r="BZC5" s="26"/>
      <c r="BZD5" s="26"/>
      <c r="BZE5" s="26"/>
      <c r="BZF5" s="26"/>
      <c r="BZG5" s="26"/>
      <c r="BZH5" s="26"/>
      <c r="BZI5" s="26"/>
      <c r="BZJ5" s="26"/>
      <c r="BZK5" s="26"/>
      <c r="BZL5" s="26"/>
      <c r="BZM5" s="26"/>
      <c r="BZN5" s="26"/>
      <c r="BZO5" s="26"/>
      <c r="BZP5" s="26"/>
      <c r="BZQ5" s="26"/>
      <c r="BZR5" s="26"/>
      <c r="BZS5" s="26"/>
      <c r="BZT5" s="26"/>
      <c r="BZU5" s="26"/>
      <c r="BZV5" s="26"/>
      <c r="BZW5" s="26"/>
      <c r="BZX5" s="26"/>
      <c r="BZY5" s="26"/>
      <c r="BZZ5" s="26"/>
      <c r="CAA5" s="26"/>
      <c r="CAB5" s="26"/>
      <c r="CAC5" s="26"/>
      <c r="CAD5" s="26"/>
      <c r="CAE5" s="26"/>
      <c r="CAF5" s="26"/>
      <c r="CAG5" s="26"/>
      <c r="CAH5" s="26"/>
      <c r="CAI5" s="26"/>
      <c r="CAJ5" s="26"/>
      <c r="CAK5" s="26"/>
      <c r="CAL5" s="26"/>
      <c r="CAM5" s="26"/>
      <c r="CAN5" s="26"/>
      <c r="CAO5" s="26"/>
      <c r="CAP5" s="26"/>
      <c r="CAQ5" s="26"/>
      <c r="CAR5" s="26"/>
      <c r="CAS5" s="26"/>
      <c r="CAT5" s="26"/>
      <c r="CAU5" s="26"/>
      <c r="CAV5" s="26"/>
      <c r="CAW5" s="26"/>
      <c r="CAX5" s="26"/>
      <c r="CAY5" s="26"/>
      <c r="CAZ5" s="26"/>
      <c r="CBA5" s="26"/>
      <c r="CBB5" s="26"/>
      <c r="CBC5" s="26"/>
      <c r="CBD5" s="26"/>
      <c r="CBE5" s="26"/>
      <c r="CBF5" s="26"/>
      <c r="CBG5" s="26"/>
      <c r="CBH5" s="26"/>
      <c r="CBI5" s="26"/>
      <c r="CBJ5" s="26"/>
      <c r="CBK5" s="26"/>
      <c r="CBL5" s="26"/>
      <c r="CBM5" s="26"/>
      <c r="CBN5" s="26"/>
      <c r="CBO5" s="26"/>
      <c r="CBP5" s="26"/>
      <c r="CBQ5" s="26"/>
      <c r="CBR5" s="26"/>
      <c r="CBS5" s="26"/>
      <c r="CBT5" s="26"/>
      <c r="CBU5" s="26"/>
      <c r="CBV5" s="26"/>
      <c r="CBW5" s="26"/>
      <c r="CBX5" s="26"/>
      <c r="CBY5" s="26"/>
      <c r="CBZ5" s="26"/>
      <c r="CCA5" s="26"/>
      <c r="CCB5" s="26"/>
      <c r="CCC5" s="26"/>
      <c r="CCD5" s="26"/>
      <c r="CCE5" s="26"/>
      <c r="CCF5" s="26"/>
      <c r="CCG5" s="26"/>
      <c r="CCH5" s="26"/>
      <c r="CCI5" s="26"/>
      <c r="CCJ5" s="26"/>
      <c r="CCK5" s="26"/>
      <c r="CCL5" s="26"/>
      <c r="CCM5" s="26"/>
      <c r="CCN5" s="26"/>
      <c r="CCO5" s="26"/>
      <c r="CCP5" s="26"/>
      <c r="CCQ5" s="26"/>
      <c r="CCR5" s="26"/>
      <c r="CCS5" s="26"/>
      <c r="CCT5" s="26"/>
      <c r="CCU5" s="26"/>
      <c r="CCV5" s="26"/>
      <c r="CCW5" s="26"/>
      <c r="CCX5" s="26"/>
      <c r="CCY5" s="26"/>
      <c r="CCZ5" s="26"/>
      <c r="CDA5" s="26"/>
      <c r="CDB5" s="26"/>
      <c r="CDC5" s="26"/>
      <c r="CDD5" s="26"/>
      <c r="CDE5" s="26"/>
      <c r="CDF5" s="26"/>
      <c r="CDG5" s="26"/>
      <c r="CDH5" s="26"/>
      <c r="CDI5" s="26"/>
      <c r="CDJ5" s="26"/>
      <c r="CDK5" s="26"/>
      <c r="CDL5" s="26"/>
      <c r="CDM5" s="26"/>
      <c r="CDN5" s="26"/>
      <c r="CDO5" s="26"/>
      <c r="CDP5" s="26"/>
      <c r="CDQ5" s="26"/>
      <c r="CDR5" s="26"/>
      <c r="CDS5" s="26"/>
      <c r="CDT5" s="26"/>
      <c r="CDU5" s="26"/>
      <c r="CDV5" s="26"/>
      <c r="CDW5" s="26"/>
      <c r="CDX5" s="26"/>
      <c r="CDY5" s="26"/>
      <c r="CDZ5" s="26"/>
      <c r="CEA5" s="26"/>
      <c r="CEB5" s="26"/>
      <c r="CEC5" s="26"/>
      <c r="CED5" s="26"/>
      <c r="CEE5" s="26"/>
      <c r="CEF5" s="26"/>
      <c r="CEG5" s="26"/>
      <c r="CEH5" s="26"/>
      <c r="CEI5" s="26"/>
      <c r="CEJ5" s="26"/>
      <c r="CEK5" s="26"/>
      <c r="CEL5" s="26"/>
      <c r="CEM5" s="26"/>
      <c r="CEN5" s="26"/>
      <c r="CEO5" s="26"/>
      <c r="CEP5" s="26"/>
      <c r="CEQ5" s="26"/>
      <c r="CER5" s="26"/>
      <c r="CES5" s="26"/>
      <c r="CET5" s="26"/>
      <c r="CEU5" s="26"/>
      <c r="CEV5" s="26"/>
      <c r="CEW5" s="26"/>
      <c r="CEX5" s="26"/>
      <c r="CEY5" s="26"/>
      <c r="CEZ5" s="26"/>
      <c r="CFA5" s="26"/>
      <c r="CFB5" s="26"/>
      <c r="CFC5" s="26"/>
      <c r="CFD5" s="26"/>
      <c r="CFE5" s="26"/>
      <c r="CFF5" s="26"/>
      <c r="CFG5" s="26"/>
      <c r="CFH5" s="26"/>
      <c r="CFI5" s="26"/>
      <c r="CFJ5" s="26"/>
      <c r="CFK5" s="26"/>
      <c r="CFL5" s="26"/>
      <c r="CFM5" s="26"/>
      <c r="CFN5" s="26"/>
      <c r="CFO5" s="26"/>
      <c r="CFP5" s="26"/>
      <c r="CFQ5" s="26"/>
      <c r="CFR5" s="26"/>
      <c r="CFS5" s="26"/>
      <c r="CFT5" s="26"/>
      <c r="CFU5" s="26"/>
      <c r="CFV5" s="26"/>
      <c r="CFW5" s="26"/>
      <c r="CFX5" s="26"/>
      <c r="CFY5" s="26"/>
      <c r="CFZ5" s="26"/>
      <c r="CGA5" s="26"/>
      <c r="CGB5" s="26"/>
      <c r="CGC5" s="26"/>
      <c r="CGD5" s="26"/>
      <c r="CGE5" s="26"/>
      <c r="CGF5" s="26"/>
      <c r="CGG5" s="26"/>
      <c r="CGH5" s="26"/>
      <c r="CGI5" s="26"/>
      <c r="CGJ5" s="26"/>
      <c r="CGK5" s="26"/>
      <c r="CGL5" s="26"/>
      <c r="CGM5" s="26"/>
      <c r="CGN5" s="26"/>
      <c r="CGO5" s="26"/>
      <c r="CGP5" s="26"/>
      <c r="CGQ5" s="26"/>
      <c r="CGR5" s="26"/>
      <c r="CGS5" s="26"/>
      <c r="CGT5" s="26"/>
      <c r="CGU5" s="26"/>
      <c r="CGV5" s="26"/>
      <c r="CGW5" s="26"/>
      <c r="CGX5" s="26"/>
      <c r="CGY5" s="26"/>
      <c r="CGZ5" s="26"/>
      <c r="CHA5" s="26"/>
      <c r="CHB5" s="26"/>
      <c r="CHC5" s="26"/>
      <c r="CHD5" s="26"/>
      <c r="CHE5" s="26"/>
      <c r="CHF5" s="26"/>
      <c r="CHG5" s="26"/>
      <c r="CHH5" s="26"/>
      <c r="CHI5" s="26"/>
      <c r="CHJ5" s="26"/>
      <c r="CHK5" s="26"/>
      <c r="CHL5" s="26"/>
      <c r="CHM5" s="26"/>
      <c r="CHN5" s="26"/>
      <c r="CHO5" s="26"/>
      <c r="CHP5" s="26"/>
      <c r="CHQ5" s="26"/>
      <c r="CHR5" s="26"/>
      <c r="CHS5" s="26"/>
      <c r="CHT5" s="26"/>
      <c r="CHU5" s="26"/>
      <c r="CHV5" s="26"/>
      <c r="CHW5" s="26"/>
      <c r="CHX5" s="26"/>
      <c r="CHY5" s="26"/>
      <c r="CHZ5" s="26"/>
      <c r="CIA5" s="26"/>
      <c r="CIB5" s="26"/>
      <c r="CIC5" s="26"/>
      <c r="CID5" s="26"/>
      <c r="CIE5" s="26"/>
      <c r="CIF5" s="26"/>
      <c r="CIG5" s="26"/>
      <c r="CIH5" s="26"/>
      <c r="CII5" s="26"/>
      <c r="CIJ5" s="26"/>
      <c r="CIK5" s="26"/>
    </row>
    <row r="6" spans="1:2273" ht="39" customHeight="1" thickBot="1" x14ac:dyDescent="0.35">
      <c r="A6" s="261"/>
      <c r="B6" s="265"/>
      <c r="C6" s="7" t="s">
        <v>41</v>
      </c>
      <c r="D6" s="78" t="s">
        <v>124</v>
      </c>
      <c r="E6" s="78" t="s">
        <v>125</v>
      </c>
      <c r="F6" s="263"/>
      <c r="G6" s="80">
        <v>43830</v>
      </c>
      <c r="H6" s="58" t="s">
        <v>386</v>
      </c>
      <c r="I6" s="91">
        <f>AVERAGE(0)</f>
        <v>0</v>
      </c>
      <c r="J6" s="84" t="s">
        <v>469</v>
      </c>
      <c r="K6" s="68">
        <f>AVERAGE(0.8)</f>
        <v>0.8</v>
      </c>
      <c r="L6" s="254"/>
      <c r="M6" s="102">
        <f>AVERAGE(1,1,1)</f>
        <v>1</v>
      </c>
      <c r="N6" s="145">
        <f>AVERAGE(1,1,1)</f>
        <v>1</v>
      </c>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c r="IV6" s="26"/>
      <c r="IW6" s="26"/>
      <c r="IX6" s="26"/>
      <c r="IY6" s="26"/>
      <c r="IZ6" s="26"/>
      <c r="JA6" s="26"/>
      <c r="JB6" s="26"/>
      <c r="JC6" s="26"/>
      <c r="JD6" s="26"/>
      <c r="JE6" s="26"/>
      <c r="JF6" s="26"/>
      <c r="JG6" s="26"/>
      <c r="JH6" s="26"/>
      <c r="JI6" s="26"/>
      <c r="JJ6" s="26"/>
      <c r="JK6" s="26"/>
      <c r="JL6" s="26"/>
      <c r="JM6" s="26"/>
      <c r="JN6" s="26"/>
      <c r="JO6" s="26"/>
      <c r="JP6" s="26"/>
      <c r="JQ6" s="26"/>
      <c r="JR6" s="26"/>
      <c r="JS6" s="26"/>
      <c r="JT6" s="26"/>
      <c r="JU6" s="26"/>
      <c r="JV6" s="26"/>
      <c r="JW6" s="26"/>
      <c r="JX6" s="26"/>
      <c r="JY6" s="26"/>
      <c r="JZ6" s="26"/>
      <c r="KA6" s="26"/>
      <c r="KB6" s="26"/>
      <c r="KC6" s="26"/>
      <c r="KD6" s="26"/>
      <c r="KE6" s="26"/>
      <c r="KF6" s="26"/>
      <c r="KG6" s="26"/>
      <c r="KH6" s="26"/>
      <c r="KI6" s="26"/>
      <c r="KJ6" s="26"/>
      <c r="KK6" s="26"/>
      <c r="KL6" s="26"/>
      <c r="KM6" s="26"/>
      <c r="KN6" s="26"/>
      <c r="KO6" s="26"/>
      <c r="KP6" s="26"/>
      <c r="KQ6" s="26"/>
      <c r="KR6" s="26"/>
      <c r="KS6" s="26"/>
      <c r="KT6" s="26"/>
      <c r="KU6" s="26"/>
      <c r="KV6" s="26"/>
      <c r="KW6" s="26"/>
      <c r="KX6" s="26"/>
      <c r="KY6" s="26"/>
      <c r="KZ6" s="26"/>
      <c r="LA6" s="26"/>
      <c r="LB6" s="26"/>
      <c r="LC6" s="26"/>
      <c r="LD6" s="26"/>
      <c r="LE6" s="26"/>
      <c r="LF6" s="26"/>
      <c r="LG6" s="26"/>
      <c r="LH6" s="26"/>
      <c r="LI6" s="26"/>
      <c r="LJ6" s="26"/>
      <c r="LK6" s="26"/>
      <c r="LL6" s="26"/>
      <c r="LM6" s="26"/>
      <c r="LN6" s="26"/>
      <c r="LO6" s="26"/>
      <c r="LP6" s="26"/>
      <c r="LQ6" s="26"/>
      <c r="LR6" s="26"/>
      <c r="LS6" s="26"/>
      <c r="LT6" s="26"/>
      <c r="LU6" s="26"/>
      <c r="LV6" s="26"/>
      <c r="LW6" s="26"/>
      <c r="LX6" s="26"/>
      <c r="LY6" s="26"/>
      <c r="LZ6" s="26"/>
      <c r="MA6" s="26"/>
      <c r="MB6" s="26"/>
      <c r="MC6" s="26"/>
      <c r="MD6" s="26"/>
      <c r="ME6" s="26"/>
      <c r="MF6" s="26"/>
      <c r="MG6" s="26"/>
      <c r="MH6" s="26"/>
      <c r="MI6" s="26"/>
      <c r="MJ6" s="26"/>
      <c r="MK6" s="26"/>
      <c r="ML6" s="26"/>
      <c r="MM6" s="26"/>
      <c r="MN6" s="26"/>
      <c r="MO6" s="26"/>
      <c r="MP6" s="26"/>
      <c r="MQ6" s="26"/>
      <c r="MR6" s="26"/>
      <c r="MS6" s="26"/>
      <c r="MT6" s="26"/>
      <c r="MU6" s="26"/>
      <c r="MV6" s="26"/>
      <c r="MW6" s="26"/>
      <c r="MX6" s="26"/>
      <c r="MY6" s="26"/>
      <c r="MZ6" s="26"/>
      <c r="NA6" s="26"/>
      <c r="NB6" s="26"/>
      <c r="NC6" s="26"/>
      <c r="ND6" s="26"/>
      <c r="NE6" s="26"/>
      <c r="NF6" s="26"/>
      <c r="NG6" s="26"/>
      <c r="NH6" s="26"/>
      <c r="NI6" s="26"/>
      <c r="NJ6" s="26"/>
      <c r="NK6" s="26"/>
      <c r="NL6" s="26"/>
      <c r="NM6" s="26"/>
      <c r="NN6" s="26"/>
      <c r="NO6" s="26"/>
      <c r="NP6" s="26"/>
      <c r="NQ6" s="26"/>
      <c r="NR6" s="26"/>
      <c r="NS6" s="26"/>
      <c r="NT6" s="26"/>
      <c r="NU6" s="26"/>
      <c r="NV6" s="26"/>
      <c r="NW6" s="26"/>
      <c r="NX6" s="26"/>
      <c r="NY6" s="26"/>
      <c r="NZ6" s="26"/>
      <c r="OA6" s="26"/>
      <c r="OB6" s="26"/>
      <c r="OC6" s="26"/>
      <c r="OD6" s="26"/>
      <c r="OE6" s="26"/>
      <c r="OF6" s="26"/>
      <c r="OG6" s="26"/>
      <c r="OH6" s="26"/>
      <c r="OI6" s="26"/>
      <c r="OJ6" s="26"/>
      <c r="OK6" s="26"/>
      <c r="OL6" s="26"/>
      <c r="OM6" s="26"/>
      <c r="ON6" s="26"/>
      <c r="OO6" s="26"/>
      <c r="OP6" s="26"/>
      <c r="OQ6" s="26"/>
      <c r="OR6" s="26"/>
      <c r="OS6" s="26"/>
      <c r="OT6" s="26"/>
      <c r="OU6" s="26"/>
      <c r="OV6" s="26"/>
      <c r="OW6" s="26"/>
      <c r="OX6" s="26"/>
      <c r="OY6" s="26"/>
      <c r="OZ6" s="26"/>
      <c r="PA6" s="26"/>
      <c r="PB6" s="26"/>
      <c r="PC6" s="26"/>
      <c r="PD6" s="26"/>
      <c r="PE6" s="26"/>
      <c r="PF6" s="26"/>
      <c r="PG6" s="26"/>
      <c r="PH6" s="26"/>
      <c r="PI6" s="26"/>
      <c r="PJ6" s="26"/>
      <c r="PK6" s="26"/>
      <c r="PL6" s="26"/>
      <c r="PM6" s="26"/>
      <c r="PN6" s="26"/>
      <c r="PO6" s="26"/>
      <c r="PP6" s="26"/>
      <c r="PQ6" s="26"/>
      <c r="PR6" s="26"/>
      <c r="PS6" s="26"/>
      <c r="PT6" s="26"/>
      <c r="PU6" s="26"/>
      <c r="PV6" s="26"/>
      <c r="PW6" s="26"/>
      <c r="PX6" s="26"/>
      <c r="PY6" s="26"/>
      <c r="PZ6" s="26"/>
      <c r="QA6" s="26"/>
      <c r="QB6" s="26"/>
      <c r="QC6" s="26"/>
      <c r="QD6" s="26"/>
      <c r="QE6" s="26"/>
      <c r="QF6" s="26"/>
      <c r="QG6" s="26"/>
      <c r="QH6" s="26"/>
      <c r="QI6" s="26"/>
      <c r="QJ6" s="26"/>
      <c r="QK6" s="26"/>
      <c r="QL6" s="26"/>
      <c r="QM6" s="26"/>
      <c r="QN6" s="26"/>
      <c r="QO6" s="26"/>
      <c r="QP6" s="26"/>
      <c r="QQ6" s="26"/>
      <c r="QR6" s="26"/>
      <c r="QS6" s="26"/>
      <c r="QT6" s="26"/>
      <c r="QU6" s="26"/>
      <c r="QV6" s="26"/>
      <c r="QW6" s="26"/>
      <c r="QX6" s="26"/>
      <c r="QY6" s="26"/>
      <c r="QZ6" s="26"/>
      <c r="RA6" s="26"/>
      <c r="RB6" s="26"/>
      <c r="RC6" s="26"/>
      <c r="RD6" s="26"/>
      <c r="RE6" s="26"/>
      <c r="RF6" s="26"/>
      <c r="RG6" s="26"/>
      <c r="RH6" s="26"/>
      <c r="RI6" s="26"/>
      <c r="RJ6" s="26"/>
      <c r="RK6" s="26"/>
      <c r="RL6" s="26"/>
      <c r="RM6" s="26"/>
      <c r="RN6" s="26"/>
      <c r="RO6" s="26"/>
      <c r="RP6" s="26"/>
      <c r="RQ6" s="26"/>
      <c r="RR6" s="26"/>
      <c r="RS6" s="26"/>
      <c r="RT6" s="26"/>
      <c r="RU6" s="26"/>
      <c r="RV6" s="26"/>
      <c r="RW6" s="26"/>
      <c r="RX6" s="26"/>
      <c r="RY6" s="26"/>
      <c r="RZ6" s="26"/>
      <c r="SA6" s="26"/>
      <c r="SB6" s="26"/>
      <c r="SC6" s="26"/>
      <c r="SD6" s="26"/>
      <c r="SE6" s="26"/>
      <c r="SF6" s="26"/>
      <c r="SG6" s="26"/>
      <c r="SH6" s="26"/>
      <c r="SI6" s="26"/>
      <c r="SJ6" s="26"/>
      <c r="SK6" s="26"/>
      <c r="SL6" s="26"/>
      <c r="SM6" s="26"/>
      <c r="SN6" s="26"/>
      <c r="SO6" s="26"/>
      <c r="SP6" s="26"/>
      <c r="SQ6" s="26"/>
      <c r="SR6" s="26"/>
      <c r="SS6" s="26"/>
      <c r="ST6" s="26"/>
      <c r="SU6" s="26"/>
      <c r="SV6" s="26"/>
      <c r="SW6" s="26"/>
      <c r="SX6" s="26"/>
      <c r="SY6" s="26"/>
      <c r="SZ6" s="26"/>
      <c r="TA6" s="26"/>
      <c r="TB6" s="26"/>
      <c r="TC6" s="26"/>
      <c r="TD6" s="26"/>
      <c r="TE6" s="26"/>
      <c r="TF6" s="26"/>
      <c r="TG6" s="26"/>
      <c r="TH6" s="26"/>
      <c r="TI6" s="26"/>
      <c r="TJ6" s="26"/>
      <c r="TK6" s="26"/>
      <c r="TL6" s="26"/>
      <c r="TM6" s="26"/>
      <c r="TN6" s="26"/>
      <c r="TO6" s="26"/>
      <c r="TP6" s="26"/>
      <c r="TQ6" s="26"/>
      <c r="TR6" s="26"/>
      <c r="TS6" s="26"/>
      <c r="TT6" s="26"/>
      <c r="TU6" s="26"/>
      <c r="TV6" s="26"/>
      <c r="TW6" s="26"/>
      <c r="TX6" s="26"/>
      <c r="TY6" s="26"/>
      <c r="TZ6" s="26"/>
      <c r="UA6" s="26"/>
      <c r="UB6" s="26"/>
      <c r="UC6" s="26"/>
      <c r="UD6" s="26"/>
      <c r="UE6" s="26"/>
      <c r="UF6" s="26"/>
      <c r="UG6" s="26"/>
      <c r="UH6" s="26"/>
      <c r="UI6" s="26"/>
      <c r="UJ6" s="26"/>
      <c r="UK6" s="26"/>
      <c r="UL6" s="26"/>
      <c r="UM6" s="26"/>
      <c r="UN6" s="26"/>
      <c r="UO6" s="26"/>
      <c r="UP6" s="26"/>
      <c r="UQ6" s="26"/>
      <c r="UR6" s="26"/>
      <c r="US6" s="26"/>
      <c r="UT6" s="26"/>
      <c r="UU6" s="26"/>
      <c r="UV6" s="26"/>
      <c r="UW6" s="26"/>
      <c r="UX6" s="26"/>
      <c r="UY6" s="26"/>
      <c r="UZ6" s="26"/>
      <c r="VA6" s="26"/>
      <c r="VB6" s="26"/>
      <c r="VC6" s="26"/>
      <c r="VD6" s="26"/>
      <c r="VE6" s="26"/>
      <c r="VF6" s="26"/>
      <c r="VG6" s="26"/>
      <c r="VH6" s="26"/>
      <c r="VI6" s="26"/>
      <c r="VJ6" s="26"/>
      <c r="VK6" s="26"/>
      <c r="VL6" s="26"/>
      <c r="VM6" s="26"/>
      <c r="VN6" s="26"/>
      <c r="VO6" s="26"/>
      <c r="VP6" s="26"/>
      <c r="VQ6" s="26"/>
      <c r="VR6" s="26"/>
      <c r="VS6" s="26"/>
      <c r="VT6" s="26"/>
      <c r="VU6" s="26"/>
      <c r="VV6" s="26"/>
      <c r="VW6" s="26"/>
      <c r="VX6" s="26"/>
      <c r="VY6" s="26"/>
      <c r="VZ6" s="26"/>
      <c r="WA6" s="26"/>
      <c r="WB6" s="26"/>
      <c r="WC6" s="26"/>
      <c r="WD6" s="26"/>
      <c r="WE6" s="26"/>
      <c r="WF6" s="26"/>
      <c r="WG6" s="26"/>
      <c r="WH6" s="26"/>
      <c r="WI6" s="26"/>
      <c r="WJ6" s="26"/>
      <c r="WK6" s="26"/>
      <c r="WL6" s="26"/>
      <c r="WM6" s="26"/>
      <c r="WN6" s="26"/>
      <c r="WO6" s="26"/>
      <c r="WP6" s="26"/>
      <c r="WQ6" s="26"/>
      <c r="WR6" s="26"/>
      <c r="WS6" s="26"/>
      <c r="WT6" s="26"/>
      <c r="WU6" s="26"/>
      <c r="WV6" s="26"/>
      <c r="WW6" s="26"/>
      <c r="WX6" s="26"/>
      <c r="WY6" s="26"/>
      <c r="WZ6" s="26"/>
      <c r="XA6" s="26"/>
      <c r="XB6" s="26"/>
      <c r="XC6" s="26"/>
      <c r="XD6" s="26"/>
      <c r="XE6" s="26"/>
      <c r="XF6" s="26"/>
      <c r="XG6" s="26"/>
      <c r="XH6" s="26"/>
      <c r="XI6" s="26"/>
      <c r="XJ6" s="26"/>
      <c r="XK6" s="26"/>
      <c r="XL6" s="26"/>
      <c r="XM6" s="26"/>
      <c r="XN6" s="26"/>
      <c r="XO6" s="26"/>
      <c r="XP6" s="26"/>
      <c r="XQ6" s="26"/>
      <c r="XR6" s="26"/>
      <c r="XS6" s="26"/>
      <c r="XT6" s="26"/>
      <c r="XU6" s="26"/>
      <c r="XV6" s="26"/>
      <c r="XW6" s="26"/>
      <c r="XX6" s="26"/>
      <c r="XY6" s="26"/>
      <c r="XZ6" s="26"/>
      <c r="YA6" s="26"/>
      <c r="YB6" s="26"/>
      <c r="YC6" s="26"/>
      <c r="YD6" s="26"/>
      <c r="YE6" s="26"/>
      <c r="YF6" s="26"/>
      <c r="YG6" s="26"/>
      <c r="YH6" s="26"/>
      <c r="YI6" s="26"/>
      <c r="YJ6" s="26"/>
      <c r="YK6" s="26"/>
      <c r="YL6" s="26"/>
      <c r="YM6" s="26"/>
      <c r="YN6" s="26"/>
      <c r="YO6" s="26"/>
      <c r="YP6" s="26"/>
      <c r="YQ6" s="26"/>
      <c r="YR6" s="26"/>
      <c r="YS6" s="26"/>
      <c r="YT6" s="26"/>
      <c r="YU6" s="26"/>
      <c r="YV6" s="26"/>
      <c r="YW6" s="26"/>
      <c r="YX6" s="26"/>
      <c r="YY6" s="26"/>
      <c r="YZ6" s="26"/>
      <c r="ZA6" s="26"/>
      <c r="ZB6" s="26"/>
      <c r="ZC6" s="26"/>
      <c r="ZD6" s="26"/>
      <c r="ZE6" s="26"/>
      <c r="ZF6" s="26"/>
      <c r="ZG6" s="26"/>
      <c r="ZH6" s="26"/>
      <c r="ZI6" s="26"/>
      <c r="ZJ6" s="26"/>
      <c r="ZK6" s="26"/>
      <c r="ZL6" s="26"/>
      <c r="ZM6" s="26"/>
      <c r="ZN6" s="26"/>
      <c r="ZO6" s="26"/>
      <c r="ZP6" s="26"/>
      <c r="ZQ6" s="26"/>
      <c r="ZR6" s="26"/>
      <c r="ZS6" s="26"/>
      <c r="ZT6" s="26"/>
      <c r="ZU6" s="26"/>
      <c r="ZV6" s="26"/>
      <c r="ZW6" s="26"/>
      <c r="ZX6" s="26"/>
      <c r="ZY6" s="26"/>
      <c r="ZZ6" s="26"/>
      <c r="AAA6" s="26"/>
      <c r="AAB6" s="26"/>
      <c r="AAC6" s="26"/>
      <c r="AAD6" s="26"/>
      <c r="AAE6" s="26"/>
      <c r="AAF6" s="26"/>
      <c r="AAG6" s="26"/>
      <c r="AAH6" s="26"/>
      <c r="AAI6" s="26"/>
      <c r="AAJ6" s="26"/>
      <c r="AAK6" s="26"/>
      <c r="AAL6" s="26"/>
      <c r="AAM6" s="26"/>
      <c r="AAN6" s="26"/>
      <c r="AAO6" s="26"/>
      <c r="AAP6" s="26"/>
      <c r="AAQ6" s="26"/>
      <c r="AAR6" s="26"/>
      <c r="AAS6" s="26"/>
      <c r="AAT6" s="26"/>
      <c r="AAU6" s="26"/>
      <c r="AAV6" s="26"/>
      <c r="AAW6" s="26"/>
      <c r="AAX6" s="26"/>
      <c r="AAY6" s="26"/>
      <c r="AAZ6" s="26"/>
      <c r="ABA6" s="26"/>
      <c r="ABB6" s="26"/>
      <c r="ABC6" s="26"/>
      <c r="ABD6" s="26"/>
      <c r="ABE6" s="26"/>
      <c r="ABF6" s="26"/>
      <c r="ABG6" s="26"/>
      <c r="ABH6" s="26"/>
      <c r="ABI6" s="26"/>
      <c r="ABJ6" s="26"/>
      <c r="ABK6" s="26"/>
      <c r="ABL6" s="26"/>
      <c r="ABM6" s="26"/>
      <c r="ABN6" s="26"/>
      <c r="ABO6" s="26"/>
      <c r="ABP6" s="26"/>
      <c r="ABQ6" s="26"/>
      <c r="ABR6" s="26"/>
      <c r="ABS6" s="26"/>
      <c r="ABT6" s="26"/>
      <c r="ABU6" s="26"/>
      <c r="ABV6" s="26"/>
      <c r="ABW6" s="26"/>
      <c r="ABX6" s="26"/>
      <c r="ABY6" s="26"/>
      <c r="ABZ6" s="26"/>
      <c r="ACA6" s="26"/>
      <c r="ACB6" s="26"/>
      <c r="ACC6" s="26"/>
      <c r="ACD6" s="26"/>
      <c r="ACE6" s="26"/>
      <c r="ACF6" s="26"/>
      <c r="ACG6" s="26"/>
      <c r="ACH6" s="26"/>
      <c r="ACI6" s="26"/>
      <c r="ACJ6" s="26"/>
      <c r="ACK6" s="26"/>
      <c r="ACL6" s="26"/>
      <c r="ACM6" s="26"/>
      <c r="ACN6" s="26"/>
      <c r="ACO6" s="26"/>
      <c r="ACP6" s="26"/>
      <c r="ACQ6" s="26"/>
      <c r="ACR6" s="26"/>
      <c r="ACS6" s="26"/>
      <c r="ACT6" s="26"/>
      <c r="ACU6" s="26"/>
      <c r="ACV6" s="26"/>
      <c r="ACW6" s="26"/>
      <c r="ACX6" s="26"/>
      <c r="ACY6" s="26"/>
      <c r="ACZ6" s="26"/>
      <c r="ADA6" s="26"/>
      <c r="ADB6" s="26"/>
      <c r="ADC6" s="26"/>
      <c r="ADD6" s="26"/>
      <c r="ADE6" s="26"/>
      <c r="ADF6" s="26"/>
      <c r="ADG6" s="26"/>
      <c r="ADH6" s="26"/>
      <c r="ADI6" s="26"/>
      <c r="ADJ6" s="26"/>
      <c r="ADK6" s="26"/>
      <c r="ADL6" s="26"/>
      <c r="ADM6" s="26"/>
      <c r="ADN6" s="26"/>
      <c r="ADO6" s="26"/>
      <c r="ADP6" s="26"/>
      <c r="ADQ6" s="26"/>
      <c r="ADR6" s="26"/>
      <c r="ADS6" s="26"/>
      <c r="ADT6" s="26"/>
      <c r="ADU6" s="26"/>
      <c r="ADV6" s="26"/>
      <c r="ADW6" s="26"/>
      <c r="ADX6" s="26"/>
      <c r="ADY6" s="26"/>
      <c r="ADZ6" s="26"/>
      <c r="AEA6" s="26"/>
      <c r="AEB6" s="26"/>
      <c r="AEC6" s="26"/>
      <c r="AED6" s="26"/>
      <c r="AEE6" s="26"/>
      <c r="AEF6" s="26"/>
      <c r="AEG6" s="26"/>
      <c r="AEH6" s="26"/>
      <c r="AEI6" s="26"/>
      <c r="AEJ6" s="26"/>
      <c r="AEK6" s="26"/>
      <c r="AEL6" s="26"/>
      <c r="AEM6" s="26"/>
      <c r="AEN6" s="26"/>
      <c r="AEO6" s="26"/>
      <c r="AEP6" s="26"/>
      <c r="AEQ6" s="26"/>
      <c r="AER6" s="26"/>
      <c r="AES6" s="26"/>
      <c r="AET6" s="26"/>
      <c r="AEU6" s="26"/>
      <c r="AEV6" s="26"/>
      <c r="AEW6" s="26"/>
      <c r="AEX6" s="26"/>
      <c r="AEY6" s="26"/>
      <c r="AEZ6" s="26"/>
      <c r="AFA6" s="26"/>
      <c r="AFB6" s="26"/>
      <c r="AFC6" s="26"/>
      <c r="AFD6" s="26"/>
      <c r="AFE6" s="26"/>
      <c r="AFF6" s="26"/>
      <c r="AFG6" s="26"/>
      <c r="AFH6" s="26"/>
      <c r="AFI6" s="26"/>
      <c r="AFJ6" s="26"/>
      <c r="AFK6" s="26"/>
      <c r="AFL6" s="26"/>
      <c r="AFM6" s="26"/>
      <c r="AFN6" s="26"/>
      <c r="AFO6" s="26"/>
      <c r="AFP6" s="26"/>
      <c r="AFQ6" s="26"/>
      <c r="AFR6" s="26"/>
      <c r="AFS6" s="26"/>
      <c r="AFT6" s="26"/>
      <c r="AFU6" s="26"/>
      <c r="AFV6" s="26"/>
      <c r="AFW6" s="26"/>
      <c r="AFX6" s="26"/>
      <c r="AFY6" s="26"/>
      <c r="AFZ6" s="26"/>
      <c r="AGA6" s="26"/>
      <c r="AGB6" s="26"/>
      <c r="AGC6" s="26"/>
      <c r="AGD6" s="26"/>
      <c r="AGE6" s="26"/>
      <c r="AGF6" s="26"/>
      <c r="AGG6" s="26"/>
      <c r="AGH6" s="26"/>
      <c r="AGI6" s="26"/>
      <c r="AGJ6" s="26"/>
      <c r="AGK6" s="26"/>
      <c r="AGL6" s="26"/>
      <c r="AGM6" s="26"/>
      <c r="AGN6" s="26"/>
      <c r="AGO6" s="26"/>
      <c r="AGP6" s="26"/>
      <c r="AGQ6" s="26"/>
      <c r="AGR6" s="26"/>
      <c r="AGS6" s="26"/>
      <c r="AGT6" s="26"/>
      <c r="AGU6" s="26"/>
      <c r="AGV6" s="26"/>
      <c r="AGW6" s="26"/>
      <c r="AGX6" s="26"/>
      <c r="AGY6" s="26"/>
      <c r="AGZ6" s="26"/>
      <c r="AHA6" s="26"/>
      <c r="AHB6" s="26"/>
      <c r="AHC6" s="26"/>
      <c r="AHD6" s="26"/>
      <c r="AHE6" s="26"/>
      <c r="AHF6" s="26"/>
      <c r="AHG6" s="26"/>
      <c r="AHH6" s="26"/>
      <c r="AHI6" s="26"/>
      <c r="AHJ6" s="26"/>
      <c r="AHK6" s="26"/>
      <c r="AHL6" s="26"/>
      <c r="AHM6" s="26"/>
      <c r="AHN6" s="26"/>
      <c r="AHO6" s="26"/>
      <c r="AHP6" s="26"/>
      <c r="AHQ6" s="26"/>
      <c r="AHR6" s="26"/>
      <c r="AHS6" s="26"/>
      <c r="AHT6" s="26"/>
      <c r="AHU6" s="26"/>
      <c r="AHV6" s="26"/>
      <c r="AHW6" s="26"/>
      <c r="AHX6" s="26"/>
      <c r="AHY6" s="26"/>
      <c r="AHZ6" s="26"/>
      <c r="AIA6" s="26"/>
      <c r="AIB6" s="26"/>
      <c r="AIC6" s="26"/>
      <c r="AID6" s="26"/>
      <c r="AIE6" s="26"/>
      <c r="AIF6" s="26"/>
      <c r="AIG6" s="26"/>
      <c r="AIH6" s="26"/>
      <c r="AII6" s="26"/>
      <c r="AIJ6" s="26"/>
      <c r="AIK6" s="26"/>
      <c r="AIL6" s="26"/>
      <c r="AIM6" s="26"/>
      <c r="AIN6" s="26"/>
      <c r="AIO6" s="26"/>
      <c r="AIP6" s="26"/>
      <c r="AIQ6" s="26"/>
      <c r="AIR6" s="26"/>
      <c r="AIS6" s="26"/>
      <c r="AIT6" s="26"/>
      <c r="AIU6" s="26"/>
      <c r="AIV6" s="26"/>
      <c r="AIW6" s="26"/>
      <c r="AIX6" s="26"/>
      <c r="AIY6" s="26"/>
      <c r="AIZ6" s="26"/>
      <c r="AJA6" s="26"/>
      <c r="AJB6" s="26"/>
      <c r="AJC6" s="26"/>
      <c r="AJD6" s="26"/>
      <c r="AJE6" s="26"/>
      <c r="AJF6" s="26"/>
      <c r="AJG6" s="26"/>
      <c r="AJH6" s="26"/>
      <c r="AJI6" s="26"/>
      <c r="AJJ6" s="26"/>
      <c r="AJK6" s="26"/>
      <c r="AJL6" s="26"/>
      <c r="AJM6" s="26"/>
      <c r="AJN6" s="26"/>
      <c r="AJO6" s="26"/>
      <c r="AJP6" s="26"/>
      <c r="AJQ6" s="26"/>
      <c r="AJR6" s="26"/>
      <c r="AJS6" s="26"/>
      <c r="AJT6" s="26"/>
      <c r="AJU6" s="26"/>
      <c r="AJV6" s="26"/>
      <c r="AJW6" s="26"/>
      <c r="AJX6" s="26"/>
      <c r="AJY6" s="26"/>
      <c r="AJZ6" s="26"/>
      <c r="AKA6" s="26"/>
      <c r="AKB6" s="26"/>
      <c r="AKC6" s="26"/>
      <c r="AKD6" s="26"/>
      <c r="AKE6" s="26"/>
      <c r="AKF6" s="26"/>
      <c r="AKG6" s="26"/>
      <c r="AKH6" s="26"/>
      <c r="AKI6" s="26"/>
      <c r="AKJ6" s="26"/>
      <c r="AKK6" s="26"/>
      <c r="AKL6" s="26"/>
      <c r="AKM6" s="26"/>
      <c r="AKN6" s="26"/>
      <c r="AKO6" s="26"/>
      <c r="AKP6" s="26"/>
      <c r="AKQ6" s="26"/>
      <c r="AKR6" s="26"/>
      <c r="AKS6" s="26"/>
      <c r="AKT6" s="26"/>
      <c r="AKU6" s="26"/>
      <c r="AKV6" s="26"/>
      <c r="AKW6" s="26"/>
      <c r="AKX6" s="26"/>
      <c r="AKY6" s="26"/>
      <c r="AKZ6" s="26"/>
      <c r="ALA6" s="26"/>
      <c r="ALB6" s="26"/>
      <c r="ALC6" s="26"/>
      <c r="ALD6" s="26"/>
      <c r="ALE6" s="26"/>
      <c r="ALF6" s="26"/>
      <c r="ALG6" s="26"/>
      <c r="ALH6" s="26"/>
      <c r="ALI6" s="26"/>
      <c r="ALJ6" s="26"/>
      <c r="ALK6" s="26"/>
      <c r="ALL6" s="26"/>
      <c r="ALM6" s="26"/>
      <c r="ALN6" s="26"/>
      <c r="ALO6" s="26"/>
      <c r="ALP6" s="26"/>
      <c r="ALQ6" s="26"/>
      <c r="ALR6" s="26"/>
      <c r="ALS6" s="26"/>
      <c r="ALT6" s="26"/>
      <c r="ALU6" s="26"/>
      <c r="ALV6" s="26"/>
      <c r="ALW6" s="26"/>
      <c r="ALX6" s="26"/>
      <c r="ALY6" s="26"/>
      <c r="ALZ6" s="26"/>
      <c r="AMA6" s="26"/>
      <c r="AMB6" s="26"/>
      <c r="AMC6" s="26"/>
      <c r="AMD6" s="26"/>
      <c r="AME6" s="26"/>
      <c r="AMF6" s="26"/>
      <c r="AMG6" s="26"/>
      <c r="AMH6" s="26"/>
      <c r="AMI6" s="26"/>
      <c r="AMJ6" s="26"/>
      <c r="AMK6" s="26"/>
      <c r="AML6" s="26"/>
      <c r="AMM6" s="26"/>
      <c r="AMN6" s="26"/>
      <c r="AMO6" s="26"/>
      <c r="AMP6" s="26"/>
      <c r="AMQ6" s="26"/>
      <c r="AMR6" s="26"/>
      <c r="AMS6" s="26"/>
      <c r="AMT6" s="26"/>
      <c r="AMU6" s="26"/>
      <c r="AMV6" s="26"/>
      <c r="AMW6" s="26"/>
      <c r="AMX6" s="26"/>
      <c r="AMY6" s="26"/>
      <c r="AMZ6" s="26"/>
      <c r="ANA6" s="26"/>
      <c r="ANB6" s="26"/>
      <c r="ANC6" s="26"/>
      <c r="AND6" s="26"/>
      <c r="ANE6" s="26"/>
      <c r="ANF6" s="26"/>
      <c r="ANG6" s="26"/>
      <c r="ANH6" s="26"/>
      <c r="ANI6" s="26"/>
      <c r="ANJ6" s="26"/>
      <c r="ANK6" s="26"/>
      <c r="ANL6" s="26"/>
      <c r="ANM6" s="26"/>
      <c r="ANN6" s="26"/>
      <c r="ANO6" s="26"/>
      <c r="ANP6" s="26"/>
      <c r="ANQ6" s="26"/>
      <c r="ANR6" s="26"/>
      <c r="ANS6" s="26"/>
      <c r="ANT6" s="26"/>
      <c r="ANU6" s="26"/>
      <c r="ANV6" s="26"/>
      <c r="ANW6" s="26"/>
      <c r="ANX6" s="26"/>
      <c r="ANY6" s="26"/>
      <c r="ANZ6" s="26"/>
      <c r="AOA6" s="26"/>
      <c r="AOB6" s="26"/>
      <c r="AOC6" s="26"/>
      <c r="AOD6" s="26"/>
      <c r="AOE6" s="26"/>
      <c r="AOF6" s="26"/>
      <c r="AOG6" s="26"/>
      <c r="AOH6" s="26"/>
      <c r="AOI6" s="26"/>
      <c r="AOJ6" s="26"/>
      <c r="AOK6" s="26"/>
      <c r="AOL6" s="26"/>
      <c r="AOM6" s="26"/>
      <c r="AON6" s="26"/>
      <c r="AOO6" s="26"/>
      <c r="AOP6" s="26"/>
      <c r="AOQ6" s="26"/>
      <c r="AOR6" s="26"/>
      <c r="AOS6" s="26"/>
      <c r="AOT6" s="26"/>
      <c r="AOU6" s="26"/>
      <c r="AOV6" s="26"/>
      <c r="AOW6" s="26"/>
      <c r="AOX6" s="26"/>
      <c r="AOY6" s="26"/>
      <c r="AOZ6" s="26"/>
      <c r="APA6" s="26"/>
      <c r="APB6" s="26"/>
      <c r="APC6" s="26"/>
      <c r="APD6" s="26"/>
      <c r="APE6" s="26"/>
      <c r="APF6" s="26"/>
      <c r="APG6" s="26"/>
      <c r="APH6" s="26"/>
      <c r="API6" s="26"/>
      <c r="APJ6" s="26"/>
      <c r="APK6" s="26"/>
      <c r="APL6" s="26"/>
      <c r="APM6" s="26"/>
      <c r="APN6" s="26"/>
      <c r="APO6" s="26"/>
      <c r="APP6" s="26"/>
      <c r="APQ6" s="26"/>
      <c r="APR6" s="26"/>
      <c r="APS6" s="26"/>
      <c r="APT6" s="26"/>
      <c r="APU6" s="26"/>
      <c r="APV6" s="26"/>
      <c r="APW6" s="26"/>
      <c r="APX6" s="26"/>
      <c r="APY6" s="26"/>
      <c r="APZ6" s="26"/>
      <c r="AQA6" s="26"/>
      <c r="AQB6" s="26"/>
      <c r="AQC6" s="26"/>
      <c r="AQD6" s="26"/>
      <c r="AQE6" s="26"/>
      <c r="AQF6" s="26"/>
      <c r="AQG6" s="26"/>
      <c r="AQH6" s="26"/>
      <c r="AQI6" s="26"/>
      <c r="AQJ6" s="26"/>
      <c r="AQK6" s="26"/>
      <c r="AQL6" s="26"/>
      <c r="AQM6" s="26"/>
      <c r="AQN6" s="26"/>
      <c r="AQO6" s="26"/>
      <c r="AQP6" s="26"/>
      <c r="AQQ6" s="26"/>
      <c r="AQR6" s="26"/>
      <c r="AQS6" s="26"/>
      <c r="AQT6" s="26"/>
      <c r="AQU6" s="26"/>
      <c r="AQV6" s="26"/>
      <c r="AQW6" s="26"/>
      <c r="AQX6" s="26"/>
      <c r="AQY6" s="26"/>
      <c r="AQZ6" s="26"/>
      <c r="ARA6" s="26"/>
      <c r="ARB6" s="26"/>
      <c r="ARC6" s="26"/>
      <c r="ARD6" s="26"/>
      <c r="ARE6" s="26"/>
      <c r="ARF6" s="26"/>
      <c r="ARG6" s="26"/>
      <c r="ARH6" s="26"/>
      <c r="ARI6" s="26"/>
      <c r="ARJ6" s="26"/>
      <c r="ARK6" s="26"/>
      <c r="ARL6" s="26"/>
      <c r="ARM6" s="26"/>
      <c r="ARN6" s="26"/>
      <c r="ARO6" s="26"/>
      <c r="ARP6" s="26"/>
      <c r="ARQ6" s="26"/>
      <c r="ARR6" s="26"/>
      <c r="ARS6" s="26"/>
      <c r="ART6" s="26"/>
      <c r="ARU6" s="26"/>
      <c r="ARV6" s="26"/>
      <c r="ARW6" s="26"/>
      <c r="ARX6" s="26"/>
      <c r="ARY6" s="26"/>
      <c r="ARZ6" s="26"/>
      <c r="ASA6" s="26"/>
      <c r="ASB6" s="26"/>
      <c r="ASC6" s="26"/>
      <c r="ASD6" s="26"/>
      <c r="ASE6" s="26"/>
      <c r="ASF6" s="26"/>
      <c r="ASG6" s="26"/>
      <c r="ASH6" s="26"/>
      <c r="ASI6" s="26"/>
      <c r="ASJ6" s="26"/>
      <c r="ASK6" s="26"/>
      <c r="ASL6" s="26"/>
      <c r="ASM6" s="26"/>
      <c r="ASN6" s="26"/>
      <c r="ASO6" s="26"/>
      <c r="ASP6" s="26"/>
      <c r="ASQ6" s="26"/>
      <c r="ASR6" s="26"/>
      <c r="ASS6" s="26"/>
      <c r="AST6" s="26"/>
      <c r="ASU6" s="26"/>
      <c r="ASV6" s="26"/>
      <c r="ASW6" s="26"/>
      <c r="ASX6" s="26"/>
      <c r="ASY6" s="26"/>
      <c r="ASZ6" s="26"/>
      <c r="ATA6" s="26"/>
      <c r="ATB6" s="26"/>
      <c r="ATC6" s="26"/>
      <c r="ATD6" s="26"/>
      <c r="ATE6" s="26"/>
      <c r="ATF6" s="26"/>
      <c r="ATG6" s="26"/>
      <c r="ATH6" s="26"/>
      <c r="ATI6" s="26"/>
      <c r="ATJ6" s="26"/>
      <c r="ATK6" s="26"/>
      <c r="ATL6" s="26"/>
      <c r="ATM6" s="26"/>
      <c r="ATN6" s="26"/>
      <c r="ATO6" s="26"/>
      <c r="ATP6" s="26"/>
      <c r="ATQ6" s="26"/>
      <c r="ATR6" s="26"/>
      <c r="ATS6" s="26"/>
      <c r="ATT6" s="26"/>
      <c r="ATU6" s="26"/>
      <c r="ATV6" s="26"/>
      <c r="ATW6" s="26"/>
      <c r="ATX6" s="26"/>
      <c r="ATY6" s="26"/>
      <c r="ATZ6" s="26"/>
      <c r="AUA6" s="26"/>
      <c r="AUB6" s="26"/>
      <c r="AUC6" s="26"/>
      <c r="AUD6" s="26"/>
      <c r="AUE6" s="26"/>
      <c r="AUF6" s="26"/>
      <c r="AUG6" s="26"/>
      <c r="AUH6" s="26"/>
      <c r="AUI6" s="26"/>
      <c r="AUJ6" s="26"/>
      <c r="AUK6" s="26"/>
      <c r="AUL6" s="26"/>
      <c r="AUM6" s="26"/>
      <c r="AUN6" s="26"/>
      <c r="AUO6" s="26"/>
      <c r="AUP6" s="26"/>
      <c r="AUQ6" s="26"/>
      <c r="AUR6" s="26"/>
      <c r="AUS6" s="26"/>
      <c r="AUT6" s="26"/>
      <c r="AUU6" s="26"/>
      <c r="AUV6" s="26"/>
      <c r="AUW6" s="26"/>
      <c r="AUX6" s="26"/>
      <c r="AUY6" s="26"/>
      <c r="AUZ6" s="26"/>
      <c r="AVA6" s="26"/>
      <c r="AVB6" s="26"/>
      <c r="AVC6" s="26"/>
      <c r="AVD6" s="26"/>
      <c r="AVE6" s="26"/>
      <c r="AVF6" s="26"/>
      <c r="AVG6" s="26"/>
      <c r="AVH6" s="26"/>
      <c r="AVI6" s="26"/>
      <c r="AVJ6" s="26"/>
      <c r="AVK6" s="26"/>
      <c r="AVL6" s="26"/>
      <c r="AVM6" s="26"/>
      <c r="AVN6" s="26"/>
      <c r="AVO6" s="26"/>
      <c r="AVP6" s="26"/>
      <c r="AVQ6" s="26"/>
      <c r="AVR6" s="26"/>
      <c r="AVS6" s="26"/>
      <c r="AVT6" s="26"/>
      <c r="AVU6" s="26"/>
      <c r="AVV6" s="26"/>
      <c r="AVW6" s="26"/>
      <c r="AVX6" s="26"/>
      <c r="AVY6" s="26"/>
      <c r="AVZ6" s="26"/>
      <c r="AWA6" s="26"/>
      <c r="AWB6" s="26"/>
      <c r="AWC6" s="26"/>
      <c r="AWD6" s="26"/>
      <c r="AWE6" s="26"/>
      <c r="AWF6" s="26"/>
      <c r="AWG6" s="26"/>
      <c r="AWH6" s="26"/>
      <c r="AWI6" s="26"/>
      <c r="AWJ6" s="26"/>
      <c r="AWK6" s="26"/>
      <c r="AWL6" s="26"/>
      <c r="AWM6" s="26"/>
      <c r="AWN6" s="26"/>
      <c r="AWO6" s="26"/>
      <c r="AWP6" s="26"/>
      <c r="AWQ6" s="26"/>
      <c r="AWR6" s="26"/>
      <c r="AWS6" s="26"/>
      <c r="AWT6" s="26"/>
      <c r="AWU6" s="26"/>
      <c r="AWV6" s="26"/>
      <c r="AWW6" s="26"/>
      <c r="AWX6" s="26"/>
      <c r="AWY6" s="26"/>
      <c r="AWZ6" s="26"/>
      <c r="AXA6" s="26"/>
      <c r="AXB6" s="26"/>
      <c r="AXC6" s="26"/>
      <c r="AXD6" s="26"/>
      <c r="AXE6" s="26"/>
      <c r="AXF6" s="26"/>
      <c r="AXG6" s="26"/>
      <c r="AXH6" s="26"/>
      <c r="AXI6" s="26"/>
      <c r="AXJ6" s="26"/>
      <c r="AXK6" s="26"/>
      <c r="AXL6" s="26"/>
      <c r="AXM6" s="26"/>
      <c r="AXN6" s="26"/>
      <c r="AXO6" s="26"/>
      <c r="AXP6" s="26"/>
      <c r="AXQ6" s="26"/>
      <c r="AXR6" s="26"/>
      <c r="AXS6" s="26"/>
      <c r="AXT6" s="26"/>
      <c r="AXU6" s="26"/>
      <c r="AXV6" s="26"/>
      <c r="AXW6" s="26"/>
      <c r="AXX6" s="26"/>
      <c r="AXY6" s="26"/>
      <c r="AXZ6" s="26"/>
      <c r="AYA6" s="26"/>
      <c r="AYB6" s="26"/>
      <c r="AYC6" s="26"/>
      <c r="AYD6" s="26"/>
      <c r="AYE6" s="26"/>
      <c r="AYF6" s="26"/>
      <c r="AYG6" s="26"/>
      <c r="AYH6" s="26"/>
      <c r="AYI6" s="26"/>
      <c r="AYJ6" s="26"/>
      <c r="AYK6" s="26"/>
      <c r="AYL6" s="26"/>
      <c r="AYM6" s="26"/>
      <c r="AYN6" s="26"/>
      <c r="AYO6" s="26"/>
      <c r="AYP6" s="26"/>
      <c r="AYQ6" s="26"/>
      <c r="AYR6" s="26"/>
      <c r="AYS6" s="26"/>
      <c r="AYT6" s="26"/>
      <c r="AYU6" s="26"/>
      <c r="AYV6" s="26"/>
      <c r="AYW6" s="26"/>
      <c r="AYX6" s="26"/>
      <c r="AYY6" s="26"/>
      <c r="AYZ6" s="26"/>
      <c r="AZA6" s="26"/>
      <c r="AZB6" s="26"/>
      <c r="AZC6" s="26"/>
      <c r="AZD6" s="26"/>
      <c r="AZE6" s="26"/>
      <c r="AZF6" s="26"/>
      <c r="AZG6" s="26"/>
      <c r="AZH6" s="26"/>
      <c r="AZI6" s="26"/>
      <c r="AZJ6" s="26"/>
      <c r="AZK6" s="26"/>
      <c r="AZL6" s="26"/>
      <c r="AZM6" s="26"/>
      <c r="AZN6" s="26"/>
      <c r="AZO6" s="26"/>
      <c r="AZP6" s="26"/>
      <c r="AZQ6" s="26"/>
      <c r="AZR6" s="26"/>
      <c r="AZS6" s="26"/>
      <c r="AZT6" s="26"/>
      <c r="AZU6" s="26"/>
      <c r="AZV6" s="26"/>
      <c r="AZW6" s="26"/>
      <c r="AZX6" s="26"/>
      <c r="AZY6" s="26"/>
      <c r="AZZ6" s="26"/>
      <c r="BAA6" s="26"/>
      <c r="BAB6" s="26"/>
      <c r="BAC6" s="26"/>
      <c r="BAD6" s="26"/>
      <c r="BAE6" s="26"/>
      <c r="BAF6" s="26"/>
      <c r="BAG6" s="26"/>
      <c r="BAH6" s="26"/>
      <c r="BAI6" s="26"/>
      <c r="BAJ6" s="26"/>
      <c r="BAK6" s="26"/>
      <c r="BAL6" s="26"/>
      <c r="BAM6" s="26"/>
      <c r="BAN6" s="26"/>
      <c r="BAO6" s="26"/>
      <c r="BAP6" s="26"/>
      <c r="BAQ6" s="26"/>
      <c r="BAR6" s="26"/>
      <c r="BAS6" s="26"/>
      <c r="BAT6" s="26"/>
      <c r="BAU6" s="26"/>
      <c r="BAV6" s="26"/>
      <c r="BAW6" s="26"/>
      <c r="BAX6" s="26"/>
      <c r="BAY6" s="26"/>
      <c r="BAZ6" s="26"/>
      <c r="BBA6" s="26"/>
      <c r="BBB6" s="26"/>
      <c r="BBC6" s="26"/>
      <c r="BBD6" s="26"/>
      <c r="BBE6" s="26"/>
      <c r="BBF6" s="26"/>
      <c r="BBG6" s="26"/>
      <c r="BBH6" s="26"/>
      <c r="BBI6" s="26"/>
      <c r="BBJ6" s="26"/>
      <c r="BBK6" s="26"/>
      <c r="BBL6" s="26"/>
      <c r="BBM6" s="26"/>
      <c r="BBN6" s="26"/>
      <c r="BBO6" s="26"/>
      <c r="BBP6" s="26"/>
      <c r="BBQ6" s="26"/>
      <c r="BBR6" s="26"/>
      <c r="BBS6" s="26"/>
      <c r="BBT6" s="26"/>
      <c r="BBU6" s="26"/>
      <c r="BBV6" s="26"/>
      <c r="BBW6" s="26"/>
      <c r="BBX6" s="26"/>
      <c r="BBY6" s="26"/>
      <c r="BBZ6" s="26"/>
      <c r="BCA6" s="26"/>
      <c r="BCB6" s="26"/>
      <c r="BCC6" s="26"/>
      <c r="BCD6" s="26"/>
      <c r="BCE6" s="26"/>
      <c r="BCF6" s="26"/>
      <c r="BCG6" s="26"/>
      <c r="BCH6" s="26"/>
      <c r="BCI6" s="26"/>
      <c r="BCJ6" s="26"/>
      <c r="BCK6" s="26"/>
      <c r="BCL6" s="26"/>
      <c r="BCM6" s="26"/>
      <c r="BCN6" s="26"/>
      <c r="BCO6" s="26"/>
      <c r="BCP6" s="26"/>
      <c r="BCQ6" s="26"/>
      <c r="BCR6" s="26"/>
      <c r="BCS6" s="26"/>
      <c r="BCT6" s="26"/>
      <c r="BCU6" s="26"/>
      <c r="BCV6" s="26"/>
      <c r="BCW6" s="26"/>
      <c r="BCX6" s="26"/>
      <c r="BCY6" s="26"/>
      <c r="BCZ6" s="26"/>
      <c r="BDA6" s="26"/>
      <c r="BDB6" s="26"/>
      <c r="BDC6" s="26"/>
      <c r="BDD6" s="26"/>
      <c r="BDE6" s="26"/>
      <c r="BDF6" s="26"/>
      <c r="BDG6" s="26"/>
      <c r="BDH6" s="26"/>
      <c r="BDI6" s="26"/>
      <c r="BDJ6" s="26"/>
      <c r="BDK6" s="26"/>
      <c r="BDL6" s="26"/>
      <c r="BDM6" s="26"/>
      <c r="BDN6" s="26"/>
      <c r="BDO6" s="26"/>
      <c r="BDP6" s="26"/>
      <c r="BDQ6" s="26"/>
      <c r="BDR6" s="26"/>
      <c r="BDS6" s="26"/>
      <c r="BDT6" s="26"/>
      <c r="BDU6" s="26"/>
      <c r="BDV6" s="26"/>
      <c r="BDW6" s="26"/>
      <c r="BDX6" s="26"/>
      <c r="BDY6" s="26"/>
      <c r="BDZ6" s="26"/>
      <c r="BEA6" s="26"/>
      <c r="BEB6" s="26"/>
      <c r="BEC6" s="26"/>
      <c r="BED6" s="26"/>
      <c r="BEE6" s="26"/>
      <c r="BEF6" s="26"/>
      <c r="BEG6" s="26"/>
      <c r="BEH6" s="26"/>
      <c r="BEI6" s="26"/>
      <c r="BEJ6" s="26"/>
      <c r="BEK6" s="26"/>
      <c r="BEL6" s="26"/>
      <c r="BEM6" s="26"/>
      <c r="BEN6" s="26"/>
      <c r="BEO6" s="26"/>
      <c r="BEP6" s="26"/>
      <c r="BEQ6" s="26"/>
      <c r="BER6" s="26"/>
      <c r="BES6" s="26"/>
      <c r="BET6" s="26"/>
      <c r="BEU6" s="26"/>
      <c r="BEV6" s="26"/>
      <c r="BEW6" s="26"/>
      <c r="BEX6" s="26"/>
      <c r="BEY6" s="26"/>
      <c r="BEZ6" s="26"/>
      <c r="BFA6" s="26"/>
      <c r="BFB6" s="26"/>
      <c r="BFC6" s="26"/>
      <c r="BFD6" s="26"/>
      <c r="BFE6" s="26"/>
      <c r="BFF6" s="26"/>
      <c r="BFG6" s="26"/>
      <c r="BFH6" s="26"/>
      <c r="BFI6" s="26"/>
      <c r="BFJ6" s="26"/>
      <c r="BFK6" s="26"/>
      <c r="BFL6" s="26"/>
      <c r="BFM6" s="26"/>
      <c r="BFN6" s="26"/>
      <c r="BFO6" s="26"/>
      <c r="BFP6" s="26"/>
      <c r="BFQ6" s="26"/>
      <c r="BFR6" s="26"/>
      <c r="BFS6" s="26"/>
      <c r="BFT6" s="26"/>
      <c r="BFU6" s="26"/>
      <c r="BFV6" s="26"/>
      <c r="BFW6" s="26"/>
      <c r="BFX6" s="26"/>
      <c r="BFY6" s="26"/>
      <c r="BFZ6" s="26"/>
      <c r="BGA6" s="26"/>
      <c r="BGB6" s="26"/>
      <c r="BGC6" s="26"/>
      <c r="BGD6" s="26"/>
      <c r="BGE6" s="26"/>
      <c r="BGF6" s="26"/>
      <c r="BGG6" s="26"/>
      <c r="BGH6" s="26"/>
      <c r="BGI6" s="26"/>
      <c r="BGJ6" s="26"/>
      <c r="BGK6" s="26"/>
      <c r="BGL6" s="26"/>
      <c r="BGM6" s="26"/>
      <c r="BGN6" s="26"/>
      <c r="BGO6" s="26"/>
      <c r="BGP6" s="26"/>
      <c r="BGQ6" s="26"/>
      <c r="BGR6" s="26"/>
      <c r="BGS6" s="26"/>
      <c r="BGT6" s="26"/>
      <c r="BGU6" s="26"/>
      <c r="BGV6" s="26"/>
      <c r="BGW6" s="26"/>
      <c r="BGX6" s="26"/>
      <c r="BGY6" s="26"/>
      <c r="BGZ6" s="26"/>
      <c r="BHA6" s="26"/>
      <c r="BHB6" s="26"/>
      <c r="BHC6" s="26"/>
      <c r="BHD6" s="26"/>
      <c r="BHE6" s="26"/>
      <c r="BHF6" s="26"/>
      <c r="BHG6" s="26"/>
      <c r="BHH6" s="26"/>
      <c r="BHI6" s="26"/>
      <c r="BHJ6" s="26"/>
      <c r="BHK6" s="26"/>
      <c r="BHL6" s="26"/>
      <c r="BHM6" s="26"/>
      <c r="BHN6" s="26"/>
      <c r="BHO6" s="26"/>
      <c r="BHP6" s="26"/>
      <c r="BHQ6" s="26"/>
      <c r="BHR6" s="26"/>
      <c r="BHS6" s="26"/>
      <c r="BHT6" s="26"/>
      <c r="BHU6" s="26"/>
      <c r="BHV6" s="26"/>
      <c r="BHW6" s="26"/>
      <c r="BHX6" s="26"/>
      <c r="BHY6" s="26"/>
      <c r="BHZ6" s="26"/>
      <c r="BIA6" s="26"/>
      <c r="BIB6" s="26"/>
      <c r="BIC6" s="26"/>
      <c r="BID6" s="26"/>
      <c r="BIE6" s="26"/>
      <c r="BIF6" s="26"/>
      <c r="BIG6" s="26"/>
      <c r="BIH6" s="26"/>
      <c r="BII6" s="26"/>
      <c r="BIJ6" s="26"/>
      <c r="BIK6" s="26"/>
      <c r="BIL6" s="26"/>
      <c r="BIM6" s="26"/>
      <c r="BIN6" s="26"/>
      <c r="BIO6" s="26"/>
      <c r="BIP6" s="26"/>
      <c r="BIQ6" s="26"/>
      <c r="BIR6" s="26"/>
      <c r="BIS6" s="26"/>
      <c r="BIT6" s="26"/>
      <c r="BIU6" s="26"/>
      <c r="BIV6" s="26"/>
      <c r="BIW6" s="26"/>
      <c r="BIX6" s="26"/>
      <c r="BIY6" s="26"/>
      <c r="BIZ6" s="26"/>
      <c r="BJA6" s="26"/>
      <c r="BJB6" s="26"/>
      <c r="BJC6" s="26"/>
      <c r="BJD6" s="26"/>
      <c r="BJE6" s="26"/>
      <c r="BJF6" s="26"/>
      <c r="BJG6" s="26"/>
      <c r="BJH6" s="26"/>
      <c r="BJI6" s="26"/>
      <c r="BJJ6" s="26"/>
      <c r="BJK6" s="26"/>
      <c r="BJL6" s="26"/>
      <c r="BJM6" s="26"/>
      <c r="BJN6" s="26"/>
      <c r="BJO6" s="26"/>
      <c r="BJP6" s="26"/>
      <c r="BJQ6" s="26"/>
      <c r="BJR6" s="26"/>
      <c r="BJS6" s="26"/>
      <c r="BJT6" s="26"/>
      <c r="BJU6" s="26"/>
      <c r="BJV6" s="26"/>
      <c r="BJW6" s="26"/>
      <c r="BJX6" s="26"/>
      <c r="BJY6" s="26"/>
      <c r="BJZ6" s="26"/>
      <c r="BKA6" s="26"/>
      <c r="BKB6" s="26"/>
      <c r="BKC6" s="26"/>
      <c r="BKD6" s="26"/>
      <c r="BKE6" s="26"/>
      <c r="BKF6" s="26"/>
      <c r="BKG6" s="26"/>
      <c r="BKH6" s="26"/>
      <c r="BKI6" s="26"/>
      <c r="BKJ6" s="26"/>
      <c r="BKK6" s="26"/>
      <c r="BKL6" s="26"/>
      <c r="BKM6" s="26"/>
      <c r="BKN6" s="26"/>
      <c r="BKO6" s="26"/>
      <c r="BKP6" s="26"/>
      <c r="BKQ6" s="26"/>
      <c r="BKR6" s="26"/>
      <c r="BKS6" s="26"/>
      <c r="BKT6" s="26"/>
      <c r="BKU6" s="26"/>
      <c r="BKV6" s="26"/>
      <c r="BKW6" s="26"/>
      <c r="BKX6" s="26"/>
      <c r="BKY6" s="26"/>
      <c r="BKZ6" s="26"/>
      <c r="BLA6" s="26"/>
      <c r="BLB6" s="26"/>
      <c r="BLC6" s="26"/>
      <c r="BLD6" s="26"/>
      <c r="BLE6" s="26"/>
      <c r="BLF6" s="26"/>
      <c r="BLG6" s="26"/>
      <c r="BLH6" s="26"/>
      <c r="BLI6" s="26"/>
      <c r="BLJ6" s="26"/>
      <c r="BLK6" s="26"/>
      <c r="BLL6" s="26"/>
      <c r="BLM6" s="26"/>
      <c r="BLN6" s="26"/>
      <c r="BLO6" s="26"/>
      <c r="BLP6" s="26"/>
      <c r="BLQ6" s="26"/>
      <c r="BLR6" s="26"/>
      <c r="BLS6" s="26"/>
      <c r="BLT6" s="26"/>
      <c r="BLU6" s="26"/>
      <c r="BLV6" s="26"/>
      <c r="BLW6" s="26"/>
      <c r="BLX6" s="26"/>
      <c r="BLY6" s="26"/>
      <c r="BLZ6" s="26"/>
      <c r="BMA6" s="26"/>
      <c r="BMB6" s="26"/>
      <c r="BMC6" s="26"/>
      <c r="BMD6" s="26"/>
      <c r="BME6" s="26"/>
      <c r="BMF6" s="26"/>
      <c r="BMG6" s="26"/>
      <c r="BMH6" s="26"/>
      <c r="BMI6" s="26"/>
      <c r="BMJ6" s="26"/>
      <c r="BMK6" s="26"/>
      <c r="BML6" s="26"/>
      <c r="BMM6" s="26"/>
      <c r="BMN6" s="26"/>
      <c r="BMO6" s="26"/>
      <c r="BMP6" s="26"/>
      <c r="BMQ6" s="26"/>
      <c r="BMR6" s="26"/>
      <c r="BMS6" s="26"/>
      <c r="BMT6" s="26"/>
      <c r="BMU6" s="26"/>
      <c r="BMV6" s="26"/>
      <c r="BMW6" s="26"/>
      <c r="BMX6" s="26"/>
      <c r="BMY6" s="26"/>
      <c r="BMZ6" s="26"/>
      <c r="BNA6" s="26"/>
      <c r="BNB6" s="26"/>
      <c r="BNC6" s="26"/>
      <c r="BND6" s="26"/>
      <c r="BNE6" s="26"/>
      <c r="BNF6" s="26"/>
      <c r="BNG6" s="26"/>
      <c r="BNH6" s="26"/>
      <c r="BNI6" s="26"/>
      <c r="BNJ6" s="26"/>
      <c r="BNK6" s="26"/>
      <c r="BNL6" s="26"/>
      <c r="BNM6" s="26"/>
      <c r="BNN6" s="26"/>
      <c r="BNO6" s="26"/>
      <c r="BNP6" s="26"/>
      <c r="BNQ6" s="26"/>
      <c r="BNR6" s="26"/>
      <c r="BNS6" s="26"/>
      <c r="BNT6" s="26"/>
      <c r="BNU6" s="26"/>
      <c r="BNV6" s="26"/>
      <c r="BNW6" s="26"/>
      <c r="BNX6" s="26"/>
      <c r="BNY6" s="26"/>
      <c r="BNZ6" s="26"/>
      <c r="BOA6" s="26"/>
      <c r="BOB6" s="26"/>
      <c r="BOC6" s="26"/>
      <c r="BOD6" s="26"/>
      <c r="BOE6" s="26"/>
      <c r="BOF6" s="26"/>
      <c r="BOG6" s="26"/>
      <c r="BOH6" s="26"/>
      <c r="BOI6" s="26"/>
      <c r="BOJ6" s="26"/>
      <c r="BOK6" s="26"/>
      <c r="BOL6" s="26"/>
      <c r="BOM6" s="26"/>
      <c r="BON6" s="26"/>
      <c r="BOO6" s="26"/>
      <c r="BOP6" s="26"/>
      <c r="BOQ6" s="26"/>
      <c r="BOR6" s="26"/>
      <c r="BOS6" s="26"/>
      <c r="BOT6" s="26"/>
      <c r="BOU6" s="26"/>
      <c r="BOV6" s="26"/>
      <c r="BOW6" s="26"/>
      <c r="BOX6" s="26"/>
      <c r="BOY6" s="26"/>
      <c r="BOZ6" s="26"/>
      <c r="BPA6" s="26"/>
      <c r="BPB6" s="26"/>
      <c r="BPC6" s="26"/>
      <c r="BPD6" s="26"/>
      <c r="BPE6" s="26"/>
      <c r="BPF6" s="26"/>
      <c r="BPG6" s="26"/>
      <c r="BPH6" s="26"/>
      <c r="BPI6" s="26"/>
      <c r="BPJ6" s="26"/>
      <c r="BPK6" s="26"/>
      <c r="BPL6" s="26"/>
      <c r="BPM6" s="26"/>
      <c r="BPN6" s="26"/>
      <c r="BPO6" s="26"/>
      <c r="BPP6" s="26"/>
      <c r="BPQ6" s="26"/>
      <c r="BPR6" s="26"/>
      <c r="BPS6" s="26"/>
      <c r="BPT6" s="26"/>
      <c r="BPU6" s="26"/>
      <c r="BPV6" s="26"/>
      <c r="BPW6" s="26"/>
      <c r="BPX6" s="26"/>
      <c r="BPY6" s="26"/>
      <c r="BPZ6" s="26"/>
      <c r="BQA6" s="26"/>
      <c r="BQB6" s="26"/>
      <c r="BQC6" s="26"/>
      <c r="BQD6" s="26"/>
      <c r="BQE6" s="26"/>
      <c r="BQF6" s="26"/>
      <c r="BQG6" s="26"/>
      <c r="BQH6" s="26"/>
      <c r="BQI6" s="26"/>
      <c r="BQJ6" s="26"/>
      <c r="BQK6" s="26"/>
      <c r="BQL6" s="26"/>
      <c r="BQM6" s="26"/>
      <c r="BQN6" s="26"/>
      <c r="BQO6" s="26"/>
      <c r="BQP6" s="26"/>
      <c r="BQQ6" s="26"/>
      <c r="BQR6" s="26"/>
      <c r="BQS6" s="26"/>
      <c r="BQT6" s="26"/>
      <c r="BQU6" s="26"/>
      <c r="BQV6" s="26"/>
      <c r="BQW6" s="26"/>
      <c r="BQX6" s="26"/>
      <c r="BQY6" s="26"/>
      <c r="BQZ6" s="26"/>
      <c r="BRA6" s="26"/>
      <c r="BRB6" s="26"/>
      <c r="BRC6" s="26"/>
      <c r="BRD6" s="26"/>
      <c r="BRE6" s="26"/>
      <c r="BRF6" s="26"/>
      <c r="BRG6" s="26"/>
      <c r="BRH6" s="26"/>
      <c r="BRI6" s="26"/>
      <c r="BRJ6" s="26"/>
      <c r="BRK6" s="26"/>
      <c r="BRL6" s="26"/>
      <c r="BRM6" s="26"/>
      <c r="BRN6" s="26"/>
      <c r="BRO6" s="26"/>
      <c r="BRP6" s="26"/>
      <c r="BRQ6" s="26"/>
      <c r="BRR6" s="26"/>
      <c r="BRS6" s="26"/>
      <c r="BRT6" s="26"/>
      <c r="BRU6" s="26"/>
      <c r="BRV6" s="26"/>
      <c r="BRW6" s="26"/>
      <c r="BRX6" s="26"/>
      <c r="BRY6" s="26"/>
      <c r="BRZ6" s="26"/>
      <c r="BSA6" s="26"/>
      <c r="BSB6" s="26"/>
      <c r="BSC6" s="26"/>
      <c r="BSD6" s="26"/>
      <c r="BSE6" s="26"/>
      <c r="BSF6" s="26"/>
      <c r="BSG6" s="26"/>
      <c r="BSH6" s="26"/>
      <c r="BSI6" s="26"/>
      <c r="BSJ6" s="26"/>
      <c r="BSK6" s="26"/>
      <c r="BSL6" s="26"/>
      <c r="BSM6" s="26"/>
      <c r="BSN6" s="26"/>
      <c r="BSO6" s="26"/>
      <c r="BSP6" s="26"/>
      <c r="BSQ6" s="26"/>
      <c r="BSR6" s="26"/>
      <c r="BSS6" s="26"/>
      <c r="BST6" s="26"/>
      <c r="BSU6" s="26"/>
      <c r="BSV6" s="26"/>
      <c r="BSW6" s="26"/>
      <c r="BSX6" s="26"/>
      <c r="BSY6" s="26"/>
      <c r="BSZ6" s="26"/>
      <c r="BTA6" s="26"/>
      <c r="BTB6" s="26"/>
      <c r="BTC6" s="26"/>
      <c r="BTD6" s="26"/>
      <c r="BTE6" s="26"/>
      <c r="BTF6" s="26"/>
      <c r="BTG6" s="26"/>
      <c r="BTH6" s="26"/>
      <c r="BTI6" s="26"/>
      <c r="BTJ6" s="26"/>
      <c r="BTK6" s="26"/>
      <c r="BTL6" s="26"/>
      <c r="BTM6" s="26"/>
      <c r="BTN6" s="26"/>
      <c r="BTO6" s="26"/>
      <c r="BTP6" s="26"/>
      <c r="BTQ6" s="26"/>
      <c r="BTR6" s="26"/>
      <c r="BTS6" s="26"/>
      <c r="BTT6" s="26"/>
      <c r="BTU6" s="26"/>
      <c r="BTV6" s="26"/>
      <c r="BTW6" s="26"/>
      <c r="BTX6" s="26"/>
      <c r="BTY6" s="26"/>
      <c r="BTZ6" s="26"/>
      <c r="BUA6" s="26"/>
      <c r="BUB6" s="26"/>
      <c r="BUC6" s="26"/>
      <c r="BUD6" s="26"/>
      <c r="BUE6" s="26"/>
      <c r="BUF6" s="26"/>
      <c r="BUG6" s="26"/>
      <c r="BUH6" s="26"/>
      <c r="BUI6" s="26"/>
      <c r="BUJ6" s="26"/>
      <c r="BUK6" s="26"/>
      <c r="BUL6" s="26"/>
      <c r="BUM6" s="26"/>
      <c r="BUN6" s="26"/>
      <c r="BUO6" s="26"/>
      <c r="BUP6" s="26"/>
      <c r="BUQ6" s="26"/>
      <c r="BUR6" s="26"/>
      <c r="BUS6" s="26"/>
      <c r="BUT6" s="26"/>
      <c r="BUU6" s="26"/>
      <c r="BUV6" s="26"/>
      <c r="BUW6" s="26"/>
      <c r="BUX6" s="26"/>
      <c r="BUY6" s="26"/>
      <c r="BUZ6" s="26"/>
      <c r="BVA6" s="26"/>
      <c r="BVB6" s="26"/>
      <c r="BVC6" s="26"/>
      <c r="BVD6" s="26"/>
      <c r="BVE6" s="26"/>
      <c r="BVF6" s="26"/>
      <c r="BVG6" s="26"/>
      <c r="BVH6" s="26"/>
      <c r="BVI6" s="26"/>
      <c r="BVJ6" s="26"/>
      <c r="BVK6" s="26"/>
      <c r="BVL6" s="26"/>
      <c r="BVM6" s="26"/>
      <c r="BVN6" s="26"/>
      <c r="BVO6" s="26"/>
      <c r="BVP6" s="26"/>
      <c r="BVQ6" s="26"/>
      <c r="BVR6" s="26"/>
      <c r="BVS6" s="26"/>
      <c r="BVT6" s="26"/>
      <c r="BVU6" s="26"/>
      <c r="BVV6" s="26"/>
      <c r="BVW6" s="26"/>
      <c r="BVX6" s="26"/>
      <c r="BVY6" s="26"/>
      <c r="BVZ6" s="26"/>
      <c r="BWA6" s="26"/>
      <c r="BWB6" s="26"/>
      <c r="BWC6" s="26"/>
      <c r="BWD6" s="26"/>
      <c r="BWE6" s="26"/>
      <c r="BWF6" s="26"/>
      <c r="BWG6" s="26"/>
      <c r="BWH6" s="26"/>
      <c r="BWI6" s="26"/>
      <c r="BWJ6" s="26"/>
      <c r="BWK6" s="26"/>
      <c r="BWL6" s="26"/>
      <c r="BWM6" s="26"/>
      <c r="BWN6" s="26"/>
      <c r="BWO6" s="26"/>
      <c r="BWP6" s="26"/>
      <c r="BWQ6" s="26"/>
      <c r="BWR6" s="26"/>
      <c r="BWS6" s="26"/>
      <c r="BWT6" s="26"/>
      <c r="BWU6" s="26"/>
      <c r="BWV6" s="26"/>
      <c r="BWW6" s="26"/>
      <c r="BWX6" s="26"/>
      <c r="BWY6" s="26"/>
      <c r="BWZ6" s="26"/>
      <c r="BXA6" s="26"/>
      <c r="BXB6" s="26"/>
      <c r="BXC6" s="26"/>
      <c r="BXD6" s="26"/>
      <c r="BXE6" s="26"/>
      <c r="BXF6" s="26"/>
      <c r="BXG6" s="26"/>
      <c r="BXH6" s="26"/>
      <c r="BXI6" s="26"/>
      <c r="BXJ6" s="26"/>
      <c r="BXK6" s="26"/>
      <c r="BXL6" s="26"/>
      <c r="BXM6" s="26"/>
      <c r="BXN6" s="26"/>
      <c r="BXO6" s="26"/>
      <c r="BXP6" s="26"/>
      <c r="BXQ6" s="26"/>
      <c r="BXR6" s="26"/>
      <c r="BXS6" s="26"/>
      <c r="BXT6" s="26"/>
      <c r="BXU6" s="26"/>
      <c r="BXV6" s="26"/>
      <c r="BXW6" s="26"/>
      <c r="BXX6" s="26"/>
      <c r="BXY6" s="26"/>
      <c r="BXZ6" s="26"/>
      <c r="BYA6" s="26"/>
      <c r="BYB6" s="26"/>
      <c r="BYC6" s="26"/>
      <c r="BYD6" s="26"/>
      <c r="BYE6" s="26"/>
      <c r="BYF6" s="26"/>
      <c r="BYG6" s="26"/>
      <c r="BYH6" s="26"/>
      <c r="BYI6" s="26"/>
      <c r="BYJ6" s="26"/>
      <c r="BYK6" s="26"/>
      <c r="BYL6" s="26"/>
      <c r="BYM6" s="26"/>
      <c r="BYN6" s="26"/>
      <c r="BYO6" s="26"/>
      <c r="BYP6" s="26"/>
      <c r="BYQ6" s="26"/>
      <c r="BYR6" s="26"/>
      <c r="BYS6" s="26"/>
      <c r="BYT6" s="26"/>
      <c r="BYU6" s="26"/>
      <c r="BYV6" s="26"/>
      <c r="BYW6" s="26"/>
      <c r="BYX6" s="26"/>
      <c r="BYY6" s="26"/>
      <c r="BYZ6" s="26"/>
      <c r="BZA6" s="26"/>
      <c r="BZB6" s="26"/>
      <c r="BZC6" s="26"/>
      <c r="BZD6" s="26"/>
      <c r="BZE6" s="26"/>
      <c r="BZF6" s="26"/>
      <c r="BZG6" s="26"/>
      <c r="BZH6" s="26"/>
      <c r="BZI6" s="26"/>
      <c r="BZJ6" s="26"/>
      <c r="BZK6" s="26"/>
      <c r="BZL6" s="26"/>
      <c r="BZM6" s="26"/>
      <c r="BZN6" s="26"/>
      <c r="BZO6" s="26"/>
      <c r="BZP6" s="26"/>
      <c r="BZQ6" s="26"/>
      <c r="BZR6" s="26"/>
      <c r="BZS6" s="26"/>
      <c r="BZT6" s="26"/>
      <c r="BZU6" s="26"/>
      <c r="BZV6" s="26"/>
      <c r="BZW6" s="26"/>
      <c r="BZX6" s="26"/>
      <c r="BZY6" s="26"/>
      <c r="BZZ6" s="26"/>
      <c r="CAA6" s="26"/>
      <c r="CAB6" s="26"/>
      <c r="CAC6" s="26"/>
      <c r="CAD6" s="26"/>
      <c r="CAE6" s="26"/>
      <c r="CAF6" s="26"/>
      <c r="CAG6" s="26"/>
      <c r="CAH6" s="26"/>
      <c r="CAI6" s="26"/>
      <c r="CAJ6" s="26"/>
      <c r="CAK6" s="26"/>
      <c r="CAL6" s="26"/>
      <c r="CAM6" s="26"/>
      <c r="CAN6" s="26"/>
      <c r="CAO6" s="26"/>
      <c r="CAP6" s="26"/>
      <c r="CAQ6" s="26"/>
      <c r="CAR6" s="26"/>
      <c r="CAS6" s="26"/>
      <c r="CAT6" s="26"/>
      <c r="CAU6" s="26"/>
      <c r="CAV6" s="26"/>
      <c r="CAW6" s="26"/>
      <c r="CAX6" s="26"/>
      <c r="CAY6" s="26"/>
      <c r="CAZ6" s="26"/>
      <c r="CBA6" s="26"/>
      <c r="CBB6" s="26"/>
      <c r="CBC6" s="26"/>
      <c r="CBD6" s="26"/>
      <c r="CBE6" s="26"/>
      <c r="CBF6" s="26"/>
      <c r="CBG6" s="26"/>
      <c r="CBH6" s="26"/>
      <c r="CBI6" s="26"/>
      <c r="CBJ6" s="26"/>
      <c r="CBK6" s="26"/>
      <c r="CBL6" s="26"/>
      <c r="CBM6" s="26"/>
      <c r="CBN6" s="26"/>
      <c r="CBO6" s="26"/>
      <c r="CBP6" s="26"/>
      <c r="CBQ6" s="26"/>
      <c r="CBR6" s="26"/>
      <c r="CBS6" s="26"/>
      <c r="CBT6" s="26"/>
      <c r="CBU6" s="26"/>
      <c r="CBV6" s="26"/>
      <c r="CBW6" s="26"/>
      <c r="CBX6" s="26"/>
      <c r="CBY6" s="26"/>
      <c r="CBZ6" s="26"/>
      <c r="CCA6" s="26"/>
      <c r="CCB6" s="26"/>
      <c r="CCC6" s="26"/>
      <c r="CCD6" s="26"/>
      <c r="CCE6" s="26"/>
      <c r="CCF6" s="26"/>
      <c r="CCG6" s="26"/>
      <c r="CCH6" s="26"/>
      <c r="CCI6" s="26"/>
      <c r="CCJ6" s="26"/>
      <c r="CCK6" s="26"/>
      <c r="CCL6" s="26"/>
      <c r="CCM6" s="26"/>
      <c r="CCN6" s="26"/>
      <c r="CCO6" s="26"/>
      <c r="CCP6" s="26"/>
      <c r="CCQ6" s="26"/>
      <c r="CCR6" s="26"/>
      <c r="CCS6" s="26"/>
      <c r="CCT6" s="26"/>
      <c r="CCU6" s="26"/>
      <c r="CCV6" s="26"/>
      <c r="CCW6" s="26"/>
      <c r="CCX6" s="26"/>
      <c r="CCY6" s="26"/>
      <c r="CCZ6" s="26"/>
      <c r="CDA6" s="26"/>
      <c r="CDB6" s="26"/>
      <c r="CDC6" s="26"/>
      <c r="CDD6" s="26"/>
      <c r="CDE6" s="26"/>
      <c r="CDF6" s="26"/>
      <c r="CDG6" s="26"/>
      <c r="CDH6" s="26"/>
      <c r="CDI6" s="26"/>
      <c r="CDJ6" s="26"/>
      <c r="CDK6" s="26"/>
      <c r="CDL6" s="26"/>
      <c r="CDM6" s="26"/>
      <c r="CDN6" s="26"/>
      <c r="CDO6" s="26"/>
      <c r="CDP6" s="26"/>
      <c r="CDQ6" s="26"/>
      <c r="CDR6" s="26"/>
      <c r="CDS6" s="26"/>
      <c r="CDT6" s="26"/>
      <c r="CDU6" s="26"/>
      <c r="CDV6" s="26"/>
      <c r="CDW6" s="26"/>
      <c r="CDX6" s="26"/>
      <c r="CDY6" s="26"/>
      <c r="CDZ6" s="26"/>
      <c r="CEA6" s="26"/>
      <c r="CEB6" s="26"/>
      <c r="CEC6" s="26"/>
      <c r="CED6" s="26"/>
      <c r="CEE6" s="26"/>
      <c r="CEF6" s="26"/>
      <c r="CEG6" s="26"/>
      <c r="CEH6" s="26"/>
      <c r="CEI6" s="26"/>
      <c r="CEJ6" s="26"/>
      <c r="CEK6" s="26"/>
      <c r="CEL6" s="26"/>
      <c r="CEM6" s="26"/>
      <c r="CEN6" s="26"/>
      <c r="CEO6" s="26"/>
      <c r="CEP6" s="26"/>
      <c r="CEQ6" s="26"/>
      <c r="CER6" s="26"/>
      <c r="CES6" s="26"/>
      <c r="CET6" s="26"/>
      <c r="CEU6" s="26"/>
      <c r="CEV6" s="26"/>
      <c r="CEW6" s="26"/>
      <c r="CEX6" s="26"/>
      <c r="CEY6" s="26"/>
      <c r="CEZ6" s="26"/>
      <c r="CFA6" s="26"/>
      <c r="CFB6" s="26"/>
      <c r="CFC6" s="26"/>
      <c r="CFD6" s="26"/>
      <c r="CFE6" s="26"/>
      <c r="CFF6" s="26"/>
      <c r="CFG6" s="26"/>
      <c r="CFH6" s="26"/>
      <c r="CFI6" s="26"/>
      <c r="CFJ6" s="26"/>
      <c r="CFK6" s="26"/>
      <c r="CFL6" s="26"/>
      <c r="CFM6" s="26"/>
      <c r="CFN6" s="26"/>
      <c r="CFO6" s="26"/>
      <c r="CFP6" s="26"/>
      <c r="CFQ6" s="26"/>
      <c r="CFR6" s="26"/>
      <c r="CFS6" s="26"/>
      <c r="CFT6" s="26"/>
      <c r="CFU6" s="26"/>
      <c r="CFV6" s="26"/>
      <c r="CFW6" s="26"/>
      <c r="CFX6" s="26"/>
      <c r="CFY6" s="26"/>
      <c r="CFZ6" s="26"/>
      <c r="CGA6" s="26"/>
      <c r="CGB6" s="26"/>
      <c r="CGC6" s="26"/>
      <c r="CGD6" s="26"/>
      <c r="CGE6" s="26"/>
      <c r="CGF6" s="26"/>
      <c r="CGG6" s="26"/>
      <c r="CGH6" s="26"/>
      <c r="CGI6" s="26"/>
      <c r="CGJ6" s="26"/>
      <c r="CGK6" s="26"/>
      <c r="CGL6" s="26"/>
      <c r="CGM6" s="26"/>
      <c r="CGN6" s="26"/>
      <c r="CGO6" s="26"/>
      <c r="CGP6" s="26"/>
      <c r="CGQ6" s="26"/>
      <c r="CGR6" s="26"/>
      <c r="CGS6" s="26"/>
      <c r="CGT6" s="26"/>
      <c r="CGU6" s="26"/>
      <c r="CGV6" s="26"/>
      <c r="CGW6" s="26"/>
      <c r="CGX6" s="26"/>
      <c r="CGY6" s="26"/>
      <c r="CGZ6" s="26"/>
      <c r="CHA6" s="26"/>
      <c r="CHB6" s="26"/>
      <c r="CHC6" s="26"/>
      <c r="CHD6" s="26"/>
      <c r="CHE6" s="26"/>
      <c r="CHF6" s="26"/>
      <c r="CHG6" s="26"/>
      <c r="CHH6" s="26"/>
      <c r="CHI6" s="26"/>
      <c r="CHJ6" s="26"/>
      <c r="CHK6" s="26"/>
      <c r="CHL6" s="26"/>
      <c r="CHM6" s="26"/>
      <c r="CHN6" s="26"/>
      <c r="CHO6" s="26"/>
      <c r="CHP6" s="26"/>
      <c r="CHQ6" s="26"/>
      <c r="CHR6" s="26"/>
      <c r="CHS6" s="26"/>
      <c r="CHT6" s="26"/>
      <c r="CHU6" s="26"/>
      <c r="CHV6" s="26"/>
      <c r="CHW6" s="26"/>
      <c r="CHX6" s="26"/>
      <c r="CHY6" s="26"/>
      <c r="CHZ6" s="26"/>
      <c r="CIA6" s="26"/>
      <c r="CIB6" s="26"/>
      <c r="CIC6" s="26"/>
      <c r="CID6" s="26"/>
      <c r="CIE6" s="26"/>
      <c r="CIF6" s="26"/>
      <c r="CIG6" s="26"/>
      <c r="CIH6" s="26"/>
      <c r="CII6" s="26"/>
      <c r="CIJ6" s="26"/>
      <c r="CIK6" s="26"/>
    </row>
    <row r="7" spans="1:2273" s="26" customFormat="1" ht="88.5" customHeight="1" thickBot="1" x14ac:dyDescent="0.35">
      <c r="B7" s="266"/>
      <c r="C7" s="17" t="s">
        <v>42</v>
      </c>
      <c r="D7" s="81" t="s">
        <v>87</v>
      </c>
      <c r="E7" s="82" t="s">
        <v>88</v>
      </c>
      <c r="F7" s="82" t="s">
        <v>251</v>
      </c>
      <c r="G7" s="83">
        <v>43830</v>
      </c>
      <c r="H7" s="58" t="s">
        <v>387</v>
      </c>
      <c r="I7" s="90">
        <f>AVERAGE(1.1,0.5)</f>
        <v>0.8</v>
      </c>
      <c r="J7" s="58" t="s">
        <v>416</v>
      </c>
      <c r="K7" s="68">
        <f>AVERAGE(1,1)</f>
        <v>1</v>
      </c>
      <c r="L7" s="116" t="s">
        <v>487</v>
      </c>
      <c r="M7" s="102">
        <f>AVERAGE(1)</f>
        <v>1</v>
      </c>
      <c r="N7" s="146">
        <f>AVERAGE(1)</f>
        <v>1</v>
      </c>
    </row>
    <row r="8" spans="1:2273" s="26" customFormat="1" ht="9" customHeight="1" thickBot="1" x14ac:dyDescent="0.35"/>
    <row r="9" spans="1:2273" s="26" customFormat="1" ht="18.600000000000001" thickBot="1" x14ac:dyDescent="0.4">
      <c r="H9" s="66" t="s">
        <v>347</v>
      </c>
      <c r="I9" s="75">
        <f>AVERAGE(I5:I7)*33%</f>
        <v>8.8000000000000009E-2</v>
      </c>
      <c r="J9" s="66" t="s">
        <v>450</v>
      </c>
      <c r="K9" s="75">
        <f>AVERAGE(K5:K7)*33%</f>
        <v>0.28600000000000003</v>
      </c>
      <c r="L9" s="66" t="s">
        <v>450</v>
      </c>
      <c r="M9" s="75">
        <f>AVERAGE(M5:M7)*33%</f>
        <v>0.33</v>
      </c>
      <c r="N9" s="147">
        <f>AVERAGE(N5:N7)</f>
        <v>1</v>
      </c>
    </row>
    <row r="10" spans="1:2273" s="26" customFormat="1" x14ac:dyDescent="0.3"/>
    <row r="11" spans="1:2273" s="26" customFormat="1" x14ac:dyDescent="0.3">
      <c r="L11" s="122"/>
    </row>
    <row r="12" spans="1:2273" s="26" customFormat="1" x14ac:dyDescent="0.3"/>
    <row r="13" spans="1:2273" s="26" customFormat="1" x14ac:dyDescent="0.3"/>
    <row r="14" spans="1:2273" s="26" customFormat="1" x14ac:dyDescent="0.3">
      <c r="D14" t="s">
        <v>542</v>
      </c>
      <c r="E14"/>
      <c r="F14" t="s">
        <v>544</v>
      </c>
    </row>
    <row r="15" spans="1:2273" s="26" customFormat="1" x14ac:dyDescent="0.3">
      <c r="D15" t="s">
        <v>543</v>
      </c>
      <c r="E15"/>
      <c r="F15" t="s">
        <v>545</v>
      </c>
    </row>
    <row r="16" spans="1:2273" s="26" customFormat="1" x14ac:dyDescent="0.3"/>
    <row r="17" s="26" customFormat="1" x14ac:dyDescent="0.3"/>
    <row r="18" s="26" customFormat="1" x14ac:dyDescent="0.3"/>
    <row r="19" s="26" customFormat="1" x14ac:dyDescent="0.3"/>
    <row r="20" s="26" customFormat="1" x14ac:dyDescent="0.3"/>
    <row r="21" s="26" customFormat="1" x14ac:dyDescent="0.3"/>
    <row r="22" s="26" customFormat="1" x14ac:dyDescent="0.3"/>
    <row r="23" s="26" customFormat="1" x14ac:dyDescent="0.3"/>
    <row r="24" s="26" customFormat="1" x14ac:dyDescent="0.3"/>
    <row r="25" s="26" customFormat="1" x14ac:dyDescent="0.3"/>
    <row r="26" s="26" customFormat="1" x14ac:dyDescent="0.3"/>
    <row r="27" s="26" customFormat="1" x14ac:dyDescent="0.3"/>
    <row r="28" s="26" customFormat="1" x14ac:dyDescent="0.3"/>
    <row r="29" s="26" customFormat="1" x14ac:dyDescent="0.3"/>
    <row r="30" s="26" customFormat="1" x14ac:dyDescent="0.3"/>
    <row r="31" s="26" customFormat="1" x14ac:dyDescent="0.3"/>
    <row r="32" s="26" customFormat="1" x14ac:dyDescent="0.3"/>
    <row r="33" s="26" customFormat="1" x14ac:dyDescent="0.3"/>
    <row r="34" s="26" customFormat="1" x14ac:dyDescent="0.3"/>
    <row r="35" s="26" customFormat="1" x14ac:dyDescent="0.3"/>
    <row r="36" s="26" customFormat="1" x14ac:dyDescent="0.3"/>
    <row r="37" s="26" customFormat="1" x14ac:dyDescent="0.3"/>
    <row r="38" s="26" customFormat="1" x14ac:dyDescent="0.3"/>
    <row r="39" s="26" customFormat="1" x14ac:dyDescent="0.3"/>
    <row r="40" s="26" customFormat="1" x14ac:dyDescent="0.3"/>
    <row r="41" s="26" customFormat="1" x14ac:dyDescent="0.3"/>
    <row r="42" s="26" customFormat="1" x14ac:dyDescent="0.3"/>
    <row r="43" s="26" customFormat="1" x14ac:dyDescent="0.3"/>
    <row r="44" s="26" customFormat="1" x14ac:dyDescent="0.3"/>
    <row r="45" s="26" customFormat="1" x14ac:dyDescent="0.3"/>
    <row r="46" s="26" customFormat="1" x14ac:dyDescent="0.3"/>
    <row r="47" s="26" customFormat="1" x14ac:dyDescent="0.3"/>
    <row r="48" s="26" customFormat="1" x14ac:dyDescent="0.3"/>
    <row r="49" s="26" customFormat="1" x14ac:dyDescent="0.3"/>
    <row r="50" s="26" customFormat="1" x14ac:dyDescent="0.3"/>
    <row r="51" s="26" customFormat="1" x14ac:dyDescent="0.3"/>
    <row r="52" s="26" customFormat="1" x14ac:dyDescent="0.3"/>
    <row r="53" s="26" customFormat="1" x14ac:dyDescent="0.3"/>
    <row r="54" s="26" customFormat="1" x14ac:dyDescent="0.3"/>
    <row r="55" s="26" customFormat="1" x14ac:dyDescent="0.3"/>
    <row r="56" s="26" customFormat="1" x14ac:dyDescent="0.3"/>
  </sheetData>
  <mergeCells count="9">
    <mergeCell ref="J1:O1"/>
    <mergeCell ref="L5:L6"/>
    <mergeCell ref="B2:N2"/>
    <mergeCell ref="B3:N3"/>
    <mergeCell ref="A1:A6"/>
    <mergeCell ref="B1:G1"/>
    <mergeCell ref="C4:D4"/>
    <mergeCell ref="F5:F6"/>
    <mergeCell ref="B5:B7"/>
  </mergeCells>
  <pageMargins left="0.70866141732283472" right="0.70866141732283472" top="0.74803149606299213" bottom="0.74803149606299213" header="0.31496062992125984" footer="0.31496062992125984"/>
  <pageSetup paperSize="122"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vt:i4>
      </vt:variant>
    </vt:vector>
  </HeadingPairs>
  <TitlesOfParts>
    <vt:vector size="18" baseType="lpstr">
      <vt:lpstr>Riesgos corrupcion</vt:lpstr>
      <vt:lpstr>Racionalizacion de tramites_</vt:lpstr>
      <vt:lpstr>Servicio al ciudadano</vt:lpstr>
      <vt:lpstr>Rendición de Cuentas</vt:lpstr>
      <vt:lpstr>Transparencia</vt:lpstr>
      <vt:lpstr>Hoja1</vt:lpstr>
      <vt:lpstr>Iniciativas Adici.</vt:lpstr>
      <vt:lpstr>'Iniciativas Adici.'!Área_de_impresión</vt:lpstr>
      <vt:lpstr>'Racionalizacion de tramites_'!Área_de_impresión</vt:lpstr>
      <vt:lpstr>'Rendición de Cuentas'!Área_de_impresión</vt:lpstr>
      <vt:lpstr>'Riesgos corrupcion'!Área_de_impresión</vt:lpstr>
      <vt:lpstr>'Servicio al ciudadano'!Área_de_impresión</vt:lpstr>
      <vt:lpstr>Transparencia!Área_de_impresión</vt:lpstr>
      <vt:lpstr>'Racionalizacion de tramites_'!Títulos_a_imprimir</vt:lpstr>
      <vt:lpstr>'Rendición de Cuentas'!Títulos_a_imprimir</vt:lpstr>
      <vt:lpstr>'Riesgos corrupcion'!Títulos_a_imprimir</vt:lpstr>
      <vt:lpstr>'Servicio al ciudadano'!Títulos_a_imprimir</vt:lpstr>
      <vt:lpstr>Transparencia!Títulos_a_imprimir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Bermudez Bello</dc:creator>
  <cp:lastModifiedBy>USUARIO</cp:lastModifiedBy>
  <cp:lastPrinted>2019-08-01T21:52:12Z</cp:lastPrinted>
  <dcterms:created xsi:type="dcterms:W3CDTF">2016-12-28T14:45:40Z</dcterms:created>
  <dcterms:modified xsi:type="dcterms:W3CDTF">2020-03-25T22:09:43Z</dcterms:modified>
</cp:coreProperties>
</file>