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2021 DOCUMENTOS ENERO 2021\2021 PLAN ANTICORRUCIÓN\MATRIZ DE SEGUIMIENTOS PAAC A DICIEMBRE 32020 GRUPO DE CONTROL INTERNO\"/>
    </mc:Choice>
  </mc:AlternateContent>
  <xr:revisionPtr revIDLastSave="0" documentId="8_{62688FDE-A82E-4446-B51B-C4604388EC50}" xr6:coauthVersionLast="43" xr6:coauthVersionMax="43" xr10:uidLastSave="{00000000-0000-0000-0000-000000000000}"/>
  <bookViews>
    <workbookView xWindow="-120" yWindow="-120" windowWidth="24240" windowHeight="13140" xr2:uid="{00000000-000D-0000-FFFF-FFFF00000000}"/>
  </bookViews>
  <sheets>
    <sheet name="Riesgos corrupcion" sheetId="1" r:id="rId1"/>
    <sheet name="Racionalizacion de tramites_" sheetId="2" r:id="rId2"/>
    <sheet name="Servicio al ciudadano" sheetId="3" r:id="rId3"/>
    <sheet name="Rendición de Cuentas" sheetId="4" r:id="rId4"/>
    <sheet name="Transparencia" sheetId="5" r:id="rId5"/>
    <sheet name="Iniciativas Adici." sheetId="6" r:id="rId6"/>
    <sheet name="Participación Social y Ciud." sheetId="7" r:id="rId7"/>
  </sheet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1" roundtripDataSignature="AMtx7miH3rJrtpMNnxwVzaTWjv7AQakgrg=="/>
    </ext>
  </extLst>
</workbook>
</file>

<file path=xl/calcChain.xml><?xml version="1.0" encoding="utf-8"?>
<calcChain xmlns="http://schemas.openxmlformats.org/spreadsheetml/2006/main">
  <c r="O20" i="7" l="1"/>
  <c r="O19" i="7"/>
  <c r="O18" i="7"/>
  <c r="O17" i="7"/>
  <c r="O16" i="7"/>
  <c r="O15" i="7"/>
  <c r="O14" i="7"/>
  <c r="O12" i="7"/>
  <c r="O11" i="7"/>
  <c r="O10" i="7"/>
  <c r="O9" i="7"/>
  <c r="O8" i="7"/>
  <c r="O7" i="7"/>
  <c r="O6" i="7"/>
  <c r="O7" i="6"/>
  <c r="L7" i="6"/>
  <c r="I7" i="6"/>
  <c r="O6" i="6"/>
  <c r="L6" i="6"/>
  <c r="I6" i="6"/>
  <c r="O5" i="6"/>
  <c r="O8" i="6" s="1"/>
  <c r="L5" i="6"/>
  <c r="I5" i="6"/>
  <c r="I8" i="6" s="1"/>
  <c r="P14" i="5"/>
  <c r="M14" i="5"/>
  <c r="J14" i="5"/>
  <c r="P13" i="5"/>
  <c r="M13" i="5"/>
  <c r="J13" i="5"/>
  <c r="P12" i="5"/>
  <c r="M12" i="5"/>
  <c r="J12" i="5"/>
  <c r="P11" i="5"/>
  <c r="M11" i="5"/>
  <c r="J11" i="5"/>
  <c r="P10" i="5"/>
  <c r="M10" i="5"/>
  <c r="J10" i="5"/>
  <c r="P9" i="5"/>
  <c r="M9" i="5"/>
  <c r="J9" i="5"/>
  <c r="P8" i="5"/>
  <c r="M8" i="5"/>
  <c r="J8" i="5"/>
  <c r="P7" i="5"/>
  <c r="M7" i="5"/>
  <c r="J7" i="5"/>
  <c r="P6" i="5"/>
  <c r="M6" i="5"/>
  <c r="J6" i="5"/>
  <c r="P5" i="5"/>
  <c r="M5" i="5"/>
  <c r="J5" i="5"/>
  <c r="P4" i="5"/>
  <c r="M4" i="5"/>
  <c r="J4" i="5"/>
  <c r="L20" i="4"/>
  <c r="I20" i="4"/>
  <c r="O19" i="4"/>
  <c r="L19" i="4"/>
  <c r="O18" i="4"/>
  <c r="L18" i="4"/>
  <c r="O17" i="4"/>
  <c r="L17" i="4"/>
  <c r="I17" i="4"/>
  <c r="O16" i="4"/>
  <c r="L16" i="4"/>
  <c r="I16" i="4"/>
  <c r="O15" i="4"/>
  <c r="L15" i="4"/>
  <c r="I15" i="4"/>
  <c r="O14" i="4"/>
  <c r="L14" i="4"/>
  <c r="I14" i="4"/>
  <c r="O13" i="4"/>
  <c r="L13" i="4"/>
  <c r="I13" i="4"/>
  <c r="O12" i="4"/>
  <c r="L12" i="4"/>
  <c r="I12" i="4"/>
  <c r="O11" i="4"/>
  <c r="L11" i="4"/>
  <c r="I11" i="4"/>
  <c r="O10" i="4"/>
  <c r="L10" i="4"/>
  <c r="I10" i="4"/>
  <c r="O9" i="4"/>
  <c r="L9" i="4"/>
  <c r="I9" i="4"/>
  <c r="O8" i="4"/>
  <c r="L8" i="4"/>
  <c r="I8" i="4"/>
  <c r="O7" i="4"/>
  <c r="L7" i="4"/>
  <c r="I7" i="4"/>
  <c r="O6" i="4"/>
  <c r="L6" i="4"/>
  <c r="L21" i="4" s="1"/>
  <c r="I6" i="4"/>
  <c r="O22" i="3"/>
  <c r="L22" i="3"/>
  <c r="I22" i="3"/>
  <c r="O21" i="3"/>
  <c r="L21" i="3"/>
  <c r="I21" i="3"/>
  <c r="O20" i="3"/>
  <c r="L20" i="3"/>
  <c r="I20" i="3"/>
  <c r="O19" i="3"/>
  <c r="L19" i="3"/>
  <c r="I19" i="3"/>
  <c r="O18" i="3"/>
  <c r="L18" i="3"/>
  <c r="I18" i="3"/>
  <c r="O17" i="3"/>
  <c r="L17" i="3"/>
  <c r="I17" i="3"/>
  <c r="O16" i="3"/>
  <c r="L16" i="3"/>
  <c r="I16" i="3"/>
  <c r="O15" i="3"/>
  <c r="L15" i="3"/>
  <c r="I15" i="3"/>
  <c r="O14" i="3"/>
  <c r="L14" i="3"/>
  <c r="I14" i="3"/>
  <c r="O13" i="3"/>
  <c r="L13" i="3"/>
  <c r="I13" i="3"/>
  <c r="O12" i="3"/>
  <c r="L12" i="3"/>
  <c r="I12" i="3"/>
  <c r="O11" i="3"/>
  <c r="L11" i="3"/>
  <c r="I11" i="3"/>
  <c r="O10" i="3"/>
  <c r="L10" i="3"/>
  <c r="I10" i="3"/>
  <c r="O9" i="3"/>
  <c r="L9" i="3"/>
  <c r="I9" i="3"/>
  <c r="O8" i="3"/>
  <c r="L8" i="3"/>
  <c r="I8" i="3"/>
  <c r="O7" i="3"/>
  <c r="L7" i="3"/>
  <c r="I7" i="3"/>
  <c r="O6" i="3"/>
  <c r="L6" i="3"/>
  <c r="I6" i="3"/>
  <c r="O5" i="3"/>
  <c r="I5" i="3"/>
  <c r="Z35" i="2"/>
  <c r="W35" i="2"/>
  <c r="T35" i="2"/>
  <c r="Z34" i="2"/>
  <c r="W34" i="2"/>
  <c r="T34" i="2"/>
  <c r="Z33" i="2"/>
  <c r="W33" i="2"/>
  <c r="T33" i="2"/>
  <c r="Z32" i="2"/>
  <c r="W32" i="2"/>
  <c r="T32" i="2"/>
  <c r="Z31" i="2"/>
  <c r="W31" i="2"/>
  <c r="T31" i="2"/>
  <c r="Z30" i="2"/>
  <c r="W30" i="2"/>
  <c r="T30" i="2"/>
  <c r="Z29" i="2"/>
  <c r="W29" i="2"/>
  <c r="T29" i="2"/>
  <c r="Z28" i="2"/>
  <c r="W28" i="2"/>
  <c r="T28" i="2"/>
  <c r="Z27" i="2"/>
  <c r="W27" i="2"/>
  <c r="T27" i="2"/>
  <c r="Z26" i="2"/>
  <c r="W26" i="2"/>
  <c r="T26" i="2"/>
  <c r="Z25" i="2"/>
  <c r="W25" i="2"/>
  <c r="T25" i="2"/>
  <c r="Z24" i="2"/>
  <c r="W24" i="2"/>
  <c r="T24" i="2"/>
  <c r="Z23" i="2"/>
  <c r="W23" i="2"/>
  <c r="T23" i="2"/>
  <c r="Z22" i="2"/>
  <c r="W22" i="2"/>
  <c r="T22" i="2"/>
  <c r="Z21" i="2"/>
  <c r="W21" i="2"/>
  <c r="T21" i="2"/>
  <c r="Z20" i="2"/>
  <c r="W20" i="2"/>
  <c r="T20" i="2"/>
  <c r="Z19" i="2"/>
  <c r="W19" i="2"/>
  <c r="T19" i="2"/>
  <c r="Z18" i="2"/>
  <c r="W18" i="2"/>
  <c r="T18" i="2"/>
  <c r="Z17" i="2"/>
  <c r="W17" i="2"/>
  <c r="W36" i="2" s="1"/>
  <c r="T17" i="2"/>
  <c r="O19" i="1"/>
  <c r="O17" i="1"/>
  <c r="O16" i="1"/>
  <c r="L16" i="1"/>
  <c r="I16" i="1"/>
  <c r="O15" i="1"/>
  <c r="L15" i="1"/>
  <c r="I15" i="1"/>
  <c r="O14" i="1"/>
  <c r="L14" i="1"/>
  <c r="I14" i="1"/>
  <c r="O13" i="1"/>
  <c r="L13" i="1"/>
  <c r="I13" i="1"/>
  <c r="O12" i="1"/>
  <c r="L12" i="1"/>
  <c r="I12" i="1"/>
  <c r="O11" i="1"/>
  <c r="L11" i="1"/>
  <c r="I11" i="1"/>
  <c r="O10" i="1"/>
  <c r="L10" i="1"/>
  <c r="I10" i="1"/>
  <c r="O9" i="1"/>
  <c r="L9" i="1"/>
  <c r="I9" i="1"/>
  <c r="O8" i="1"/>
  <c r="L8" i="1"/>
  <c r="I8" i="1"/>
  <c r="O7" i="1"/>
  <c r="L7" i="1"/>
  <c r="I7" i="1"/>
  <c r="O6" i="1"/>
  <c r="L6" i="1"/>
  <c r="I6" i="1"/>
  <c r="O5" i="1"/>
  <c r="L5" i="1"/>
  <c r="I5" i="1"/>
  <c r="T36" i="2" l="1"/>
  <c r="Z36" i="2"/>
  <c r="I23" i="3"/>
  <c r="O23" i="3"/>
  <c r="L23" i="3"/>
  <c r="I21" i="4"/>
  <c r="O21" i="4"/>
  <c r="P15" i="5"/>
  <c r="L8" i="6"/>
  <c r="I20" i="1"/>
  <c r="L20" i="1"/>
  <c r="O20" i="1"/>
  <c r="J15" i="5"/>
  <c r="M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7" authorId="0" shapeId="0" xr:uid="{00000000-0006-0000-0200-000001000000}">
      <text>
        <r>
          <rPr>
            <b/>
            <sz val="9"/>
            <color indexed="81"/>
            <rFont val="Tahoma"/>
            <family val="2"/>
          </rPr>
          <t>User:</t>
        </r>
        <r>
          <rPr>
            <sz val="9"/>
            <color indexed="81"/>
            <rFont val="Tahoma"/>
            <family val="2"/>
          </rPr>
          <t xml:space="preserve">
El porcentaje alcanzado en el cuatrimestre no es acumulable a los anteriores.</t>
        </r>
      </text>
    </comment>
  </commentList>
  <extLst>
    <ext xmlns:r="http://schemas.openxmlformats.org/officeDocument/2006/relationships" uri="GoogleSheetsCustomDataVersion1">
      <go:sheetsCustomData xmlns:go="http://customooxmlschemas.google.com/" r:id="rId1" roundtripDataSignature="AMtx7mhqCcsfLW8YGhRMaQFZNQklefFRr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300-000001000000}">
      <text>
        <r>
          <rPr>
            <sz val="11"/>
            <color theme="1"/>
            <rFont val="Arial"/>
            <family val="2"/>
          </rPr>
          <t>======
ID#AAAAK9w0L70
Usuario    (2020-12-24 14:09:32)
La actividad de: "Elaboración de informe de evaluación del proceso de rendición de cuentas (Incluye la respuesta a grupos de valor o de interés)." se ajustó por los lineamientos impartidos desde el MADS</t>
        </r>
      </text>
    </comment>
  </commentList>
  <extLst>
    <ext xmlns:r="http://schemas.openxmlformats.org/officeDocument/2006/relationships" uri="GoogleSheetsCustomDataVersion1">
      <go:sheetsCustomData xmlns:go="http://customooxmlschemas.google.com/" r:id="rId1" roundtripDataSignature="AMtx7mi18QBjOThQQT4DMCv6HYJVuaN63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E2" authorId="0" shapeId="0" xr:uid="{00000000-0006-0000-0600-000001000000}">
      <text>
        <r>
          <rPr>
            <sz val="11"/>
            <color theme="1"/>
            <rFont val="Arial"/>
            <family val="2"/>
          </rPr>
          <t>======
ID#AAAAK9w0L8E
ERNESTO  BERMUDEZ BELLO    (2020-12-24 14:09:32)
Son grupos de ciudadanos hacia quien esta enfocada la gestión que realiza la entidad</t>
        </r>
      </text>
    </comment>
  </commentList>
  <extLst>
    <ext xmlns:r="http://schemas.openxmlformats.org/officeDocument/2006/relationships" uri="GoogleSheetsCustomDataVersion1">
      <go:sheetsCustomData xmlns:go="http://customooxmlschemas.google.com/" r:id="rId1" roundtripDataSignature="AMtx7mhe/e4NIciwCogZp4kZFEQT+wFUhA=="/>
    </ext>
  </extLst>
</comments>
</file>

<file path=xl/sharedStrings.xml><?xml version="1.0" encoding="utf-8"?>
<sst xmlns="http://schemas.openxmlformats.org/spreadsheetml/2006/main" count="1290" uniqueCount="732">
  <si>
    <t xml:space="preserve">Plan Anticorrupción y de Atención al Ciudadano - 2020                                                                                                                                                                                 </t>
  </si>
  <si>
    <t>Componente 1: Gestión del Riesgo de Corrupción  -Mapa de Riesgos de Corrupción</t>
  </si>
  <si>
    <t>Subcomponente</t>
  </si>
  <si>
    <t xml:space="preserve"> Actividades</t>
  </si>
  <si>
    <t>Meta o producto</t>
  </si>
  <si>
    <t xml:space="preserve">Responsable </t>
  </si>
  <si>
    <t>Fecha programada</t>
  </si>
  <si>
    <t>Avance descriptivo a abril 30/2020</t>
  </si>
  <si>
    <t>Porcentaje de avance</t>
  </si>
  <si>
    <t>Avance descriptivo a agosto 30/2020</t>
  </si>
  <si>
    <t>Avance descriptivo a diciembre 30/2020</t>
  </si>
  <si>
    <r>
      <rPr>
        <b/>
        <sz val="14"/>
        <color rgb="FF000000"/>
        <rFont val="Arial Narrow"/>
        <family val="2"/>
      </rPr>
      <t xml:space="preserve">Subcomponente /proceso 1                                          </t>
    </r>
    <r>
      <rPr>
        <sz val="14"/>
        <color rgb="FF000000"/>
        <rFont val="Arial Narrow"/>
        <family val="2"/>
      </rPr>
      <t xml:space="preserve"> Política de Administración de Riesgos de Corrupción</t>
    </r>
  </si>
  <si>
    <t>1.1</t>
  </si>
  <si>
    <t>Actualizar la política de riesgos vigente de acuerdo con los lineamientos que  expida la Secretaria de Transparencia y la Guía del DAFP 2018</t>
  </si>
  <si>
    <t xml:space="preserve">Versión preliminar documento política administración de riesgos </t>
  </si>
  <si>
    <t>Oficina Asesora de Planeación</t>
  </si>
  <si>
    <r>
      <rPr>
        <b/>
        <i/>
        <u/>
        <sz val="10"/>
        <color theme="1"/>
        <rFont val="Arial Narrow"/>
        <family val="2"/>
      </rPr>
      <t xml:space="preserve">OAP </t>
    </r>
    <r>
      <rPr>
        <sz val="10"/>
        <color theme="1"/>
        <rFont val="Arial Narrow"/>
        <family val="2"/>
      </rPr>
      <t>Conforme el análisis de las observaciones y comentarios remitidos por procesos del Nivel Central y Direcciones Territoriales, se generó la propuesta de la política de riesgos, verificando su cumplimiento con la Guia para la Administración del Riesgo y el Diseño de Controles en Entidades Públicas. Riesgos de Gestión, Corrupción y Seguridad Digital. Versión 4. DAFP. Octubre 2018, adicionalmente se definio la incluisión de la información de la política de Riesgos dentro del Procedimiento de Administración de riesgos y oportunidades dentro del cual se encuentra como propuesta.(Evidencias 1.1. Procedimiento de Riesgos propuesta con la información de la política de riesgos)</t>
    </r>
  </si>
  <si>
    <t>1.2</t>
  </si>
  <si>
    <t xml:space="preserve">Socializar con los responsables de los procesos para recibir propuestas de mejora </t>
  </si>
  <si>
    <t>e-mail, orfeos y comunicaciones</t>
  </si>
  <si>
    <t>1.3</t>
  </si>
  <si>
    <t xml:space="preserve">Analizar las propuestas e incorporar las observaciones que apliquen </t>
  </si>
  <si>
    <t>Mapa de riesgos de corrupción con ajustes incorporados</t>
  </si>
  <si>
    <t xml:space="preserve">Oficina Asesora de Planeación </t>
  </si>
  <si>
    <r>
      <rPr>
        <b/>
        <i/>
        <sz val="10"/>
        <color theme="1"/>
        <rFont val="Arial Narrow"/>
        <family val="2"/>
      </rPr>
      <t>OAP</t>
    </r>
    <r>
      <rPr>
        <sz val="10"/>
        <color theme="1"/>
        <rFont val="Arial Narrow"/>
        <family val="2"/>
      </rPr>
      <t xml:space="preserve"> Se analizaron las observaciones y comentarios remitidos por procesos del Nivel Central y Direcciones Territoriales, para la política de Riesgos.(Evidencias 1.3.)</t>
    </r>
  </si>
  <si>
    <t>1.4</t>
  </si>
  <si>
    <t>Formalizar la política conforme a procedimiento de control de documento, publicar y socializar a las partes interesadas</t>
  </si>
  <si>
    <t xml:space="preserve">Versión del documento política administración de riesgos  publicado en el portal web y socializado </t>
  </si>
  <si>
    <r>
      <rPr>
        <b/>
        <i/>
        <sz val="10"/>
        <color theme="1"/>
        <rFont val="Arial Narrow"/>
        <family val="2"/>
      </rPr>
      <t>OAP</t>
    </r>
    <r>
      <rPr>
        <sz val="10"/>
        <color theme="1"/>
        <rFont val="Arial Narrow"/>
        <family val="2"/>
      </rPr>
      <t xml:space="preserve"> Se remitio el documento propuesta de la política de administración de riesgos a los líderes de Seguridad digital (en clasificación de riesgos) y al Grupo de Control Interno, de igual forma se solicitó espacio para la presentación dentro del Comité Institucional de Coordinación de Control Interno para su aprobación, se generó la presentación para el comité el cual por temas externos no se logro ejecutar. (Evidencias 1.4.)</t>
    </r>
  </si>
  <si>
    <r>
      <rPr>
        <b/>
        <sz val="14"/>
        <color rgb="FF000000"/>
        <rFont val="Arial Narrow"/>
        <family val="2"/>
      </rPr>
      <t xml:space="preserve">Subcomponente/proceso  2                                                 </t>
    </r>
    <r>
      <rPr>
        <sz val="14"/>
        <color rgb="FF000000"/>
        <rFont val="Arial Narrow"/>
        <family val="2"/>
      </rPr>
      <t>Actualización del Mapa de Riesgos de Corrupción</t>
    </r>
  </si>
  <si>
    <t>2.1</t>
  </si>
  <si>
    <t xml:space="preserve">Socialización de la metodología para la identificación y actualización del mapa de riesgos </t>
  </si>
  <si>
    <t xml:space="preserve">Talleres de socialización y acompañamiento para la actualización del Mapa de riesgos </t>
  </si>
  <si>
    <r>
      <rPr>
        <b/>
        <i/>
        <sz val="10"/>
        <color theme="1"/>
        <rFont val="Arial Narrow"/>
        <family val="2"/>
      </rPr>
      <t>OAP</t>
    </r>
    <r>
      <rPr>
        <sz val="10"/>
        <color theme="1"/>
        <rFont val="Arial Narrow"/>
        <family val="2"/>
      </rPr>
      <t xml:space="preserve"> Se realizaron diferentes reuniones dentro de los que se socializó el tema 1r Encuentro del SGI (18y19 de mayo), 2do Encuentro del SGI (27/07/2020), piezas de comunicación interna por correo electrónico, jornada de inducción y reinducción (6 y 12 de agosto) reuniones con todos los procesos para la actualización de la metodologia conforme la actualización del Instructivo y formato de Mapa de riesgos para la actualización conforme el nuevo mapa de procesos de la entidad. (Evidencias 2.1.)</t>
    </r>
  </si>
  <si>
    <t>2.2</t>
  </si>
  <si>
    <t xml:space="preserve">Revisar  y actualizar la documentación de riesgos  conforme a lo establecido la Guía de Administración de Riesgos </t>
  </si>
  <si>
    <t xml:space="preserve">Procedimiento, instructivo y formato mapa de riesgo actualizado </t>
  </si>
  <si>
    <r>
      <rPr>
        <b/>
        <i/>
        <sz val="10"/>
        <color theme="1"/>
        <rFont val="Arial Narrow"/>
        <family val="2"/>
      </rPr>
      <t>OAP</t>
    </r>
    <r>
      <rPr>
        <sz val="10"/>
        <color theme="1"/>
        <rFont val="Arial Narrow"/>
        <family val="2"/>
      </rPr>
      <t xml:space="preserve"> Se actualizaron y oficializaron respectivamente:
Instructivo de Administración Integral de riesgos DE_IN_01 30/07/2020
Procedimiento Administración de Riesgos y oportunidades DE_PR_01 23/07/2020
Formatos Mapa de riesgos DE_FO_02 y matriz de oportunidades DE_FO_11, 23/06/2020
Los anteriores documentos en cumplimiento con la Guia para la Administración del Riesgo y el Diseño de Controles en Entidades Públicas. Riesgos de Gestión, Corrupción y Seguridad Digital. Versión 4. DAFP. Octubre 2018, (Evidencis 2.2.)</t>
    </r>
  </si>
  <si>
    <t>2.3</t>
  </si>
  <si>
    <t xml:space="preserve">Asesorar  y acompañar la identificación y actualización del mapa de riesgos </t>
  </si>
  <si>
    <t>Oficina Asesora de Planeación, Nivel Central  y Direcciones Territoriales</t>
  </si>
  <si>
    <r>
      <rPr>
        <b/>
        <sz val="14"/>
        <color rgb="FF000000"/>
        <rFont val="Arial Narrow"/>
        <family val="2"/>
      </rPr>
      <t xml:space="preserve">Subcomponente /proceso 3                                            </t>
    </r>
    <r>
      <rPr>
        <sz val="14"/>
        <color rgb="FF000000"/>
        <rFont val="Arial Narrow"/>
        <family val="2"/>
      </rPr>
      <t xml:space="preserve"> Consulta y divulgación </t>
    </r>
  </si>
  <si>
    <t>3.1</t>
  </si>
  <si>
    <t xml:space="preserve">Someter a consulta ciudadana el mapa de riesgos de corrupción </t>
  </si>
  <si>
    <t>Mapa de riesgos verificado con aportes de la ciudadanía</t>
  </si>
  <si>
    <t>3.2</t>
  </si>
  <si>
    <t xml:space="preserve">Aprobar el mapa de riesgos actualizado conforme al procedimiento de administración de riesgos </t>
  </si>
  <si>
    <t>Mapa de riesgos aprobado</t>
  </si>
  <si>
    <t>Nivel Central - responsables de los procesos</t>
  </si>
  <si>
    <t>3.3</t>
  </si>
  <si>
    <t>Publicación del mapa de riesgos de corrupción</t>
  </si>
  <si>
    <t>Mapa de riesgos de corrupción publicado en portal Web</t>
  </si>
  <si>
    <r>
      <rPr>
        <b/>
        <i/>
        <sz val="10"/>
        <color theme="1"/>
        <rFont val="Arial Narrow"/>
        <family val="2"/>
      </rPr>
      <t>OAP</t>
    </r>
    <r>
      <rPr>
        <sz val="10"/>
        <color theme="1"/>
        <rFont val="Arial Narrow"/>
        <family val="2"/>
      </rPr>
      <t xml:space="preserve"> Se genero publicación del mapa de riesgos en la página web conforme el análisis de observaciones y comentarios generados por la partes interesadas (internas y externas) (Evidencias 3.3.)</t>
    </r>
  </si>
  <si>
    <r>
      <rPr>
        <b/>
        <sz val="14"/>
        <color rgb="FF000000"/>
        <rFont val="Arial Narrow"/>
        <family val="2"/>
      </rPr>
      <t>Subcomponente /proceso 4</t>
    </r>
    <r>
      <rPr>
        <sz val="14"/>
        <color rgb="FF000000"/>
        <rFont val="Arial Narrow"/>
        <family val="2"/>
      </rPr>
      <t xml:space="preserve">                                           Monitoreo o revisión</t>
    </r>
  </si>
  <si>
    <t>4.1</t>
  </si>
  <si>
    <t>Monitorear y revisar el mapa de riesgos de corrupción</t>
  </si>
  <si>
    <t xml:space="preserve">Mapa de riesgos revisado </t>
  </si>
  <si>
    <t>Niveles Central, Territorial y local</t>
  </si>
  <si>
    <t>30/04/2020
30/08/2020
30/12/2020</t>
  </si>
  <si>
    <t>4.2</t>
  </si>
  <si>
    <t>Generar alertas tempranas como resultado del monitoreo</t>
  </si>
  <si>
    <t>Identificación de alertas tempranas</t>
  </si>
  <si>
    <t>Niveles Central (responsables de los procesos), Territorial y local</t>
  </si>
  <si>
    <r>
      <rPr>
        <b/>
        <sz val="14"/>
        <color rgb="FF000000"/>
        <rFont val="Arial Narrow"/>
        <family val="2"/>
      </rPr>
      <t>Subcomponente/proceso 5</t>
    </r>
    <r>
      <rPr>
        <sz val="14"/>
        <color rgb="FF000000"/>
        <rFont val="Arial Narrow"/>
        <family val="2"/>
      </rPr>
      <t xml:space="preserve"> 
Seguimiento</t>
    </r>
  </si>
  <si>
    <t>5.1.</t>
  </si>
  <si>
    <t>Primer Seguimiento al mapa de riesgos</t>
  </si>
  <si>
    <t>Mapa de riesgos con resultados del seguimiento publicado en portal Web</t>
  </si>
  <si>
    <t>Grupo de Control Interno</t>
  </si>
  <si>
    <t>5.2.</t>
  </si>
  <si>
    <t>Segundo Seguimiento al mapa de riesgos</t>
  </si>
  <si>
    <r>
      <rPr>
        <b/>
        <sz val="10"/>
        <color theme="1"/>
        <rFont val="Arial Narrow"/>
        <family val="2"/>
      </rPr>
      <t>GCI:</t>
    </r>
    <r>
      <rPr>
        <sz val="10"/>
        <color theme="1"/>
        <rFont val="Arial Narrow"/>
        <family val="2"/>
      </rPr>
      <t xml:space="preserve"> Se realizará el seguimiento respectivo cuando se genere el segundo reporte del periodo correspondiente.</t>
    </r>
  </si>
  <si>
    <t>5.3.</t>
  </si>
  <si>
    <t>Tercer Seguimiento al mapa de riesgos</t>
  </si>
  <si>
    <r>
      <rPr>
        <b/>
        <sz val="10"/>
        <color theme="1"/>
        <rFont val="Arial Narrow"/>
        <family val="2"/>
      </rPr>
      <t>GCI:</t>
    </r>
    <r>
      <rPr>
        <sz val="10"/>
        <color theme="1"/>
        <rFont val="Arial Narrow"/>
        <family val="2"/>
      </rPr>
      <t xml:space="preserve"> Se realizará el seguimiento respectivo cuando se genere el tercer reporte del periodo correspondiente.</t>
    </r>
  </si>
  <si>
    <t>AVANCE PROMEDIO  CUATRIMESTRE- RIESGOS DE CORRUPCIÓN</t>
  </si>
  <si>
    <t/>
  </si>
  <si>
    <t>Nombre de la entidad:</t>
  </si>
  <si>
    <t>PARQUES NACIONALES NATURALES DE COLOMBIA</t>
  </si>
  <si>
    <t>Orden:</t>
  </si>
  <si>
    <t>Nacional</t>
  </si>
  <si>
    <t>Sector administrativo:</t>
  </si>
  <si>
    <t>Ambiente y Desarrollo Sostenible</t>
  </si>
  <si>
    <t>Año vigencia:</t>
  </si>
  <si>
    <t>Departamento:</t>
  </si>
  <si>
    <t>Cundinamarca</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</si>
  <si>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</si>
  <si>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</si>
  <si>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</si>
  <si>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</si>
  <si>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</si>
  <si>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</si>
  <si>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</si>
  <si>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</si>
  <si>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</si>
  <si>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</si>
  <si>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</si>
  <si>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</si>
  <si>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</si>
  <si>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</si>
  <si>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</si>
  <si>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</si>
  <si>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</si>
  <si>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</si>
  <si>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457</t>
  </si>
  <si>
    <t>Registro de Reservas Naturales de  la Sociedad Civil</t>
  </si>
  <si>
    <t>Inscrito</t>
  </si>
  <si>
    <t>Actualmente los actos administrativos generados por el trámite no cuentan con firma electrónica, afectando la eficiencia y oportunidad en la gestión del permiso solicitado por los usuarios.</t>
  </si>
  <si>
    <t>Implementar la  firma electrónica en los actos administrativos que genere el trámite.</t>
  </si>
  <si>
    <t>Reducción de tiempos</t>
  </si>
  <si>
    <t>Tecnológica</t>
  </si>
  <si>
    <t>Firma electrónica</t>
  </si>
  <si>
    <t>Subdirección de Gestión y Manejo de AP y Grupo de sistemas de información y radiocomunicaciones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</si>
  <si>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</si>
  <si>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490</t>
  </si>
  <si>
    <t>Autorización para ubicar, mantener, reubicar y reponer estructuras de comunicación de largo alcance</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</si>
  <si>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</si>
  <si>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491</t>
  </si>
  <si>
    <t>Permiso de toma y uso de fotografías, grabaciones de video, filmaciones y su uso posterior en Parques Nacionales Naturales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</si>
  <si>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</si>
  <si>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916</t>
  </si>
  <si>
    <t>Permiso para adelantar labores de adecuación, reposición o mejoras a las construcciones existentes en el Parque Nacional Natural Los Corales del Rosario y de San Bernardo</t>
  </si>
  <si>
    <t>El trámite se realiza de manera presencial y los documentos requeridos deben ser aportados de manera física.</t>
  </si>
  <si>
    <t>Incorporar trámite en fase de producción (operación en línea) a través de la Ventanilla VITAL con apoyo de ANLA, como administrador de las plataformas VITAL y SILA MC.</t>
  </si>
  <si>
    <t>Ventanilla única institucional</t>
  </si>
  <si>
    <t>Dirección Territorial Caribe / Grupo trámites y Evaluación Ambiental</t>
  </si>
  <si>
    <t>GTEA: El Grupo de Trámites y Evaluación Ambiental apoyado en la Oficina de Sistemas de ANLA, adelantó el pasado 27 de mayo de 2020 la sensibilización de usuarios internos adscritos al PNN Corales del Rosario y de San Bernardo, que hacían falta para terminar el esquema de sensibilización de usuarios para proceder a la parametrización final de la información de los servidores de apoyo al trámite. De esta manera se tiene el avance que ya había sido consignado en el anterior reporte, que no fue validado por la Oficina Asesora de Planeación. De esta manera queda pendiente únicamente esta acción de parametrización definitiva y solicitar a la ANLA o administrador de VITAL - SILA MC, la salida en producción del trámite.
DTCA:En el cuatrimestre funcionarios  y contratistas de la DTCA con rol de apoyo al trámite de permiso del PNN CRSB y la DTCA participaron en la ejercicio virtual convocado por el GTEA que tenia por objetivo capacitar sobre el uso de las plataformas VITAL y SILA. Se esperan lineamientos del Grupo de trámite y GSIR  para avanzar 
MC, para perfil Radicador - Servicio al Ciudadano con Direccciones Territoriales.Evidencia: anexo 1. Lista de asistencia capacitación perfil radicador VITAL</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</si>
  <si>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</si>
  <si>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Modelo Único – Hijo</t>
  </si>
  <si>
    <t>30152</t>
  </si>
  <si>
    <t>Concesión de aguas superficiales - Corporaciones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</si>
  <si>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</si>
  <si>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30153</t>
  </si>
  <si>
    <t>Permiso de prospección y exploración de aguas subterráneas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</si>
  <si>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</si>
  <si>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30155</t>
  </si>
  <si>
    <t>Concesión de aguas subterráneas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</si>
  <si>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</si>
  <si>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30156</t>
  </si>
  <si>
    <t>Permiso de vertimientos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</si>
  <si>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</si>
  <si>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30157</t>
  </si>
  <si>
    <t>Permiso de recolección de especímenes de especies silvestres de la diversidad biológica con fines de investigación científica no comercial - Corporaciones</t>
  </si>
  <si>
    <t>Actualmente los actos administrativos generados por el trámite no cuentan con firma electrónica, afectando la eficiencia y oportunidad en 
la gestión del permiso solicitado por los usuarios.</t>
  </si>
  <si>
    <t>Implementar la firma electrónica en los actos administrativos que
genere el trámite.</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</si>
  <si>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</si>
  <si>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31637</t>
  </si>
  <si>
    <t>Permiso de estudio para la recolección de especímenes de especies silvestres de la diversidad biológica con fines de elaboración de estudios ambientales en Parques Nacionales Naturales</t>
  </si>
  <si>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</si>
  <si>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t>PNN</t>
  </si>
  <si>
    <t>Trámites de la entidad</t>
  </si>
  <si>
    <t>Se realiza una difusión anual a través de diferentes canales tanto internos como externos, pero requiere enfatizarse la periodicidad con la que son divulgados de tal manera que en forma mensual se promueva esta actividad</t>
  </si>
  <si>
    <t xml:space="preserve">Promocionar y divulgar periódicamente a través diferentes canales tanto internos como externos los trámites que tiene la entidad, en particular aquellos que están disponibles para su realización a través de plataformas virtuales (VITAL). </t>
  </si>
  <si>
    <t>Conocimiento de los beneficios que reporta adelantar estos trámites ante la entidad</t>
  </si>
  <si>
    <t>Promoción y divulgación</t>
  </si>
  <si>
    <t>Productos de comunicación</t>
  </si>
  <si>
    <t>Grupo de Comunicaciones y educación ambiental, con base en los insumos que sean suministrados por Grupo de Trámites y evaluación ambiental.Direcciones Territoriales , GPC</t>
  </si>
  <si>
    <t>GCEA: Se ha realizado de manera periódica la socialización de los trámites de la Entidad a través de redes sociales e internamente a través de correo institucional. Se diseñaron y publicaron tres banner en la página web de la entidad: 
-Uno informando a los ciudadanos que debido al Estado de Emergencia  Económica, Social y Ecológica se recibirían los trámites exclusivamente pro canales virtuales. 
- Otro informando a la ciudadanía que los trámites de permisos de investigación, filmación y fotografía no se tramitarán durante la cuarentena dado el cierre temporal de las áreas protegidas. 
- Otro sobre un Instructivo para la remisión de documentos en medio digital para el trámite de registro de reservas naturales de la sociedad civil</t>
  </si>
  <si>
    <t>GCEA: Se publicó en la Intranet informacón sobre los trámites de la Entidad. Se diseñaron algunos banner para la página web para informar a la ciudadanía sobre los canales de atención de solicitudes de trámites y servicios ambientales dado el contexto actual, un instructivo para la remisión de documentos para el trámite el regisro de reservas de la sociedad civil y un instructivo para el trámite de permisos con fines de elaboración de estudios ambientales.  Evidencias en página web y correo institucional de comunicaciones. 
DTAM Se realiza socailización de los trámites ambientales de Parques Nacionales Naturales de Colombia a la DT y las AP
Anexo 1 socailización trámites ambuientales PNNC - AP - DTAM
Anexo 2 socailización trámites ambuientales PNNC - AP - DTAM
Se realizó divulgación en canales internos y externos, los trámites y servicios que realiza la entidad.
Anexo_1_Divulgacion_tram_internos
Anexo_2 Divulgación_tram_externos</t>
  </si>
  <si>
    <t>Solicitud de reserva y derecho de ingreso y alojamiento en Áreas de Parques Nacionales Naturales con vocación ecoturística</t>
  </si>
  <si>
    <t xml:space="preserve">No existe mecanismo de pagos en línea
</t>
  </si>
  <si>
    <t>Implementar una solución informática que permita los pagos en línea en este procedimiento administrativo de PNNC</t>
  </si>
  <si>
    <t xml:space="preserve">Reducción de tiempos, contactos innecesarios con la Entidad, incremento de seguridad.
</t>
  </si>
  <si>
    <t>Pago en línea</t>
  </si>
  <si>
    <t>01/02/2016</t>
  </si>
  <si>
    <t>Grupos de Ssistemas de información y radiocomunicaciones ;Trámites y Evaluación Ambiental; Gestión Financiera; Procesos Corporativos</t>
  </si>
  <si>
    <r>
      <t xml:space="preserve">GSIR
GTEA </t>
    </r>
    <r>
      <rPr>
        <sz val="10"/>
        <color rgb="FF000000"/>
        <rFont val="Arial Narrow"/>
        <family val="2"/>
      </rPr>
      <t>Se reporta por parte de esta dependencia como lider de la estrategia de racionalización de trámites, que ante la situación actual en la que no se cuenta con la implementación de los pagos en linea para los trámites en la ventanilla VITAL, se sostuvó una reunión interna el pasado 01 de noviembre de 2019, con la particiapción de la OAP, GGF, GSIR y GTEA, en la que se comentó la dificultad que se tiene para que las firmas implementadoras de pasarelas de pagos o botones de pago PSE, se interesen en adelantar la puesta en marcha de una solución de "Pago en Linea" para los trámites de la Entidad, debido al bajo número de transacciones que se generan, lo cual haría INVIABLE, la inplementación de la solución de pagos en linea para los trámites ambientales de Parques Nacionales en lo relativo a las operaciones que se manejan por la plataforma VITAL 
A la fecha esta iniciativa de racionalización no ha contado con el apoyo administrativo suficiente para saber cuando podría implementarse finalmente</t>
    </r>
    <r>
      <rPr>
        <b/>
        <i/>
        <u/>
        <sz val="10"/>
        <color rgb="FF000000"/>
        <rFont val="Arial Narrow"/>
        <family val="2"/>
      </rPr>
      <t xml:space="preserve">
SAF (GGF-GPC) </t>
    </r>
    <r>
      <rPr>
        <sz val="10"/>
        <color rgb="FF000000"/>
        <rFont val="Arial Narrow"/>
        <family val="2"/>
      </rPr>
      <t xml:space="preserve">Desde el GPC se está a la espera de lienameintos por parte del GGF y del GTEA, con el fin de brindar el apoyo necesario. Se espera reportar actividades durante el II cuatrimestre del año. </t>
    </r>
  </si>
  <si>
    <t>Este numeral, está a cargo de la SSNA. Actualmente el contrato de reservas en línea está suspendido por situación de pandemia, sin embargo, la SSNA se encuentra realizando acciones para habilitar el servicio de la Plataforma de reservas en línea, junto con la nueva contratación de pasarela de pagos para activar nuevamente el servicio completo. Se adjunta acta de suspensión de contratos, para el proceso de contratación de pasarela se debe revisar con SSNA.</t>
  </si>
  <si>
    <t xml:space="preserve">La gestión de trámites se realiza de manera manual, impidiendo el control que se realiza a través de la plataforma VITAL </t>
  </si>
  <si>
    <t xml:space="preserve"> Incorporar en la Ventanilla Integral de trámites en línea VITAL la información análoga recepcionada en la ventanilla de atención al usuario.  </t>
  </si>
  <si>
    <t>Facilitar la consulta en línea del estado del trámite en un momento dado</t>
  </si>
  <si>
    <t>Administrativa</t>
  </si>
  <si>
    <t>Optimización de proceso o procedimiento interno</t>
  </si>
  <si>
    <t xml:space="preserve">Grupo Procesos Corporativos GPC- Atención al Usuario  (Responsable) 
Grupo de sistemas de información y  radiocomunicaciones, Grupo de Tramites y Evaluación Ambiental (Componente técnico y de puesta en marcha) </t>
  </si>
  <si>
    <r>
      <t xml:space="preserve">GPC No reportó
GSIR No reportó
GTEA </t>
    </r>
    <r>
      <rPr>
        <sz val="10"/>
        <color rgb="FF000000"/>
        <rFont val="Sansserif"/>
      </rPr>
      <t>Actualmente no se ha empleado este canal de la Ventanilla VITAL, para incorporar las solicitudes de trámite análogas, por lo que aún se sigue empleando unicamente la radicación en fisico y por medio del buzón de correo electrónico. Se espera que se imparta una directriz general sobre el uso y promoción de este canal de recepción y automatización de trámites para la Entidad.</t>
    </r>
    <r>
      <rPr>
        <b/>
        <i/>
        <u/>
        <sz val="10"/>
        <color rgb="FF000000"/>
        <rFont val="Sansserif"/>
      </rPr>
      <t xml:space="preserve">
</t>
    </r>
  </si>
  <si>
    <t>No existe interoperabilidad entre los sistemas PNN--ANLA  teniendo en cuenta la dificultad de interacción de la plataforma ORFEO con VITAL .</t>
  </si>
  <si>
    <t xml:space="preserve">Incorporar mediante proceso manual los actos actos administrativos firmados electronicamente en los expedientes digitales resueltos mediante solicitudes tramitadas en VITAL
</t>
  </si>
  <si>
    <t>SGM, GPC, DTC</t>
  </si>
  <si>
    <t>SGM No reportó
GPC  No reportó
DTC  No reportó</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</si>
  <si>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</si>
  <si>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</si>
  <si>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</si>
  <si>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SAF-SGM, GPC, DTC</t>
  </si>
  <si>
    <t>SGM-GTEA: Actualmente no se tiene conocimiento de acercamientos entre SAF y SGM para la propuesta de implementación de un software de autoliquidación de servicios de evaluación y seguimiento de trámites.</t>
  </si>
  <si>
    <t xml:space="preserve">Insuficiente capacitación en la administración y manejo del sistema VITAL por parte del personal asignado en la ventanilla de atención al usuario </t>
  </si>
  <si>
    <t>Capacitación en uso y manejo de la Ventanilla de Trámites Ambientales en Linea - Sintesis y Generalidades como apoyo a los visores y dctos de la ANLA (instructivo o tutorial resumido)</t>
  </si>
  <si>
    <t>Recibir asesoría oportuna para la realización en línea y tiempo real del trámite requerido a través de la plataforma VITAL</t>
  </si>
  <si>
    <t>GTEA - GGH /Direcciones Territoriales</t>
  </si>
  <si>
    <t>Inscripción de guardarques voluntario</t>
  </si>
  <si>
    <t xml:space="preserve">Actualmente se cuenta con un aplicativo que funciona bajo una plataforma tecnológica que para su correcto funcionamiento requiere ser actualizada con recursos tecnológicos modernos que faciliten el acceso a este servicio </t>
  </si>
  <si>
    <t>Actualización y modernización técnológica para disponer de un servicio totalmente en línea bajo parámetros de fácil acceso y disponibilidad</t>
  </si>
  <si>
    <t xml:space="preserve">Disponer del servicio totalmente en línea consultando modernas tecnologías permitiendo al usuario un seguimiento permanente y actualizado de la información disponible </t>
  </si>
  <si>
    <t>Optimización del aplicativo</t>
  </si>
  <si>
    <t>Subdirección de Gestión y Manejo de AP - Grupo de Planeación del Manejo.</t>
  </si>
  <si>
    <r>
      <t xml:space="preserve">SGM - GPM : </t>
    </r>
    <r>
      <rPr>
        <sz val="10"/>
        <color rgb="FF000000"/>
        <rFont val="Sansserif"/>
      </rPr>
      <t>Se esta trabajando desde marzo en los ajustes del nuevo aplicativo de guardaparques donde se van a realizar las inscripciones de los interesados en ingresar al programa y el mismo se espera que este listo para su implementación en el mes de mayo y asi socializarlo con las territoriales.  reportó</t>
    </r>
  </si>
  <si>
    <t>Certificación como guardaparques voluntario</t>
  </si>
  <si>
    <t>Disponer del servicio totalmente en línea permitiendo al usuario descargar en forma inmediata la certificación de su servicio como guardaparque voluntario</t>
  </si>
  <si>
    <r>
      <t xml:space="preserve">SGM-GPM : </t>
    </r>
    <r>
      <rPr>
        <sz val="10"/>
        <color rgb="FF000000"/>
        <rFont val="Sansserif"/>
      </rPr>
      <t>En el nuevo aplicativo se incorporo la opción para descargar el borrador de certificado de prestación de servicio de guardaparque con el fin de facilitar los tiempos de entrega, la visualización del documento por parte del guardaparque, del profesional de nivel central encargado del programa y del profesional encargado del GPV en el area protegida. 
Como parte del producto del programa, son los guardaparques certificados por su labor, que a la fecha son 67.</t>
    </r>
  </si>
  <si>
    <t>AVANCE PROMEDIO DEL CUATRIMESTRE - RACIONALIZACIÓN DE TRÁMITES</t>
  </si>
  <si>
    <t>Componente 4:  Servicio al Ciudadano</t>
  </si>
  <si>
    <t>Actividades</t>
  </si>
  <si>
    <r>
      <rPr>
        <b/>
        <sz val="14"/>
        <color theme="1"/>
        <rFont val="Calibri"/>
        <family val="2"/>
      </rPr>
      <t>Subcomponente 1</t>
    </r>
    <r>
      <rPr>
        <sz val="14"/>
        <color theme="1"/>
        <rFont val="Calibri"/>
        <family val="2"/>
      </rPr>
      <t xml:space="preserve">                           Estructura administrativa y Direccionamiento estratégico </t>
    </r>
  </si>
  <si>
    <t>Incorporar recursos en el presupuesto para el desarrollo de iniciativas que mejoren el servicio al ciudadano.</t>
  </si>
  <si>
    <t>Presupuesto asignado para la vigencia 2021, que respalden iniciativas que mejoren el servicio al ciudadano.</t>
  </si>
  <si>
    <t>Grupo de Procesos Corporativos y Grupo de Gestión Financiera, y Oficina Asesora de Planeación y Direcciones Territoriales</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</si>
  <si>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</si>
  <si>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</si>
  <si>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t xml:space="preserve">Consolida: Grupo de Procesos Corporativo .Responsables de c/u de las dependencias según las actividades definidas y </t>
    </r>
    <r>
      <rPr>
        <i/>
        <sz val="11"/>
        <rFont val="Arial Narrow"/>
        <family val="2"/>
      </rPr>
      <t>Direcciones Territoriales</t>
    </r>
  </si>
  <si>
    <t>1) 30/06/2020
2) 31/12/2020 (Con presentación 20/01/2021)</t>
  </si>
  <si>
    <t>SAF-GPC: Los reportes se realizan de manera trimestral y se publican en la página web de la entidad en el link: http://www.parquesnacionales.gov.co/portal/es/servicio-al-ciudadano/peticiones-quejas-y-reclamos/informe-de-peticiones-quejas-y-reglamos/
Anexo 1.2. Análisis encuestas I trimestre 20
Anexo 1.2. Informe PQRSD I trimestre 20
Anexo 1.2. Informe encuestras II trimestre 20
Anexo 1.2. Informe PQRSD II trimestre 20.
DTAM Teniendo en cuenta la emergencia sanitaria, 
se hace únicamente informe del primer trimestre de las encuestas de satisfacción recibidas en la Dirección Territorial, y esta es comunicada al Grupo de procesos corporativos.
Anexo 1 Informe encueestas de sarisfacción primer trimestre 2020 DTAM.
Se genera informe semestral de consolidado y seguimiento a las PQRS recibidas en la Dirección Territorial y Áreas protegidas. Se comunica al Grupo de Procesos Corporativos para consolidación.
Anexo 2 Informe NFORME PQRS DTAM PRIMER SEMESTRE 2020 
DTAN: La territorial envio el resultado de encuestas de satisfaccion al primer trimestre de 2020. Para el segundo trimestre de 2020  informo por correo  y orfeo NO aplicación de encuestas debido al cierre de las AP.  se anexa evidencias.  Enlace DRIVE, encuestas de satisfaccion: https://drive.google.com/drive/folders/1k3NvpalhTz72mWKJ22meFH0Ld2BdPGww?usp=sharing                                            Correo y orfeo enviados desde  IGUAQUE Y COCUY  informando  motivos no apliacacion de encuestas de satisfaccion  por cierre del AP.
DTAO Con la declaración de la emergencia Sanitaria por Covid 19 en colombia, las sedes administrativas de PNN fueron cerradas;  por tanto no se ha recibido usuarios en ninguna sede.
Se presentó al grupo de procesos corporativos el informe trimestral de PQRS .
Evidencia:  Servicio al ciudadano- subcomponente 1 Activ. 1.2  Anexo 1.  correo de reporte de PQRS , Anexo 2. informe trimestral de PQRs 
DTCA:  Se publicó por el GPC el informe del I y  II trimestre 2020 en la ruta de la Web de parques http://www.parquesnacionales.gov.co/portal/es/servicio-al-ciudadano/informe-de-peticiones-quejas-y-reglamos. No se reportan encuestas de satisfacción de usuarios dando alcance a los lineamientos emitidos por la Entidad Circular Nº 20204000000064 y Resolución 0158 de 2020, no hay atención de usuarios en las sedes ni AP de la DTCA ANEXO 2. INFORME-PQRS-I-TRIMESTRE-2020 ANEXO 1. INFORME-PQRS-II-TRIMESTRE-2020
DTOR La Dirección Territorial Orinoquia a enviado oportunamente la información insumo para los informes de aplicación de encuestas y resultados de PQRS. 
Anexo 1.2.1 correo_inf_semestralPQRS
Anexo 1.2.2 Informe_tipolog2020_1DTCA
Anexo 1.2.3 An_encuestas_I_trim2020
Anexo 1.2.4 An_encuestas_II_trim2020
DTPA El consolidado se realiza desde Nivel Central, por parte del Grupo de Procesos Corporativos, y se encuentra publicado en la página web en el linK. 
http://www.parquesnacionales.gov.co/portal/wp-content/uploads/2013/08/INFORME-PQRS-II-TRIMESTRE-2020.pdf</t>
  </si>
  <si>
    <r>
      <rPr>
        <b/>
        <sz val="14"/>
        <color theme="1"/>
        <rFont val="Calibri"/>
        <family val="2"/>
      </rPr>
      <t xml:space="preserve">Subcomponente 2                            </t>
    </r>
    <r>
      <rPr>
        <sz val="14"/>
        <color theme="1"/>
        <rFont val="Calibri"/>
        <family val="2"/>
      </rPr>
      <t xml:space="preserve"> Fortalecimiento de los canales de atención+B24</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</si>
  <si>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</si>
  <si>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</si>
  <si>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</si>
  <si>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r>
      <rPr>
        <sz val="11"/>
        <color theme="1"/>
        <rFont val="Arial Narrow"/>
        <family val="2"/>
      </rPr>
      <t>Evaluar y realizar seguimiento</t>
    </r>
    <r>
      <rPr>
        <sz val="1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</si>
  <si>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 xml:space="preserve">Elaborar y socializar lineamientos que permitan articular la realización de la actividad 
Dos evaluaciones (una cada semestre) para reducir los hallazgos reportados en el diagnóstico realizado a través del sitio http://www.tawdis.net/  - (GSIR)
</t>
  </si>
  <si>
    <r>
      <t xml:space="preserve">Grupo de Sistemas de Información y Radiocomunicaciones, Grupo de Procesos Corporativos  y </t>
    </r>
    <r>
      <rPr>
        <i/>
        <sz val="11"/>
        <rFont val="Arial Narrow"/>
        <family val="2"/>
      </rPr>
      <t>Direcciones Territoriales</t>
    </r>
  </si>
  <si>
    <t>Capacitar y reafirmar el desarrollo de las habilidades en el uso y manejo del Centro de relevo para garantizar calidad en el servicio de accesibilidad de personas con discapacidad auditiva</t>
  </si>
  <si>
    <t xml:space="preserve">Capacitar al personal de atención al ciudadano (mínimo dos personas) en el uso y manejo del Servicio de Interpretación en Línea - SIEL.
   </t>
  </si>
  <si>
    <t xml:space="preserve">Direcciones Territoriales, con el apoyo del Grupo de Procesos Corporativos </t>
  </si>
  <si>
    <t>2.4</t>
  </si>
  <si>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</si>
  <si>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</si>
  <si>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r>
      <t xml:space="preserve">Grupo de Sistemas de Información y Radiocomunicaciones,   y </t>
    </r>
    <r>
      <rPr>
        <i/>
        <sz val="11"/>
        <rFont val="Arial Narrow"/>
        <family val="2"/>
      </rPr>
      <t>Direcciones Territoriales (fase de implementación)</t>
    </r>
    <r>
      <rPr>
        <sz val="11"/>
        <rFont val="Arial Narrow"/>
        <family val="2"/>
      </rPr>
      <t xml:space="preserve"> 
</t>
    </r>
  </si>
  <si>
    <t>2.5</t>
  </si>
  <si>
    <t>Implementar nuevos canales de atención de acuerdo con las características y necesidades de los ciudadanos para garantizar cobertura.</t>
  </si>
  <si>
    <t>1) Desarrollo de aplicativos para  dispositivos móviles que faciliten los procesos las solicitudes y  consultas de la ciudadanía .
2)Realizar la estrategia para socializar a través de medios virtuales con el Grupo de comunicaciones y educación ambiental.</t>
  </si>
  <si>
    <t>Grupo de Sistemas de Información y Radiocomunicaciones,  y apoya Grupo de Comunicaciones y Educación Ambiental</t>
  </si>
  <si>
    <r>
      <t xml:space="preserve">GSIR </t>
    </r>
    <r>
      <rPr>
        <sz val="10"/>
        <color theme="1"/>
        <rFont val="Arial Narrow"/>
        <family val="2"/>
      </rPr>
      <t xml:space="preserve">En este momento se está en proceso de contratación del Ingeniero de desarrollo que se dedique a  hacer la integración de la Ventanilla. </t>
    </r>
    <r>
      <rPr>
        <b/>
        <i/>
        <u/>
        <sz val="10"/>
        <color theme="1"/>
        <rFont val="Arial Narrow"/>
        <family val="2"/>
      </rPr>
      <t xml:space="preserve">
GCEA:</t>
    </r>
    <r>
      <rPr>
        <sz val="10"/>
        <color theme="1"/>
        <rFont val="Arial Narrow"/>
        <family val="2"/>
      </rPr>
      <t xml:space="preserve"> Hasta la fecha no hemos recibido solicitudes relacionadas.</t>
    </r>
  </si>
  <si>
    <t>GSIR Dentro del licenciamiento ELA se cuenta apicaciones moviles que facilitan la interaccion de las herramienta  con el usuario, por ejemplo a traves de la herramienta survey 123 se encuentra en desarrollo la herramienta UOT.la cual se colocara a disposicion de las areas protegidas para recolección de datos de uso ocupación y tenencia. 
GCEA: No se han recibido solicitudes de socialización para promocionar nuevos canales.</t>
  </si>
  <si>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</si>
  <si>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</si>
  <si>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</si>
  <si>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</si>
  <si>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 xml:space="preserve">
1) 23/07/2020
2) 31/12/2020 (Con presentación 20/01/2020)</t>
  </si>
  <si>
    <t xml:space="preserve">Informe de encuestas de satisfacción de visitantes del primer semestre de 2020 con DTAM los resultados de  las encuestas de satisfaccion de visitantes aplicadas durante el periodo Enero - Marzo de 2020.                                    * Nota: Debido al cierre de las áreas protegidas por la emergencia sanitaria ocasionada por el Covid - 19, a la fecha solo tenemos estos resultados y desconocemos si se aplicaran más encuestas en lo que queda del año 2020.
SAF-GPC: Los resultados de las encuestas del I y II trimestre de la vigencia 2020, se encuentran publicados en el linK: http://www.parquesnacionales.gov.co/portal/es/servicio-al-ciudadano/peticiones-quejas-y-reclamos/informe-de-peticiones-quejas-y-reglamos/
Anexo 2.6. Análisis encuestas I trim - 20
Anexo 2.6.  Informe encuestras II trimestre 20 </t>
  </si>
  <si>
    <t>2.7</t>
  </si>
  <si>
    <t>Asignar responsables de la gestión de los diferentes canales de atención de acuerdo con los requisitosestablecidos y lineamientos impartidos por la Dirección Nacional de Planeación  - Dirección de Servicio al Ciudadano</t>
  </si>
  <si>
    <t xml:space="preserve">1) Revisar los perfiles  para designar a las personas encargadas de la atención al ciudadano en cada Dirección Territorial-(DT).
Nota: Las DT, remitirán previamente las hojas de vida a GGH para el trámite respectivo </t>
  </si>
  <si>
    <t xml:space="preserve"> 31/04/2020
</t>
  </si>
  <si>
    <t>SAF-GGH El Grupo de Gestión Humana ha realizado gestión en cuanto a la revisión de perfiles de hojas de vida y se obtiene un avance significativo de todas las DT Se consolidan : 77 Hojas de vida en total, de donde 16 son funcionarios y 61 contratistas de 68 unidades de decisión (DT y Áreas protegidas) también se muestra que se identificaron los siguientes aspectos: Perfil principal, ultimo nivel educativo y el cargo que desempeña en su dependencia.
DTAN: En la territorial esta contratado un Profesional para atender los temas relacionados a PQRS. Se anexa  Funciones del profesional, manual de funciones y hoja de vida.
DTAO Reporte primer trimetre:28/4/2020
Se revisó el perfil de las candidatas a realizar las actividadades de atención al diudadano en la DTAO, encontrándose que tienen cursos y experiencia relacionada con la atención al cliente y la satisfacción del  mismo.
Evidencia componente IV servicio ciudadano activ. 2.7.1 certificados.
DTCA: Esta actividad se alcanzó totalmente en el primer cuatrimestre de la vigencia actual y se reportó oportunamente con sus evidencias
DTOR Actualmente la persona designada a atención al ciudadano tiene el cargo de secretaria ejecutiva, código 4210, grado 20, nombrada mediante acto administrativo Resolución No. 0217 de fecha 19 de mayo de 2016. 
Anexo 2.7.1 acto_adm_nombramiento
Anexo 2.7.2 Manual_Funciones
Anexo 2.7.3 Responsables AU
DTPA Actividad cumplida en el primer cuatrimestre</t>
  </si>
  <si>
    <t>2) Asignar en cada Dirección Territorial una persona encargado de la atención al ciudadano (información de trámites y servicios, PQR)</t>
  </si>
  <si>
    <t xml:space="preserve">Direcciones Territoriales </t>
  </si>
  <si>
    <t xml:space="preserve">31/04/2020 </t>
  </si>
  <si>
    <t>DTAM Actividad cumplida en un 100% realizada en el rpeorte del primer cuatimestre PAAC - DTAM
DTAN:La terrirotial cuenta con una persona encargada de atender a los usuarios, recepcionar, informar y orientar. Se anexa: Hoja de vida con perfiles de persona contratada y encargas de atencion al ciudadano presencial  para la DTAN
DTAO Reporte primer trimetre:28/4/2020
Mediante memorando 20206110000143, se determina y se comunicó al Grupo de procesos Corporativos,  quiénes son las responsables  en la DTAO del tema  de atención al ciudadano, infrormación trámites y servicios y PQRS.
Evidencia: Evidencias:  Comp. 4 Servicio al ciudadano. Activ 2.7.2 memorando
DTOR  La Dirección Territorial Orinoquia envía mediante memorando No. 20207010001993 la relación de las personas encargadas de atención al ciudadano. 
Anexo 2.7.3 Responsables AU
DTPA Actividad cumplida en el primer cuatrimestre</t>
  </si>
  <si>
    <t>2.8</t>
  </si>
  <si>
    <t xml:space="preserve">Realizar medición y seguimiento a los resultados de los indicadores de el desempeño por los diferentes canales de atención y consolidar estadísticas sobre tiempos de espera, tiempos de atención y cantidad de ciudadanos.
</t>
  </si>
  <si>
    <t>Informe semestral con los resultados del seguimiento y tendencia de los indicadores de desempeño por los diferentes canales de atención incluido el módulo de certificaciones en ventanilla de PQyR., con indicación de  tiempos de espera, tiempos de atención y cantidad de ciudadanos.</t>
  </si>
  <si>
    <t>Subdirección de Sostenibilidad y Negocios Ambientales, Grupo de Procesos Corporativos, apoyo de Grupo de Sistemas de Información y Radiocomunicaciones</t>
  </si>
  <si>
    <t>30/06/2020   y    
31/12/21</t>
  </si>
  <si>
    <t xml:space="preserve">SSNA
SAF-GPC: Se entrega en el próximo reporte, pues se realiza de manera semestral.
</t>
  </si>
  <si>
    <t>DTCA: Esta actividad se alcanzó totalmente en el primer cuatrimestre de la vigencia actual y se reportó oportunamente con sus evidencias</t>
  </si>
  <si>
    <r>
      <rPr>
        <b/>
        <sz val="14"/>
        <color theme="1"/>
        <rFont val="Calibri"/>
        <family val="2"/>
      </rPr>
      <t xml:space="preserve">Subcomponente 3                          </t>
    </r>
    <r>
      <rPr>
        <sz val="14"/>
        <color theme="1"/>
        <rFont val="Calibri"/>
        <family val="2"/>
      </rPr>
      <t xml:space="preserve"> Talento humano</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</si>
  <si>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</si>
  <si>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</si>
  <si>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r>
      <t xml:space="preserve">Grupos de Procesos Corporativos, Gestión Humana y </t>
    </r>
    <r>
      <rPr>
        <b/>
        <i/>
        <sz val="11"/>
        <rFont val="Arial Narrow"/>
        <family val="2"/>
      </rPr>
      <t>Direcciones Territoriales</t>
    </r>
  </si>
  <si>
    <r>
      <rPr>
        <b/>
        <sz val="9"/>
        <color theme="1"/>
        <rFont val="Arial Narrow"/>
        <family val="2"/>
      </rPr>
      <t>SAF-GPC:</t>
    </r>
    <r>
      <rPr>
        <sz val="9"/>
        <color theme="1"/>
        <rFont val="Arial Narrow"/>
        <family val="2"/>
      </rPr>
      <t xml:space="preserve"> 1. No se han realizado capacitaciones por parte del DNP, en atención a la emergencia sanitaria que vive el país, y que se declaró mediante el decreto 417 de 2020. 
2. Se han adelantado capacitaciones con la DTCA, DTAO, DTOR, DTAM y DTAN, durante los meses de mayo, junio y julio.
3. Se publica en la página web canales de atención virtuales para los ciudadanos, durante la cuarentena obligatorio establecida mendiante el decreto 491 de 2020.
Anexo 3.1. Lista asistencia DTAO
Anexo 3.1. Lista asistencia DTAN
Anexo 3.1. Lista asistencia DTCA
Anexo 3.1. Lista asistencia DTAM
Anexo 3.1. Listados asistencia DTOR
Anexo 3.1. Canales atención virtuales
Por otra parte desde el GGH se gestionaron las siguientes capacitaciones: 
1. Se continuo con el curso Integridad, Transparencia y Lucha contra la Corrupción: del periodo anterio se habian certificado 222 empledos en total, durante el perido se dieron los siguientes Avances: Funcionarios certificados 365 y contratistas 825 para un total de 1190 empleados certificados en total. 
2. En coordinacion con el GTEA, GGH Y ANLA se dio la capacitación virtual VITAL-SILAMC Perfil Radicador – Parques, con el proposito de entrenar de mejor manera al personal que debe atender la ventanilla para los tramites de los ciudadanos.
DTAM Con relación a sensibilizaciones con la programación enviada por el DNP, debido  a la emergencia sanitaria, por consiguiente no se registran avances en esta actividad.
Se generan sensibilizaciones a las personas encargadas de atención al ciudadano. 
Anexo 9 socialización  Servicio al Ciudadano
Anexo 10 presentacionSERVICIO AL CIUDADANO
A través del Grupo de Procesos Corporativos se realiza capacitación virtual sobre los mecanismos de atención al ciudadano, se exponen el marco normativo, los protocolos de servico al ciudadano, ley antitrámites, régimen de protección de datos personales y el Decreto 620 de 2020. 
Anexo 11 PRESENTACIÓN SERVICO AL CIUDADANO
Anexo 11.1 Asistencia reunion Servicio al CiudadanoDTAM
DTAN: El profesional de PQRS de la terrirotial, constantemente sencilibiliza por medio de charlas y comunicaciones  a funcionarios y contratistas informando aspectos legales del tramite de respuesta y los aspectos de atencion al usuario. Se anexa acta de reunion y lisado de asistencia, presenstacion de capacitacion.El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Evidencias:  Comp. 3 Servicio al ciudadano. Activ 3.1 Anexo1. Invitación capacitacion Anexzo 2. lista de asistencia DTAO 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Evidencias:  Comp. 3 Servicio al ciudadano. Activ 3.1 Anexo1. Invitación capacitacion Anexzo 2. lista de asistencia 
DTCA: En el segundo cuatrimestre de la vigencia, se realizó sensibilización virtual  a los funcionarios y contratistas de la DT y Areas Protegidas adscritas incluido el líder de atención al usuario DTCA con el apoyo de la abogada del Grupo Procesos Corporativos Karen Aguilar. En esta jornada se abordaron las temáticas del proceso servicio al ciudadano relacionadas con los Derechos de Petición, marco normativo, clasificación y términos de respuesta de los mismos, matriz de seguimiento del SGD ORFEO y se reiteró los términos transitorios del decreto legislativo NÚMERO 491 DE 2020 que señala la ampliación de términos para atención de las PQRS, protocolos de servcio ciudadano, canales de atención, trámites y servicios de la entidad, . Anexo evidencia: anexo1. presentación anexo 2.  Lista de asistencia. 
Adicionalmente, se socializó vía correo electrónico un curso desarrollado desde el DNP con el objetivo de promover el uso del lenguaje claro en nuestra comunicación con los ciudadanos, dirigido a todos los funcionarios y contratistas sugiriendo especial atención a los responsables de servicio al ciudadano de la DT. Anexa como evidencia anexo 3. correo electrónico de socialización y se anexan algunos certificados de servidores que desarrollaron virtualmente el curso.
DTOR Se partició en el Encuentro del equipo transversal de servicio al ciudadano, organizado por la Función Pública. 
Anexo 3.1.1 Encuentro_serv_ciudadano
Anexo 3.1.2 Pres_Seg_Enc_Serv_Ciu
Se realizó inscripción al curso lenguaje claro programado por el DNP, el cual se encuentra en ejecución.
Anexo 3.1.3 Curso_lenguaje_claro
En articulación con el Grupo de Procesos Corporativos se realizó Sensibilización atención PQRS Ley 1755 de 2015 - Derechos de petición, Decreto 491 de 2020 Nuevos términos transitorios para atender derechos de petición, Protocolos de servicio al ciudadanolenguaje claro, régimen de protección de datos personales.
Anexo 3.1.4 lista_asist_PQRS
Anexo 3.1.5 Pres_PQRS_AU
DTPA 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t>
    </r>
  </si>
  <si>
    <t>Promover espacios de sensibilización para fortalecer la cultura de servicio al interior de la entidad.</t>
  </si>
  <si>
    <t xml:space="preserve">Divulgación a través de los canales internos de  comunicación de Parques Nacionales Naturales, la cultura de servicio al ciudadano 
</t>
  </si>
  <si>
    <r>
      <t xml:space="preserve">Grupo de Procesos Corporativos, Gestión Humana, Grupo de contratos y </t>
    </r>
    <r>
      <rPr>
        <b/>
        <i/>
        <sz val="11"/>
        <rFont val="Arial Narrow"/>
        <family val="2"/>
      </rPr>
      <t>Direcciones Territoriales</t>
    </r>
    <r>
      <rPr>
        <sz val="11"/>
        <rFont val="Arial Narrow"/>
        <family val="2"/>
      </rPr>
      <t xml:space="preserve">, con el apoyo del Grupo de Comunicaciones y Educación Ambiental. </t>
    </r>
  </si>
  <si>
    <t>GCEA: Se han realizado campañascon el GPC, el GCDI y el GCI   a través de correo institucional que están asociadas a la cultura del servicio  al interior de la Entidad. Evidencias en el correo institucional de Comunicaciones donde se han publicado las diferentes campañas.
SAF-GPC: Con apoyo del GCEA se socializan por medios virtauales flahs informativos con aspectos realcionados con el servicio al ciudadano y el trámite y respuesta de PQRSD
Anexo 3.2. Flash informativos
Por otra parte al continuar el Curso de Integridad Transparencia y Lucha contra la Corrupcion se promueve  una mejor atención al Ciudadano. Se han capacitado 1190 servidores publicos.
DTAM Se socializa los mecanismos a través de los cuales se da respuesta a las solicitudes de los cidadanos, mecanismos de atención.
Anexo 12 SERVICIO AL CIUDADANO II
Anexo 13 presentación SERVICIO AL CIUDADANO II
DTAN: Se ha desarrollado capacitaciones donde han participado los grupos de profesionales y contratistas de la DTAN en el manejo de Orfeo y creacion de expedientes virtuales. Se anexan evidencias:Lista de asistencia y presentacion.
DTAO Se realizó campaña interna para promover el uso adecuado del Orfeo y contribuir a la respuesta oportuna de requerimientos a través de esta plataforma.
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Servicio al ciudadano. subcomponente 3. Activ 3.2  ( carp orfeo, evidencia capacitación) 
DTCA: En aras de fortalcer la cultura de servicio al ciudadano, en el segundo cuatrimestre de la vigencia, se realizó sensibilización virtual  a los funcionarios y contratistas de la DT y Areas Protegidas adscritas incluido el líder de atención al usuario DTCA con el apoyo de la abogada del Grupo Procesos Corporativos Karen Aguilar. En esta jornada se abordaron las temáticas del proceso servicio al ciudadano relacionadas con los Derechos de Petición, marco normativo, clasificación y términos de respuesta de los mismos, matriz de seguimiento del SGD ORFEO y se reiteró los términos transitorios del decreto legislativo NÚMERO 491 DE 2020 que señala la ampliación de términos para atención de las PQRS, protocolos de servcio ciudadano, canales de atención, trámites y servicios de la entidad, . Anexo evidencia: anexo1. presentación anexo 2.  Lista de asistencia. 
Adicional a ello, se realizó sensibilizaciones del MIPG resaltando la importancia del servicio a nuestros grupos de valor  y partes interesadas  anexo 3. Listas de asistencia 
DTOR Se realizó divulgación de la cultura de servicio al ciudadano.
Anexo 3.2.1 Div_instructivo_pqrs
Anexo 3.2.2 correos_pev_covid
Anexo 3.2.3 correos_trab_en_casa
Anexo 3.2.4 camisa_integridad
Anexo 3.2.5 covid
Anexo 3.2.6 codigo_integridad
Anexo 3.2.7 ciudadanos_prioridad
Anexo 3.2.8 Div_instructivo_pqrs
DTPA Se plantea realizar las respectivas sensibilizaciones para el ultimo cuatrimestre de 2020</t>
  </si>
  <si>
    <r>
      <rPr>
        <b/>
        <sz val="14"/>
        <color theme="1"/>
        <rFont val="Calibri"/>
        <family val="2"/>
      </rPr>
      <t>Subcomponente 4</t>
    </r>
    <r>
      <rPr>
        <sz val="14"/>
        <color theme="1"/>
        <rFont val="Calibri"/>
        <family val="2"/>
      </rPr>
      <t xml:space="preserve">                           Normativo y Procedimental</t>
    </r>
  </si>
  <si>
    <t>Elaborar periódicamente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</si>
  <si>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</si>
  <si>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</si>
  <si>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 xml:space="preserve">
 31/12/2020</t>
  </si>
  <si>
    <r>
      <rPr>
        <b/>
        <sz val="11"/>
        <color theme="1"/>
        <rFont val="Arial Narrow"/>
        <family val="2"/>
      </rPr>
      <t>GCI:</t>
    </r>
    <r>
      <rPr>
        <sz val="11"/>
        <color theme="1"/>
        <rFont val="Arial Narrow"/>
        <family val="2"/>
      </rPr>
      <t xml:space="preserve"> Elaboró los Informes de Peticiones, Quejas, Reclamos, Sugerencias y Denuncias para los periodos  comprendidos  entre  el 1 al 30 de abril del 2020,  01 al 31 de Mayo  del 2020,  01 al 30 de junio de 2020 y del 01 al 31 de julio del 2020,  los cuales se encuentran publicados en la siguiente URL: Parques Nacionales Naturales de Colombia &gt; Modelo Integrado de Planeación y Gestión &gt; Transparencia, acceso a la información y lucha contra la corrupción &gt; Informes de evaluación y gestión &gt; Vigencia 2020
SAF-GPC: Conforme a la ley 1474 de 2011, y ley 1712 de 2014, los informes se publican de manera trimestral, por lo cual al momento, se encuentran publicados los documentos correspondientes al I y II trimestre. 
Anexo 4.1. Informe PQRSD I trimestre 20. 
Anexo 4.1. Informe PQRSD II trimestre 20.</t>
    </r>
  </si>
  <si>
    <t>Mantener actualizado el sistema de asignación de números consecutivos (manual o electrónico).</t>
  </si>
  <si>
    <t>Llevar un consolidado de ciudadanos atendidos y presentar informe.</t>
  </si>
  <si>
    <t>SAF-GPC: E atención a la emergencia sanitaria, y conforme al Dcereto 491 de 2020, no se ha realizado atención presencil desde el mes de marzo, por lo cual el consolidado no ha presentado modificaciones a partir de la fecha. 
Anexo 4.2. Consolidado ciudadanos atendidos I cuatrimestre-20
DTAM A pesar de la emergencia sanitaria, se generaron algunos registros de usuarios atendidos, esta información de remite al Grupo de Procesos Corporativos para análisis y consolidación. 
Anexo 14 consolidado USUARIOS ATENDIDOS DTAM 2o TRIMESTRE 2020
dtan No hubo ciudadanos atencdios en la presete vigencia debido al aislamiento por la situacion sanitaria.
DTAO La DTAO No presenta reporte de ateción a ciudadanos, por la declaración de la emergencia sanitaria por covid 19- en colombia, lo cual ha ocasionado el cierre de todas las sedes administrativas.
DTCA: con motivo de la emergencia sanitaria Covid 19, en la sede administrativa de la DTCA y APS no se está prestando atención al usuario presencial ni telefónicamnete , por lo tanto no se reporta el formato de consolidados . Se mantiene el avance reportado en el primer cuatrimestre 2020
DTOR Dado al Estado de Emergencia Económica, Social y Ecológica, decretada por la crisis generada por la pandemia del Covid-19 en todo el territorio nacional  y a las medidas de prevención adoptadas por la entidad, en el segundo trimestre no se realizó la actividad. 
Anexo 4.2.1 Reporte_Consolidado_II_trim 
DTPA Se genera consolidado de orfeos sobre PQRSD correspondiente a los meses de abril, mayo y junio de 2020</t>
  </si>
  <si>
    <t>4.3</t>
  </si>
  <si>
    <r>
      <t xml:space="preserve">
</t>
    </r>
    <r>
      <rPr>
        <sz val="11"/>
        <rFont val="Arial Narrow"/>
        <family val="2"/>
      </rPr>
      <t>Actualizar las base de datos personales y realizar el registro en el aplicativo de la Superintendencia de Industria y Comercio.</t>
    </r>
  </si>
  <si>
    <r>
      <rPr>
        <strike/>
        <sz val="11"/>
        <rFont val="Arial Narrow"/>
        <family val="2"/>
      </rPr>
      <t xml:space="preserve">
</t>
    </r>
    <r>
      <rPr>
        <sz val="11"/>
        <rFont val="Arial Narrow"/>
        <family val="2"/>
      </rPr>
      <t xml:space="preserve">base de datos personales actualizadas y registradas ante la Superintendencia de Industria y Comercio </t>
    </r>
    <r>
      <rPr>
        <strike/>
        <sz val="11"/>
        <rFont val="Arial Narrow"/>
        <family val="2"/>
      </rPr>
      <t xml:space="preserve">
</t>
    </r>
    <r>
      <rPr>
        <sz val="11"/>
        <rFont val="Arial Narrow"/>
        <family val="2"/>
      </rPr>
      <t xml:space="preserve">
</t>
    </r>
  </si>
  <si>
    <t>30/04/2020
30/08/2020
10/12/2020</t>
  </si>
  <si>
    <t>4.4</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</si>
  <si>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</si>
  <si>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</si>
  <si>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Todas las Unidades de Decisión, incluidas como administradores u operadores en el aplicativo de la Superintendencia de Industria y Comercio</t>
  </si>
  <si>
    <t>GCEA: No se han recibido solicitudes en este sentido.
SAF-GPC: Se realizan capacitaciones con la DTCA, DTOR, DTAN, DTAM Y DTAO, sobre el régimen de protección de datos personales. 
Anexo 4.4. Lista asistencia DTAO
Anexo 4.4. Lista asistencia DTAN
Anexo 4.4. Lista asistencia DTCA
Anexo 4.4. Lista asistencia DTAM
Anexo 4.4. Listados asistencia DTOR
Anexo 4.4. Presentaciónn capacitación.
dtam se realiza capacitación por parte del Grupo de procesos Corporativos capacitación sobre la normatividad de datos personales.
Anexo 16 Presentacion-capacitación datos personales - protección de datos.
Se generan socializaciones de la importancia sobre los daors públicos, sobre la manera de proteger los datos, addemás sobre los instrumentos con ue cuenta PNNC como el manual de datos personales. 
Anexo 17 Protege tus datos, no te dejes engañar
Anexo 18  claridad sobre datos públicos
Anexo 19  ¿Sabías que hay datos semiprivados_
DTCA: Aunque la DTCA no está incluida como administrador ni operador en el aplicativo de SIC, se programaron dos (2) sensibilizaciones la primera reportada en el primer cuatrimestre de la vigencia y la próxima en el tercer cuatrimestre. Por consiguiente no se reporta avance en este períoddo.</t>
  </si>
  <si>
    <r>
      <rPr>
        <b/>
        <sz val="14"/>
        <color theme="1"/>
        <rFont val="Calibri"/>
        <family val="2"/>
      </rPr>
      <t xml:space="preserve">Subcomponente 5   </t>
    </r>
    <r>
      <rPr>
        <sz val="14"/>
        <color theme="1"/>
        <rFont val="Calibri"/>
        <family val="2"/>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</si>
  <si>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</si>
  <si>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</si>
  <si>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</si>
  <si>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t xml:space="preserve">(Grupo de procesos corporativos/Oficina Asesora de Planeación) Responsables Unidades de Decisión del Nivel Central y </t>
    </r>
    <r>
      <rPr>
        <b/>
        <i/>
        <sz val="11"/>
        <rFont val="Arial Narrow"/>
        <family val="2"/>
      </rPr>
      <t>Direcciones Territoriales</t>
    </r>
  </si>
  <si>
    <t>AVANCE PROMEDIO DEL CUATRIMESTRE - SERVICIO AL CIUDADANO</t>
  </si>
  <si>
    <t>Componente 3:  Rendición de cuentas</t>
  </si>
  <si>
    <t xml:space="preserve">Subcomponente </t>
  </si>
  <si>
    <r>
      <t xml:space="preserve">Subcomponente 1                              </t>
    </r>
    <r>
      <rPr>
        <sz val="12"/>
        <color theme="1"/>
        <rFont val="Arial Narrow"/>
        <family val="2"/>
      </rPr>
      <t>Información de calidad y en lenguaje comprensible</t>
    </r>
  </si>
  <si>
    <t xml:space="preserve">Informar periódicamente a la ciudadanía sobre los resultados de la gestión institucional. </t>
  </si>
  <si>
    <r>
      <t xml:space="preserve">Elaboración y publicación de piezas de comunicaciones, con publicación en el portal Web, las carteleras </t>
    </r>
    <r>
      <rPr>
        <sz val="11"/>
        <color theme="1"/>
        <rFont val="Arial Narrow"/>
        <family val="2"/>
      </rPr>
      <t xml:space="preserve"> y difusión a través de IN SITU RADIO, de acuerdo a la caracterización de usuarios de la entidad.
</t>
    </r>
  </si>
  <si>
    <r>
      <t xml:space="preserve">OAP/SGM Se elaboró Informe de Gestión con los resultados expresados al 30/07/20; La consolidación y elaboración fue realizada por la OAP con base en los aportes y secciones entregadas por las Áreas misionales, estratégicas y de apoyo de la entidad tanto del nivel Central como Territorial 
GCEA: Permanentemente se difunden noticias, convesatorios o piezas gráficas sobre diferentes iniciativas de la Entidad a través del Portal Web, redes sociales e In Suti Radio. A través de estos canales se han transmitido varios conversatorios relacionados con la gestión de PNNC. Evidencias en redes sociales y página web.  Igualmente,a través de In Situ Radio se transmiten avances de noticias y otros programas, se emite con el PNN Doña Juana Cascabel Voces de la Conservación, se trabajó en una campaña con el PNN Pisba sobre coplas de la conservación y la ruta libertadora. Se trabajo con los ecoparches de PNN Tinigua y Orito Ingi Ande una serie de cuentos de fauna que se transmiten también por In Situ Radio.
GPS: Se aportó una nota resumen al GCEA, sobre  la X Mesa de Estrategias Especiales de Manejo, realizada en el mes de julio. 
DTAM Durante este periodo se publicaron 8 comunicados de prensa en el portal web de la entidad relacionado con la gestión que adelanta la DTAM  
http://www.parquesnacionales.gov.co/portal/es/45-comunidades-de-pueblos-indigenas-del-amazonas-y-vaupes-reciben-ayudas-humanitarias-para-prevenir-los-contagios-de-covid-19/ 
http://www.parquesnacionales.gov.co/portal/es/en-el-caqueta-camaras-trampa-confirman-la-presencia-del-jaguarundi-en-el-parque-nacional-natural-alto-fragua-indi-wasi/  
http://www.parquesnacionales.gov.co/portal/es/indigenas-tikuna-rescatan-a-una-nutria-bebe-en-el-parque-nacional-natural-amacayacu/ 
http://www.parquesnacionales.gov.co/portal/es/autoridades-luchan-contra-la-mineria-en-el-parque-nacional-natural-rio-pure/
http://www.parquesnacionales.gov.co/portal/es/en-el-caqueta-se-registran-osos-felinos-y-mas-de-15-especies-de-fauna-en-el-parque-nacional-natural-alto-fragua-indi-wasi/        
http://www.parquesnacionales.gov.co/portal/es/del-29-al-31-de-julio-el-parque-nacional-natural-serrania-de-chiribiquete-tendra-catedra-virtual/  
Organización especial sobre el PNN Cahuinarí  en la revista Semana Sostenible https://sostenibilidad.semana.com/hablando-verde/informe-especial/articulo/especial-ojos-indigenas-velan-por-la-tortuga-charapa-en-la-amazonia/52147
Organización especial periodístico con Semana Sostenible sobre los guardaparques amazónicos en el día internacional de los guardaparques 
https://sostenibilidad.semana.com/impacto/articulo/asi-trabajan-los-guardaparques-amazonicos-en-el-pais--noticias-colombia-hoy/53571?fbclid=IwAR0tNFt1wo2ENoYV5WYlJdTpWX6CgaFvn1vFjl8zBro6em8plMEbDcvIpPU 
Publicaciones en redes sociales:
Insectos de amacayacu
Edición de video sobremonitoreo de  la tortuga charapa - PNN Cahuinarí
https://twitter.com/ParquesColombia/status/1284535802844913664?s=19
Actualización página web de PNN Publicación páginas web instrumentos de salvaguarda GEF7.
Contenidos para publicaciones en el cumpleaños N13 del PNN Serranía de los Churumbelos. 
 https://www.instagram.com/p/CDAgLd-Fd6x/?igshid=1s802n3mmaril 
envío de noticias para noticiero INsitu TV https://www.youtube.com/watch?v=VvDSPIt-0jM&amp;feature=emb_title 
Edición de video Global Big Day PNN La Paya – fue divulgado en redes sociales de la entidad.  https://www.facebook.com/ParquesNacionalesNaturalesdeColombia/videos/238736250715150/
DTAN:En la Territorial Andes Nororientales  se han llevado a cabo acciones de bienestar orientadas a conmemorar y dar reconcimiento en fechas importantes a Funcionarios y Contratistas tales como:  
- Cumpleaños Mensuales
- Años de Servicio
- Día de la Tierra
- Día de la Familia
- Día de la secretaria
- Día de la Madre
- Día del Padre
- Día del servidor Publico.
Otras acciones de Binestar estan relacionadas con promover el buen trato, la empatía, el cuidado de la salud mental, el  control de los Fcatores de Riesgo Psicosocial.
Gestion del programa de Desvinculación asistida. 
Campaña Píldoras para estar bien. 
</t>
    </r>
    <r>
      <rPr>
        <sz val="10"/>
        <color rgb="FFFF0000"/>
        <rFont val="Arial Narrow"/>
        <family val="2"/>
      </rPr>
      <t xml:space="preserve">NOTA: reporte no es consistente con lo requerido en la actividad, % de avance no se incluye 
</t>
    </r>
    <r>
      <rPr>
        <sz val="10"/>
        <color theme="1"/>
        <rFont val="Arial Narrow"/>
        <family val="2"/>
      </rPr>
      <t xml:space="preserve">DATO Se han emitido boletines de prensa que dan cuenta de la gestión en los distintos niveles, dirección territorial y áreas protegidas; así como se han divulgado contenidos en redes sociales, la página web y se ha gestionado la transmisión de progamas radiales de algunas AP en la la emisora virtual de PNN.
Evidencia: Rendición de cuentas,  subcomponente 1. Activ 1.1 divulgacion externa
DTCA Oficina de Comunicaciones DTCA: Avance II cuatrimestre 2020: Se elaboró un brochure sobre XI Feria del Sa-ber Ambiental 2020 del 
Santuario de Flora y Fauna Los Colorados, la cual tiene como lema “La educación formal e informal: un camino a la conservación del bosque seco tropical y sus especies de flora y fauna asociadas”. En este producto se incluye información sobre el Ap, las especies y las actividades que se desarrollarán durante la feria. 
Evidencia: PDF Brochure SFF Los Colorados 2020
DTOR Se elaboró y se remitió para publicación al Grupo de Comunicación y Educación Ambiental los resultados de gestión institucional del periodo. 
Anexo 1.1.1 infor_redes_iitrim
Anexo 1.1.2 material_insituradio (1)
Anexo 1.1.3 material_insituradio (2)
Anexo 1.1.4 material_insituradio (4)
Se realizó la divulgación de resultados de gestión a través de publicación de la octava edición  revista la Caica, agosto 2020 Dirección Territorial Orinoquía.  
Anexo 1.1.5 La_Caica_Edición 8
Anexo 1.1.6 div_Revista_LaCaica_Edición 8
Anexo 1.1.7 div_Revista_LaCaica_Edición 8
DTPA Se reportan avances relacionados en el Plan de Participación Social y Ciudadana para el segundo cuatrimestre </t>
    </r>
    <r>
      <rPr>
        <sz val="10"/>
        <color rgb="FFFF0000"/>
        <rFont val="Arial Narrow"/>
        <family val="2"/>
      </rPr>
      <t>NOTA: reporte no responde a la actividad definida</t>
    </r>
  </si>
  <si>
    <t xml:space="preserve">Publicación de los Informes de Gestión de la entidad </t>
  </si>
  <si>
    <t>Elaboración y publicación de un informe semestral de Gestión de la entidad publicado en portal Web</t>
  </si>
  <si>
    <t>OAP: Se publicó el informe de Gestión correspondiente al primer trimestre 2020, el cual se encuentra disponible para consulta en el siguiente link  http://www.parquesnacionales.gov.co/portal/wp-content/uploads/2013/08/PNN-Informe-de-gestio%CC%81n-primer-trimestre-2020.pdf</t>
  </si>
  <si>
    <r>
      <rPr>
        <sz val="10"/>
        <rFont val="Arial Narrow"/>
        <family val="2"/>
      </rPr>
      <t>El Informe de Gestión de la entidad correspondiente al primer semestre 2020 fue publicado el 23/07/2020 en el siguiente enlace del portal Institucional</t>
    </r>
    <r>
      <rPr>
        <u/>
        <sz val="11"/>
        <color theme="10"/>
        <rFont val="Calibri"/>
        <family val="2"/>
      </rPr>
      <t xml:space="preserve">
http://www.parquesnacionales.gov.co/portal/wp-content/uploads/2013/08/PNN-Informe-de-Gestion-I-semestre-2020.pdf</t>
    </r>
  </si>
  <si>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</si>
  <si>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</si>
  <si>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y SINAP (elabora) y Oficina Asesora de Planeación (revisa y publica) </t>
  </si>
  <si>
    <r>
      <t>OAP</t>
    </r>
    <r>
      <rPr>
        <sz val="10"/>
        <color theme="1"/>
        <rFont val="Arial Narrow"/>
        <family val="2"/>
      </rPr>
      <t xml:space="preserve"> En desarrollo de lo establecido en el mes de marzo/20 se publicó en informe de paz correspondiente a la vigencia 2019. El documento se encuentra para consulta en el siguiente link http://www.parquesnacionales.gov.co/portal/wp-content/uploads/2017/02/Informe-Individual-de-Paz_PNN_2019.pdf </t>
    </r>
    <r>
      <rPr>
        <b/>
        <i/>
        <u/>
        <sz val="10"/>
        <color theme="1"/>
        <rFont val="Arial Narrow"/>
        <family val="2"/>
      </rPr>
      <t xml:space="preserve">
SGM-GPM </t>
    </r>
    <r>
      <rPr>
        <sz val="10"/>
        <color theme="1"/>
        <rFont val="Arial Narrow"/>
        <family val="2"/>
      </rPr>
      <t xml:space="preserve">Se realizaron los aportes correspondientes al informe de implementaciòn del acuerdo de paz los caules fueron remitidos a la OAP para su correspondiente consolidaciòn. 
(Ver anexo 2)
</t>
    </r>
  </si>
  <si>
    <t>El Informe individual de paz se encuentra publicado en el siguiente enlace del portal Institucional  http://www.parquesnacionales.gov.co/portal/wp-content/uploads/2017/02/Informe-Individual-de-Paz_PNN_2019.pdf</t>
  </si>
  <si>
    <t xml:space="preserve">Actualizar la propuesta de contratación y dar inicio a la modernización del portal web </t>
  </si>
  <si>
    <t>Propuesta actualizada
Inicio al proceso de modernización del protal web institucional.</t>
  </si>
  <si>
    <t>GCEA -(apoyan GSIR - OAP)</t>
  </si>
  <si>
    <r>
      <t xml:space="preserve">GCEA  </t>
    </r>
    <r>
      <rPr>
        <sz val="10"/>
        <color theme="1"/>
        <rFont val="Arial Narrow"/>
        <family val="2"/>
      </rPr>
      <t xml:space="preserve">Se presentó la propuesta a KfW quien dio su aval para financiar el proyecto. Se adelanto también  un proceso de caracterización de necesidades por cada unidad de decisión de los contenidos o información que debería estar publicada en la nueva web. </t>
    </r>
    <r>
      <rPr>
        <b/>
        <i/>
        <u/>
        <sz val="10"/>
        <color theme="1"/>
        <rFont val="Arial Narrow"/>
        <family val="2"/>
      </rPr>
      <t xml:space="preserve">
</t>
    </r>
  </si>
  <si>
    <t>GCEA: KfW patrocinará la nueva página web, se realizaron los Estudios previos y se ha evaluado las necesidades y características que debe tener el nuevo portal web que también incluirá la Intranet.</t>
  </si>
  <si>
    <r>
      <t xml:space="preserve">Subcomponente 2                             </t>
    </r>
    <r>
      <rPr>
        <sz val="12"/>
        <color theme="1"/>
        <rFont val="Arial Narrow"/>
        <family val="2"/>
      </rPr>
      <t xml:space="preserve">  Diálogo de doble vía con la ciudadanía y sus organizaciones</t>
    </r>
  </si>
  <si>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</si>
  <si>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</si>
  <si>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Subdirección de Gestión y manejo de Áreas Protegidas con el apoyo del GCEA</t>
  </si>
  <si>
    <r>
      <rPr>
        <sz val="10"/>
        <color theme="1"/>
        <rFont val="Arial Narrow"/>
        <family val="2"/>
      </rPr>
      <t xml:space="preserve">GCEA: A través de todas las publicaciones que se realizan en redes sociales se establece un diálogo con la ciudadanía ya que pueden interactuar, compartir o opinar sobre los contenidos publicados. Con motivo de la celebración del Día de la Conservación del Oso se realizó un Facebook Live. </t>
    </r>
    <r>
      <rPr>
        <b/>
        <i/>
        <u/>
        <sz val="10"/>
        <color theme="1"/>
        <rFont val="Arial Narrow"/>
        <family val="2"/>
      </rPr>
      <t xml:space="preserve">
SGM-GPM </t>
    </r>
    <r>
      <rPr>
        <sz val="10"/>
        <color theme="1"/>
        <rFont val="Arial Narrow"/>
        <family val="2"/>
      </rPr>
      <t xml:space="preserve">Para el primer trimestre se adelanto la gestiòn interna con los equipos de las areas protegidas para el fortalecimiento interno de los equipos en tematicas de construccion conjunta, acuerdos sociales para la conservacion y el ejercicio de derechos colectivos, territoriales y etnicos con el fin de empezar los procesos de consulta previa. Dada la situaciòn actual no se dieron espacios con comunidades donde nivel central apoyara. 
Por otro lado frente al tema de restauraciòn se ha desarrollado espacios técnicos con las Direcciones Territoriales (DT) con el propósito de orientar las proyecciones de metas y acciones de restauración ecológica participativa en las áreas protegidas en el marco de los proyectos que se implementarán durante la actual vigencia: Apoyo presupuestario de la Unión Europea, KFW, Desincentivo de Uso de Agua. Igualmente, se esta realizando aprestamiento para precisamente trabajarlo en el marco del proyecto del desincentivo del agua.  
</t>
    </r>
  </si>
  <si>
    <t>Desde la SGM no se han generado espacios de diàlogo con la ciudadania. 
GCEA:Se apoyó la planeación, logística y transmisión del conversarorio sobre la Presentación consolidación de resultados Fase de construcción - Política para el SINAP 2020-2030, igualmente, para la celabración de fechas ambientales se han organizado convesatorios,  por ejemplo, aprovechando la celebración del Día Mundial de los Océanos se hicieron una serie de conversatorios donde participaron diferentes territoriales y se habló de la gestión y la importancia de los ecosistemas en diferentes áreas protegidas marinas.Estas transmisiones se han realizado por redes sociales y por In Situ Radio. También se han promocionado conversatorios organizados por la DT y se ha apoyado los organizados por otras entidades en los cuales participa la Entidad.</t>
  </si>
  <si>
    <t>Realizar foros temáticos regionales, en torno a la gestión institucional, como estrategia de diálogo social, previa aprobación de temas y mecanismos para su desarrollo en el Comité institucional de gestión y desempeño.</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</si>
  <si>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</si>
  <si>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</si>
  <si>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Convocar chats, foros a través de medios electrónicos (Twitter, Facebook, etc.) para  interactuar con la ciudadanía en torno a temas asociados con proyectos normativos o de gestión que adelanta la entidad  en desarrollo de su misión Institucional.</t>
  </si>
  <si>
    <r>
      <t xml:space="preserve">Foros, </t>
    </r>
    <r>
      <rPr>
        <b/>
        <sz val="11"/>
        <rFont val="Arial Narrow"/>
        <family val="2"/>
      </rPr>
      <t xml:space="preserve"> </t>
    </r>
    <r>
      <rPr>
        <sz val="11"/>
        <rFont val="Arial Narrow"/>
        <family val="2"/>
      </rPr>
      <t xml:space="preserve">chats y </t>
    </r>
    <r>
      <rPr>
        <b/>
        <sz val="11"/>
        <rFont val="Arial Narrow"/>
        <family val="2"/>
      </rPr>
      <t xml:space="preserve"> </t>
    </r>
    <r>
      <rPr>
        <sz val="11"/>
        <rFont val="Arial Narrow"/>
        <family val="2"/>
      </rPr>
      <t xml:space="preserve">blog convocados en diálogo con la ciudadanía teniendo en cuenta la caracterización de usuarios de la entidad y los proyectos que tengan impacto en la ciudadanía.
</t>
    </r>
  </si>
  <si>
    <t>Todas las dependencias que lo requieran  con el apoyo de Grupo de Comunicaciones y Educación Ambiental 
DTAM Durante este periodo se desarrollaron eventos virtuales para divulgar los avances en los procesos que adelantan las áreas protgidas en el marco de la implementación de la estrategia de comunicaciín y educación. 
1. Evento lanzamiento exposición museográfica del PNN Serranía de Chiribiquete. 
https://www.youtube.com/watch?v=v3Axs4fwOYw 
2. Cátedra de historia sobre Chiribiquete (organizada con el apoyo del ICANH , el Museo Nacional de Colombia y la DTAM). 
Para este evento se apoyó en la definición de la publicidad de los eventos, se compartió en redes sociales y los diferentes medios y se coordinó la participación de Diana Castellanos, Directora DTAM y Ayda Garzón, jefe del AP. 
https://www.youtube.com/watch?v=5r15i-Q4zeo
https://www.youtube.com/watch?v=R3ySCpcTIP8
https://www.youtube.com/watch?v=Y7eSUdsDOE4
https://www.youtube.com/watch?v=pdyL4xRHfbk
Apoyo en evento Inventarios y geodiversidad en la Amazonia Colombiana: Más que selva para conservar. La publicidad fue divulgada en las redes sociales del PNN. https://www.facebook.com/events/2990975827646220/2993316224078847/?notif_t=admin_plan_mall_activity&amp;notif_id=1590633704209116
Evento Pueblos Indígenas en el Guaviare - RNN Nukak  https://www.facebook.com/ParquesNacionalesNaturalesdeColombia/videos/739776756585304/</t>
  </si>
  <si>
    <t>GCEA: Se difundió interna y externamente la audiencia pública ambiental para la modificiación del PECIC ya que es un tema de interés general que además le interesa a la Entidad. Se publicó en la página web para opinión pública el Plan de manejo de Pisba.
DTAO Se llevó a cabo el conversatorio virtual: " retrato de la naturaleza y escenario de gestión conjunta para la conservación de la biodiversidad y la cultura en el departamento de antioquia" . Dónde se tuvo la participación de actores sociales y de la DTAO. Para dicho evento, se presento la propuesta, se hizo difusión de pieza gráfica con la invitación a través de las redes sociales y del correo institucional. 
Evidencia: Rendición de cuentas,  subcomponente 2. Activ 2.3   listado de asistencia, base de datos CIAM Actualizada, Difusión de la invitación mediante correo institucional, propuesta del conversatorio, Informe del conversatorio, imágen de la reunión de logística e imágenes del desarrollo del conversatorio.
 DTCA: Avance II cuatrimestre 2020:   la Dirección Territorial Caribe (DTCA), con varias áreas protegidas, participó en la organización, convocatoria y difusión de las transmisiones vía Facebook de tres eventos en el marco del Mes de los Océanos. Estos espacios se desa-rrollaron en articulación el Grupo de Comunicación y Educación (GCEA), la Dirección Territorial Pacífico y la DTCA. 
Evidencias: 
Carpeta: 2.3 MEmorias conversatorios - Mes de los Océanos
Contenido: 
- 06-09 Memoria conversatorio  Manglares - Mes Océa-nos
- 06-16 Memoria Conversat Restaurac corales PNN Old Prov – PNN Tayrona 
- 06-23 Memoria conversat Especies poco representati-vas PNN CPROF
DTOR No se presenta avance en el periodo a reportar dado que la actividad está en la fase de planeación.</t>
  </si>
  <si>
    <t>Promover y posicionar el servicio de guardaparques voluntario, permitiendo una participación activa de la ciudadanía interesada en este programa</t>
  </si>
  <si>
    <t xml:space="preserve">70 ciudadanos formados como guardarparques voluntarios, los cuales serán incorporados para apoyar la conservación de las Áreas Protegidas, a través de su acción voluntaria  </t>
  </si>
  <si>
    <t>Grupo de Planeación del Manejo con el apoyo del Grupo de Comunicaciones y Educación Ambiental</t>
  </si>
  <si>
    <r>
      <t xml:space="preserve">GCEA: </t>
    </r>
    <r>
      <rPr>
        <sz val="10"/>
        <color theme="1"/>
        <rFont val="Arial Narrow"/>
        <family val="2"/>
      </rPr>
      <t>Se publicó la suspensión del proceso debido a la emergencia por el coronavirus</t>
    </r>
    <r>
      <rPr>
        <b/>
        <i/>
        <u/>
        <sz val="10"/>
        <color theme="1"/>
        <rFont val="Arial Narrow"/>
        <family val="2"/>
      </rPr>
      <t xml:space="preserve">
GPM </t>
    </r>
    <r>
      <rPr>
        <sz val="10"/>
        <color theme="1"/>
        <rFont val="Arial Narrow"/>
        <family val="2"/>
      </rPr>
      <t xml:space="preserve">El programa de guardaparques, en lo que va corrido del año, se ha encargado de hacer toda la gestión correspondiente para su fortalecimiento, relacionamiento y divulgación, de esta manera lograr continuamente su posicionamiento a nivel social. A la fecha, se adelantó parte del proceso de la convocatoria 2020-1, desde la fase de entrevistas hasta su respectiva vinculación, así mismo se prestó apoyo a la vinculación de guardaparques institucionales y comunitarios en diferentes áreas protegidas, direcciones territoriales y la subdirección de gestión y manejo. Por otro lado, se hizo toda la gestión previa del lanzamiento de la segunda convocatoria del año 2020 (2020-2), que por razones de fuerza mayor (situación nacional de COVID-19) fue postergada.
Además, se resaltan otras labores de gestión como: convocatorias especiales, implementación de nuevos documentos, fortalecimiento nuevo aplicativo virtual, alianza estratégica con canal 13, convenio uniandinos, proceso de convenio con la RAPE, presentaciones externas en universidades, y convenio con Cuso internacional.
Finalmente, como parte del producto del programa, son los guardaparques certificados por su labor, que a la fecha son 67.  </t>
    </r>
  </si>
  <si>
    <t>El programa de guardaparques, en lo que va corrido del año, se ha encargado de hacer toda la gestión correspondiente para su fortalecimiento, relacionamiento y divulgación, de esta manera lograr continuamente su posicionamiento a nivel social. A la fecha, se adelantó parte del proceso de la convocatoria 2020-1, por otro lado, se hizo toda la gestión previa del lanzamiento de la segunda convocatoria del año 2020 (2020-2), que por razones de fuerza mayor (situación nacional de COVID-19) fue postergada.Debido a esta misma situación, se lanzó la convocatoria de guardaparques virtuales, utilizando  herramientas y mecanismos provisionales y distintos a los usados comunmente, ya que es transitorio.Se ha obtenido un registro de mas de 100 voluntarios, y 16 propuestas de apoyos de áreas portegidas y dependecias de nivel central. 
Además, se resaltan otras labores de gestión como: convocatorias especiales, implementación de nuevos documentos, fortalecimiento nuevo aplicativo virtual, alianza estratégica con canal 13, convenio uniandinos, convenio con la RAPE, convenio Cuso Internacional, y presentaciones externas en universidades y  eventos.
Finalmente, como parte del producto del programa, son los guardaparques certificados por su labor, que a la fecha son 93.
GCEA: Se apoyó el diseño de dos piezas gráficas que se publicaron tanto interna como externamente donde se convocava a prestar un voluntariado virtual. La interma para conocer las necesidades de voluntarios y la externa para dar a conocer los requerimientos y recibir postulaciones. Evidencias en redes sociales, página web y correo institucional de Comunicaciones.</t>
  </si>
  <si>
    <t xml:space="preserve">Coordinar con MADS a través de los centros de diálogo ambiental las convocatorias para espacios con campesinos y público en general, sobre temáticas de interés general sobre de uso ocupación y tenencia; y con MinInterior, las acciones relacionadas con procesos de consulta previa y su seguimiento.  Así mismo, desde parques se coordina y apoyan los espacios de trabajo en las instancias de relacionamiento conformadas con comunidades indígenas y afrodescendientes, en el marco del manejo conjunto en territorio compartido.  
</t>
  </si>
  <si>
    <t>Mesas de discusión y concertación convocadas y ejecutadas de acuerdo con lo programado en el numeral 1.1  
Plan o cronograma de trabajo para desarrollar durante la vigencia</t>
  </si>
  <si>
    <t xml:space="preserve">Subdirección de Gestión y Manejo de Áreas Protegidas, Direcciones territoriales y Grupo de Comunicaciones y Educación Ambiental </t>
  </si>
  <si>
    <r>
      <t xml:space="preserve">A la fecha no se han activado los centros de diàlogo ambiental por parte del MADS, por tanto no se presentan avances en este aspecto. 
GCEA: Se han apoyado las convocatorias de MADS a través de las redes sociales.  Evidencias en redes sociales. 
DTAM EEM: En el marco de la emergencia sanitaria y la situación de riesgo publico que tienen las APs, se avanzo en los planes de trabajo internos en relación a los proceso de coordinación con puebos indigenas. Es asi, que para los meses de mayo, junio, julio y agosto se describen las acciones mas importantes en este ambito. Ver anexos(Informe SINERGIA-Mayo-Junio-Julio-Agosto_DTAM).
Anexo 1 Informe SINERGIA-Agosto_DTAM
Anexo 2 Informe SINERGIA-Julio_DTAM
Anexo 3 Informe SINERGIA-Junio_DTAM
Anexo 4 Informe SINERGIA-Mayo_DTAM.
Para el caso de UOT en el PNN Alto Fragua Con La Asociación de Cabildos Tandachiridu Inganokuna se realizaron de manera virtual el segundo y tercer Comité Local de Coordinación en los cuales se revisó y ajustó el plan de trabajo para la vigencia 2020 teniendo en cuenta la situación de emergencia sanitaria por el COVID-19 y adicionalmente se revisaron aspectos de gestión conjunta, resaltado en éste el proyecto “Fortalecimiento de la gobernanza territorial” al cual se realizó su respectivo seguimiento. Así mismo, en el marco de dicho proyecto, en un espacio virtual adicional se concertó los apoyos a realizar desde el área, resaltando su aporte a la implementación de los acuerdos de consulta previa del plan de manejo del parque con las comunidades ingas relacionadas con éste. En el marco de la implementación del mencionado proyecto y la cooperación técnica del área, se orientaron de manera virtual dos capacitaciones a los líderes de los comités territoriales de la Asociación, realizándose previamente dos espacios de revisión de temáticas y revisión metodológica de las capacitaciones. Anexo 5 Segundo comite tanda PNN. 
Anexo 6 Tercer comite Tanda PNN
Anexo 7 Reunion proyecto
Anexo 8 _Actas capacit_preparatoria.
UOT: en el PNN Alto Fragua En el marco del Programa Desarrollo Local Sostenible de la Unión Europea DLS UE se priorizaron 44 usuarios para realizar la reinversión y fortalecimiento a los acuerdos de restauración. En dicho proceso se adelantaron en el periodo dos espacios de seguimiento internos para la verificación de avance del proceso (Anexo No 1 Ayudas memorias seguimiento). Así mismo, se realizaron 20 seguimientos a implementaciones correspondientes a 20 de las 40 familias que suscribieron acuerdos transitorios de restauración en la vigencia 2019. Es de anotar que se realizó de forma virtual, para lo cual los usuarios aportaron las respectivas evidencias fotográficas y/o videos (Anexo No 2 Formatos de seguimiento), lo anterior como medida transitoria por el COVID19. Adicionalmente como parte del fortalecimiento del equipo del área, se coordinó y adelantó con  el apoyo de personal de la Dirección de Sustitución de Cultivos Ilícitos en el Caquetá, una capacitación sobre el Programa Nacional Integral de Sustitución de Cultivos de Uso Ilícito (PNIS) y el proceso en lo local (Anexo No 3 Acta PNIS). Anexo 9 Reunion Priorizacion de usuarios UOT 11052020
Anexo 10 Seguimiento avances el 26052020.
Anexo 11 Acta Fortalecimiento PNIS
Anexo 12 Seguimiento_implementaciones
DTCA: En este cuatrimestre en el marco de la emergencia sanitaria por Covid 19 se presentaron limitaciones en el desarrollo de actividades programadas. Sin embargo se detallan algunos avances, algunas acciones pudieron desarrollarse desde la virtualidad y otros pueden encontrarse relacionados en el componente de plan participación social y ciudadana de éste PAAC.
SF ACANDÍ PP: REPORTE: En el marco del esquema de manejo conjunto que se acordó para el funcionamiento del Santuario de fauna acandí playón y playona, durante el segundo cuatrimestre se desarrolló, reunión virtual con la directora general de PNNC, Directora territorial caribe, Coordinador del SFAPP y representante legal del consejo comunitario Cocomasur con el objetivo de revisar avances para suscripción convenio monitoreo de tortugas marinas 2020, formulación conjunta del Plan de manejo, Plan de ordenamiento ecoturístico y perfiles de proyectos de investigación. Por otro lado, se llevó a cabo reunión entre PNNC (nivel local- territorial y central) e integrantes del Consejo comunitarios del norte y del seco en la cual se avanzó en la formulación conjunta del Plan de manejo de Área protegida.
 Evidencias: Actas de reunión y listados de asistencia
PNN CRPR: Desde el PNN Corales de profundidad no se reportan avances a las acciones mencionadas
PNN Corales RosarioSB:Mediante oficio se comunicó el aplazamiento de la socialización de los acuerdos suscritos del Plan de Manejo
Espacio de concertación entre los 3 niveles de PNNC y los consejos comunitarios, para definir lineamientos para el abordaje de los procesos en el marco del COVID, concertando el desarrollo de la instancia de comanejo de manera virtual
En julio se realizó la reunión de la mesa coordinadora de la instancia de comanejo, en la cual se llegó al consenso para avanzar en las acciones para el ordenamiento ecoturístico y fortalecimiento del ejercicio de prevención, control y vigilancia en el área protegida de manera prioritaria, además de la caracterización de prácticas tradicionales y el ordenamiento de recursos hidrobiológicos según la dinámica actual del contexto.
En agosto se desarrollaron espacios entre el PNNCRSB y los consejos comunitarios para avanzar en la mesa operativa de ecoturismo en el marco del fortalecimiento del POE 
SFF LOS FLAMENCOS:Teniendo en cuenta la situación de emergencia sanitaria que conlleva a medidas de aislamiento obligatorio preventivo por el virus COVID 19, desde el 24 de marzo de 2020 hasta la presente fecha, así las cosas, en este contexto no se programó ni se realizó actividades que le aporten a las acciones comprometidas en el Plan Anticorrupción
El PNN Old Providence no tiene avances en el Plan Anticorrupción, por el tema de la Pandemia no se han realizado reuniones con el Comité de Manejo Conjunto con la población raizal 
 DTOR Se participo en la mesa  Regional, Social Ambiental Meta - Guaviare y Caquetá realizada el 1 de julio de 2020. 
</t>
    </r>
    <r>
      <rPr>
        <sz val="10"/>
        <color rgb="FFFF0000"/>
        <rFont val="Arial Narrow"/>
        <family val="2"/>
      </rPr>
      <t>Anexo 2.5.1 Acta_mesa_regional_social.
Nota: De acuerdo con SGM coordinadora gral la actividad no ha sido convocada en 2020</t>
    </r>
  </si>
  <si>
    <r>
      <t xml:space="preserve">Subcomponente 3                              </t>
    </r>
    <r>
      <rPr>
        <sz val="12"/>
        <color theme="1"/>
        <rFont val="Arial Narrow"/>
        <family val="2"/>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</si>
  <si>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</si>
  <si>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</si>
  <si>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</si>
  <si>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1. Se aportó información técnica para la campaña el Club de la vida en la via, la cual brindaba información sobre buenas prácticas de manejo con fauna silvestre en las vías del pais. La campaña se elaboró entre MinAmbiente, MinTransporte y aliados. 
2. Se apoyaron desde el GPM y DTPA el webinar de vida silvestre y manglares, en el marco del día de la vida silvestre, liderado por la Universidad de los Andes.
3. Desde el GPM se participó en el I Simposio de conservación de fauna silvestre, liderado por Rugeas Colombia.
4. Se realizó el taller "Diseño, levantamiento y análisis de información para monitorear la ocupación del oso andino", con el apoyo de la alianza para la Conservación del oso andino (ABCA), donde participaron diferentes instituciones.
4. Se realizó la presentación de la estrategia de oso andino de PNN para ser presentada por la Dra. Julia Miranda en el marco del dia del carnaval del oso de anteojos, el pasado 22 de agosto.
5. Se realizó la presentación de la charla "Interacciones entre el oso andino y la Gente en PNN de Colombia", en el marco del dia del carnaval del oso de anteojos, el pasado 22 de agosto.
6. En el marco del proyecto desincentivo por uso de agua se tiene como objetivo la sensibilización de las comunidades locales respecto al cuidado de la naturaleza con enfasis en el recurso hidrico. En ese sentido, se han articulado espacios con el GPM-GCEA con el fin de determinar las herramientas de divulgación entorno a campañas de uso y ahorro de agua, retroceso glacial y ciclo del agua en los Parques Nacionales que participan en el Proyecto desincentivo. Igualmente, con el fin de generar elementos de difusión del proyecto se propone la realización de vallas, para lo cual se definieron espacios para la revisión de los diseños de vallas propuestos por las AP.
GCEA: Hemos apoyado el diseño y la difusión interna y/o externa de diferentes foros enfocados a la conservación de la biodivesidad de las áreas protegidas.
DTAM Se desarrollaron talleres de fortalecimiento a los equipo de las AP DTAM relacionados  con redacción y ortografía. https://drive.google.com/drive/folders/1fEaLhNa4l2dGFtJjQmiM9aBfqW8yPP1w
Se desarrollaron 2 talleres de radio comunitaria con instutuciones educativas con las que trabaja el PNN Serranía de Chiribiquete.  https://drive.google.com/file/d/15puBZ29rXwrRs-k-vS1DfdhOWCpoyLhn/view?usp=sharing
Elaboración de video en el marco de festival del oso y la danta con AP DTAM y DTAO y participación de la comunidad. https://drive.google.com/file/d/1jXaOV5lgrVlWjGZl_rXkL8GZ9vQJuytO/view?usp=sharing
Día del medio ambiente – PNN Churumbelos – programa natura amazonas https://m.facebook.com/story.php?story_fbid=2902228529875095&amp;id=361297167301590
Videos de comunidades campesinas-  día del medio ambiente: https://drive.google.com/drive/folders/1itt4EXe2q7DTvR-5uc7fouvNo9cIEyxr?usp=sharing
envío de 9 videos sobre aliados en la conservación de las AP en la DTAM 
DTAN: En el marco de la suscripción de acuerdos de conservación se deben diligenciar las Fichas de Evaluación Rápida de Restauración (ERRE) para las áreas que se están liberando de presiones al interior de las AP, por tal razón se llevaron a cabo capacitaciones virtuales en el PNN Pisba (14/05/2020), PNN El Cocuy (05/05/2020) y SFF Guanentá (05/06/2020) frente a este tema. Igualmente, el día (29/05/2020) se realizó capacitación al PNN Catatumbo, donde se socializó el lineamiento institucional para abordar la restauración en el sistema de PNNC y se trataron temas relacionados a las fases de diagnóstico, implementación y seguimiento, monitoreo y manejo adaptativo de los proyectos de restauración.  SE ANEXAN ACTAS DE ASISTENCIA EN DRIVE
DTAO En cada una de las áreas protegidas de la DTAO se realizan diferentes acciones para promover la conservación y la protección de la biodiversidad de las AP, uno de los trabajos en los que se va avanzando es en la construccion de los minimos de las A.P las cuales son utilizados para informar e instruir a la ciudadania en general sobre la importanica de la conservación de las A.P
Evidencia: Rendición de cuentas,  subcomponente 3. Activ 3.1 divulgacion externa
DTCA:En este cuatrimestre en el marco de la emergencia sanitaria por Covid 19 se presentaron limitaciones en el desarrollo de actividades programadas. Sin embargo se detallan algunos avances, algunas acciones pudieron desarrollarse desde la virtualidad y otros pueden encontrarse relacionados en el componente de plan participación social y ciudadana de éste PAAC.
Desde la Oficina de Comunicaciones DTCA: se reportan avances para el II cuatrimestre 2020 relacionados en anexos. ver carpeta 3.1
Evidencia: 
Bol20 -PNN CRSB Camp tortugas MinAmb Cardi 05-04
Bol22- SFF Los Colorados liberación especies 05-13
Bol27 - PNN Tayrona - nidadas tortugas 05-28-2020
Bol29 - Vipis - Nacimiento de caimanes 06-09- 2020
Bol35 -Nuevo nacimiento tortugas PNN Tayr- 07-13
Bol36 - PNN CRSB Jornada comunidad Playa Blanca -07-10
Publicaciones en la web: 
http://www.parquesnacionales.gov.co/portal/es/autoridades-lideran-plan-para-recibir-a-las-tortugas-en-su-temporada-de-anidamiento-y-desove-en-cartagena/
http://www.parquesnacionales.gov.co/portal/es/con-apoyo-de-la-comunidad-guardaparques-del-santuario-de-flora-y-fauna-los-colorados-liberan-especies-de-fauna-silvestre/
SF ACANDÍ PP: en articulación con el consejo comunitario Cocomanorte durante el segundo cuatrimestre se desarrollaron actividades de educación ambiental enmarcadas en las siguientes acciones. Limpieza submarina de muelle turística Capurganá e isla Narza. Reconocimiento del territorio Cocomanorte. Limpieza de residuo sólido en playa soledad. Socialización generalidades del área protegida a personal del hotel playa soledad. Posteriormente se elaboró una nota que fue publicada en el Facebook y twitter de parques nacionales.
EVIDENCIAS: Carpeta 3.1 SF ACANDI Listados de asistencia y links de publicaciones
https://www.facebook.com/128836710463546/posts/4839661302714373/?sfnsn=scwspwa&amp;extid=4Mkcdo3ZW89wnYlq
https://twitter.com/ParquesColombia/status/1296621329047785475?s=09
PNN CRPR:Desde el PNN Corales de profundidad no se reportan avances a las acciones mencionadas
SFF LOS COLORADOS:En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entre el mes de mayo y agosto, se adelantaron reuniones y seguimiento del POA del proyecto y de planificación de actividades en campo, teniendo en cuenta las nuevas circunstancias por la contingencia del COVID-19. Además, de la elaboración de la propuesta de la fase V, que se presentó para financiación ante el Programa Riqueza Natural-USAID.
Dentro de las acciones establecidas en la fase IV, se avanzó en los aislamientos para establecimiento de corredores biológicos en predios de la vereda Hayita, Picacho y Reventón, que cuentan con la participación de 30 familias. Alcanzando 4.730 metros lineales de corredores establecidos, que incluyen los márgenes de los cauces de los arroyos y en los parches de bosques conservados, para facilitar el desplazamiento de especies, y avanzar en la recuperación del equilibrio biológico del ecosistema.
Se ha trabajado de igual forma, en la parte productiva que apoya el proyecto en diversos temas como son: el seguimiento al montaje de una hectárea piloto silvopastoril por finca. También ha incentivando la generación de ingresos amigables con el ambiente a través de la apicultura, el cual consta de 18 colmenas que se trabajan de forma comunitaria, sobre la cual se realizó una primera extracción de miel con un peso aproximado de 80 kilos. Además, se hizo seguimiento a las actividades de los huertos y parcelas demostrativas la cuales se implementaron zanjas de infiltración y siembra de hortalizas. En cuanto al proceso de formación se efectuaron dos escuelas de campo sobre el tema cosecha y pos cosecha y abonos orgánicos, que incluyen trabajos prácticos 
SFF LOS FLAMENCOS
dtor Se realizo actividad de coordinación de acuerdos en el marco de Uso Ocupación y tenencia, con PNN Sierra de la Macarena y PNN Cordillera de los Picachos. 
Anexo 3.1.1acta_acuerdos_pnnMac
Anexo 3.1.2 Info_UOT
Anexo 3.1.2.1 Acta 003
Anexo 3.1.2.2 Acta 004
Anexo 3.1.2.3 Acta 005
Anexo 3.1.2.4 Acta 006
Anexo 3.1.2.5. Acta 007
Anexo 3.1.2.6. Acta 009
Anexo 3.1.2.7 Acta_09-05
Anexo 3.1.2.8 Acta_06-05
Anexo 3.1.2.9 Info_08-05
Anexo 3.1.2.10 Prop_Encuesta
Anexo 3.1.2.11 Matriz Campe
Anexo 3.1.3 Campañas_edu_ambiental</t>
  </si>
  <si>
    <r>
      <t>Reconocimiento público a través</t>
    </r>
    <r>
      <rPr>
        <sz val="11"/>
        <rFont val="Arial Narrow"/>
        <family val="2"/>
      </rPr>
      <t xml:space="preserve"> el portal de la entidad al grupo de valor (</t>
    </r>
    <r>
      <rPr>
        <sz val="11"/>
        <color theme="1"/>
        <rFont val="Arial Narrow"/>
        <family val="2"/>
      </rPr>
      <t xml:space="preserve"> persona o entidad - pública o provada) con mayor participación que haya tenido en foros, chats o convocatoria que se de apertura y que este orientada a la rendición de cuentas</t>
    </r>
  </si>
  <si>
    <t xml:space="preserve">Identificación del grupo de valor,o del ciudadano a destacar  
Publicación en portal Web de las persona o entidades con mayor participación en las convocatorias por medios electrónicos  </t>
  </si>
  <si>
    <t>Comité de Gestión y Evaluación del desempeño Institucional con el apoyo del Grupo de Comunicaciones y Educación Ambiental</t>
  </si>
  <si>
    <t>CGEDI
GCEA: Hasta la fecha no hemos recibido ninguna solicitud al respecto.</t>
  </si>
  <si>
    <t>GCEA: Aún no se ha recibido un requerimiento con respecto a este tema.</t>
  </si>
  <si>
    <t xml:space="preserve">Edición descargable en el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</si>
  <si>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</si>
  <si>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y Educación Ambiental</t>
  </si>
  <si>
    <t xml:space="preserve">GCEA: Se publicó en el banner de la página web de la entidad, en redes sociales y canales internos la última edición de la revista In Situ. También se creó una sección en la página web donde pueden ser consultados las anteriores ediciones. Igualmente se promocionaron en la Intranet. </t>
  </si>
  <si>
    <t>GCEA: Se trabaja en el diseño de la próximo de la próxima revista de In Situ cuya publicación está programada para el mes de noviembre. También se trabaja con la Subdirección de Gestión y Manejo en el libro de las especies cuya edición digital se publicará a finales del año.
Por otra parte, no hemos recibido solicitudes de publicación de estudios, investigaciones realizadas por los responsables de los temas.
Nota: Como ya se ha manifestado anteriormente, no entendemos por qué aparecemos como responsables de una actividad que no depende directamente de nosotros, pues damos apoyo al diseño o publicación pero debe ser gestionada por otras dependencias, DT o AP.</t>
  </si>
  <si>
    <r>
      <rPr>
        <b/>
        <sz val="12"/>
        <color theme="1"/>
        <rFont val="Arial Narrow"/>
        <family val="2"/>
      </rPr>
      <t>Subcomponente 4</t>
    </r>
    <r>
      <rPr>
        <sz val="12"/>
        <color theme="1"/>
        <rFont val="Arial Narrow"/>
        <family val="2"/>
      </rPr>
      <t xml:space="preserve">                              Evaluación y retroalimentación a  la gestión institucional</t>
    </r>
  </si>
  <si>
    <t xml:space="preserve">Elaboración de informe de  rendición de cuentas </t>
  </si>
  <si>
    <t>Informe del proceso de rendición de cuentas</t>
  </si>
  <si>
    <r>
      <rPr>
        <b/>
        <sz val="10"/>
        <color theme="1"/>
        <rFont val="Arial Narrow"/>
        <family val="2"/>
      </rPr>
      <t>GCI:</t>
    </r>
    <r>
      <rPr>
        <sz val="10"/>
        <color theme="1"/>
        <rFont val="Arial Narrow"/>
        <family val="2"/>
      </rPr>
      <t xml:space="preserve"> No se registra avance teniendo en cuenta que a la fecha no se han realizado Audiencias de Rendicion de Cuentas para la vigencia 2020.</t>
    </r>
  </si>
  <si>
    <t xml:space="preserve">Teniendo en cuenta los lineamientos impartidos desde el MADS para la realización de la Audiencia Pública de Rendición de cuentas a nivel sectorial realizada el 31/08/2020l Se elaboró Informe de rendición de cuentas para el período Julio 2019 Junio 2020. </t>
  </si>
  <si>
    <t>Publicación del Informe en el portal Web</t>
  </si>
  <si>
    <t>Informe publicado en portal Web</t>
  </si>
  <si>
    <r>
      <rPr>
        <b/>
        <sz val="10"/>
        <color theme="1"/>
        <rFont val="Arial Narrow"/>
        <family val="2"/>
      </rPr>
      <t>GCI:</t>
    </r>
    <r>
      <rPr>
        <sz val="10"/>
        <color theme="1"/>
        <rFont val="Arial Narrow"/>
        <family val="2"/>
      </rPr>
      <t xml:space="preserve"> No se registra avance teniendo en cuenta que a la fecha no se han realizado Audiencias de Rendicion de Cuentas para la vigencia 2020.</t>
    </r>
  </si>
  <si>
    <t>El Informe de rendición de cuentas para el período Julio 2019 Junio 2020. publicado el 21 de julio/20 en el siguiente enlace  http://www.parquesnacionales.gov.co/portal/wp-content/uploads/2013/10/Informe-de-Rendicion-de-Cuentas-2019-2020.pdf</t>
  </si>
  <si>
    <t xml:space="preserve">Elaboración del Plan de Mejoramiento identificando las actividades que dentro del proceso de rendición de cuentas ameritan intervención y ajustes  </t>
  </si>
  <si>
    <t xml:space="preserve">Plan de mejoramiento </t>
  </si>
  <si>
    <r>
      <t xml:space="preserve">OAP </t>
    </r>
    <r>
      <rPr>
        <sz val="10"/>
        <color theme="1"/>
        <rFont val="Arial Narrow"/>
        <family val="2"/>
      </rPr>
      <t xml:space="preserve">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</si>
  <si>
    <t>OAP:  El 27 de julio se presentó la propuesta de los temas de los foros para la RC ante el Comité Directivo, y se aprobaron los siguientes temas, quedando pendiente la definición de dos temas adicionales: •  Avances de los procesos de DNMI •  Relacionamiento con comunidades •  Ecoturismo •  Deforestación •  Alternativas  sostenibles; •  Estrategias de conectividad DT Caribe.; •  Gobernanza y Seguridad Hídrica en el corredor de Chingaza y Sumapaz. DT Orinoquia ;•  Minería en Farallones. DT Pacífico .
GCEA</t>
  </si>
  <si>
    <t>AVANCE PROMEDIO DEL CUATRIMESTRE  RENDICIÓN DE CUENTAS</t>
  </si>
  <si>
    <t>Plan Anticorrupción y de Atención al Ciudadano - 2020</t>
  </si>
  <si>
    <t>Componente 5:  Transparencia y Acceso a la Información</t>
  </si>
  <si>
    <t>Indicadores</t>
  </si>
  <si>
    <t>Avance descriptivo abril 30/2020</t>
  </si>
  <si>
    <t>Porcentaje de Avance</t>
  </si>
  <si>
    <r>
      <rPr>
        <b/>
        <sz val="14"/>
        <color theme="1"/>
        <rFont val="Calibri"/>
        <family val="2"/>
      </rPr>
      <t>Subcomponente 1</t>
    </r>
    <r>
      <rPr>
        <sz val="14"/>
        <color theme="1"/>
        <rFont val="Calibri"/>
        <family val="2"/>
      </rPr>
      <t xml:space="preserve">                                                                          Lineamientos de Transparencia Activa</t>
    </r>
  </si>
  <si>
    <t>Actualización permanente de la información mínima obligatoria (estructura, procedimientos, servicios y funcionamiento).</t>
  </si>
  <si>
    <t>Portal Web actualizado permanentemente.</t>
  </si>
  <si>
    <t>100% de la publicación en portal Web actualizada.</t>
  </si>
  <si>
    <t>OAP, Tanto el portal Web como la intranet se encuentra actualizado conforme los requerimientos de publicación estbalecidos. Se ha venido apoyando el proceso para direccionar las publicaciones conforme a la ley 1712 de 2014 de transparencia y acceso a al información pública
GSIR hasta la fecha se ha estado actualizando el contenido de la pagina web en la sección "Servicios de información". Especificamente con el analisis de RUNAP calculado por Departamentos y Municipios, implementando la nueva proyección a Nivel Nacional  CTM12. Adicionalmente se actualizó mapa de coberturas para Serranía de Chiribiquete. El avance hasta la fecha es del 100 % de acuerdo con los requerimientos y productos genereados por el GSIR
GCEA: La información que es responsabilidad del GCEA se encuentra actualizada y se presentó la certificación correspondiente. Hemos enviado campañas de sensibilización para la actualización de los contenido en la web y tenemos las certificaciones que han reportado las dependencias, áreas protegidas y DTs. Evidencias: página web-
GCI:  Mediante Orfeos No 20201200003303 del 04 de mayo del 2020 y 20201200005273 del 02 de julio de 2020,  reportó al Grupo de Comunicaciones y Educación Ambiental la certificación de la actualización de contenidos del Grupo de Control Interno en la Internet e Intranet.
SSNA Este mantenimiento de la página web se hace periódicamente con el fin de mantener actualizada la información publicada. Cabe resaltar que estas actualizaciones se hacen una vez las áreas protegidas soliciten los cambios. De esta manera se les da la información correcta a los usuarios que a través de nuestras plataformas buscan la información adecuada para visitar las áreas protegidas con vocación ecoturística.
Adicionalmente se hace la publicación de los eventos que hace o en los cuales participa la Subdirección.
-Publicación del boletín en la página web de la participación de la entidad en el Congreso Iberoaméricano de Prácticas de Salud y Bienestar basadas en la naturaleza.
-Se hizo la actualización del documento de Sostenibilidad Financiera y carga en la página web e intranet.
-Se realizó la actualización solicitada de la información publicada en la página del PNN Tuparro.
-De acuerdo con lo requerido por la procuraduría se actualizó la fecha de publicación de los derechos de ingreso.
-Actualización de documentos con estadísticas de visitantes en la parte de ecoturismo y servicio al ciudadano.
-Se realizó la carga del informe de encuestas de satisfacción en la página web.
Se realizó la carga y publicación del informe de concesiones en la página web.
-Se realizó una actualización de información de los contratistas en el recorrido virtual de la intranet.
-Se hizo ajuste y carga del documento de sostenibilidad financiera.
Se hizo ajuste y carga del documento de datos de ingreso de visitantes histórico de 2006-2020
SAF Conforme a lo ordenado en la circular 20191020002303 del 27 de mayo de 2019, el Grupo de Contratos  que se encuentra actualizada la página WEB y la Intranet en lo que corresponde al segundo cuatrmestre
http://www.parquesnacionales.gov.co/portal/es/contratacion/contratacion/nivel-central/
DTAM Durante este periodo Se generan las  actualizaciones  de los contenidos y web - intranet, actividad entre las AP - DT.
Anexo 1 Actualización recorrido virtual PNN ALTO CHURUMBELOS
Anexo 2 Actualización recorrido virtual PNN ALTO FRAGUA
Anexo 3 Actualización recorrido virtual RIO PURE
Anexo 4 Actualización recorrido virtual SPM ORITO
Anexo 5 recorrido virtual PNN AMACAYACU
Anexo 6 recorrido virtual PNN CAHUINARÍ
Anexo 7 recorrido virtual PNN CHIRIBIQUETE
Anexo 8  recorrido virtual PNN LA PAYA
Anexo 9 recorrido virtual RNN NUKAK
Anexo 10  Recorrido Virtual RNN Puinawai 
Anexo 11 Recorrido Virtual PNN Yaigojé
dtan La Dirección Territorial actualiza la información de los contenidos web y recorrido virtual a medida que se realizan las solicitudes la DTAN y sus areas protegidas. Se adjuntan solicitudes de las areas protegidas y fotografias de contenidos actualizados. Asi mismo  cada area protegida certifica al profesional de calidad si la información esta o no actualizada.
DATO Actualización de los canales virtuales de la DTAO. Las actualizaciones de los parques las hacen los equipo de las AP y la DTAO informa a nivel central.. Todo esto corresponde a los lineamientos de Gobierno en Línea.
Evidencias: Transparencia - subcomponente 1. -1.1 portal web actualizado
Anexos 1.1 y 1.2 PNN Las Hermosas
Anexo 2. PNN Los Nevados
Anexos 3.1 y 3.2 PNN Tatama 
Anexo 4. PNN Puracé 
Anexo 5. SF isla de la Corota
Anexo 6. PNN Las Orquideas 
DTCA se aportó al posicionamiento de la DTCA y las APs y la transparencia institucional, para el segundo cuatrimestre del año 2020 se elaboraron 24 boletines de prensa informando sobre los procesos que contribuyen a la protección de las especies y los ecosistemas, los operativos para atender incendios, las contingencias y procesos de las APs, entre otros. De estos boletines se lograron 18 publicaciones en la web de la Entidad.  
Evidencia: II cuatrimestre 2020 Publicaciones web -actualizado 
dtor Se realizó actualización de pagina de la Dirección Territorial y sus áreas protegidas. 
Anexo 1.1.1 Cert_sumapaz
Anexo 1.1.2 Cert_Chingaza
Anexo 1.1.3 Cert__cinaruco
Anexo 1.1.4 Cert__Tinigua
Anexo 1.1.5 Cert_Macarena
Anexo 1.1.6 Cert_Tuparro
Anexo 1.1.7 Rec_virtual_Picachos
Aneo 1.1.8 Correo_Cert_recorrido_v_DTOR
DTPA Se encuentra actualizada la página web con el link de todos los procesos adelantados por la DT. 100%.</t>
  </si>
  <si>
    <t>Gestionar y actualizar estado de las hojas de vida y declaración de bienes y rentas de cada servidor de la entidad en el  Sistema de Información y Gestión del Empleo Público - SIGEP</t>
  </si>
  <si>
    <t>Verificación al 100% de la actualización de las Hojas de Vida de los empleados públicos y contratistas de la entidad en el - SIGEP.
Declaración de bienes y rentas de los funcionarios de la entidad en el SIGEP.</t>
  </si>
  <si>
    <t>100% de las hojas de vida de los servidores públicos y contratistas de la entidad  publicados en el aplicativo SIGEP.
100% de la declaración de bienes y rentas de los funcionarios de la entidad actualizada en el SIGEP.</t>
  </si>
  <si>
    <r>
      <rPr>
        <b/>
        <i/>
        <u/>
        <sz val="10"/>
        <color theme="1"/>
        <rFont val="Arial Narrow"/>
        <family val="2"/>
      </rPr>
      <t xml:space="preserve">SAF (GGH/GC) </t>
    </r>
    <r>
      <rPr>
        <sz val="10"/>
        <color theme="1"/>
        <rFont val="Arial Narrow"/>
        <family val="2"/>
      </rPr>
      <t>Hoja de  vida de los contratistas actualizada con corte al 30 de abril del 2020. Anexo Carpeta  1.2 
De los 523 funcionarios activos han registrado el formato de declaración de B&amp;R, 152 Funcionarios que equivalen al 29,06 %. De los 523 funcionarios activos han actualizado la HV , 113 Funcionarios que equivalen al 21,60%</t>
    </r>
    <r>
      <rPr>
        <b/>
        <i/>
        <u/>
        <sz val="10"/>
        <color theme="1"/>
        <rFont val="Arial Narrow"/>
        <family val="2"/>
      </rPr>
      <t xml:space="preserve">
Anexo 1.2</t>
    </r>
    <r>
      <rPr>
        <sz val="10"/>
        <color theme="1"/>
        <rFont val="Arial Narrow"/>
        <family val="2"/>
      </rPr>
      <t xml:space="preserve">
</t>
    </r>
    <r>
      <rPr>
        <b/>
        <sz val="10"/>
        <color rgb="FF548135"/>
        <rFont val="Arial Narrow"/>
        <family val="2"/>
      </rPr>
      <t>DTAM Se genera Circular No. 20204400000014 del 31 de marzo por parte de la Subdirección Administrativa y Financiera con relación a DECLARACION DE BIENES Y RENTAS – SIGEP Y ACTUALIZACION HOJA DE VIDA, con fehca máxima 31 de mayo para funcionarios. Se está en proceso de replicar y hacer seguimiento a lo establecido en la directriz. Con relación a la contratación de prestación de servicios, los abogados verifican que cada carpeta por contratista esté la hoja de vida impresa descargada de la plataforma, este a su vez, corrobora con la plataforma la información consignada por cada contratista, inclusive la última certificación de cervicios.
Anexo 12.1 base de datos CPS ENERO 2020
Anexo 12.2 base de datos CPS FEBRERO 2020 Anexo 12.3 base de datos CPS MARZO 2020 Anexo 12.4  base de datos CPS ABRIL 2020</t>
    </r>
    <r>
      <rPr>
        <sz val="10"/>
        <color theme="1"/>
        <rFont val="Arial Narrow"/>
        <family val="2"/>
      </rPr>
      <t xml:space="preserve">
</t>
    </r>
    <r>
      <rPr>
        <b/>
        <sz val="10"/>
        <color rgb="FF2F5496"/>
        <rFont val="Arial Narrow"/>
        <family val="2"/>
      </rPr>
      <t xml:space="preserve">DTOR No se presenta avance en el periodo dado que la fecha limite programada para ejecutar la actividad es el 31  de mayo de 2020. </t>
    </r>
    <r>
      <rPr>
        <sz val="10"/>
        <color theme="1"/>
        <rFont val="Arial Narrow"/>
        <family val="2"/>
      </rPr>
      <t xml:space="preserve">
</t>
    </r>
    <r>
      <rPr>
        <b/>
        <sz val="10"/>
        <color rgb="FFC55A11"/>
        <rFont val="Arial Narrow"/>
        <family val="2"/>
      </rPr>
      <t xml:space="preserve">DTAN Catruras de pantalla ( 12 muestras)  de vinculacion de contatistas al sigep,  con esa evidencia se actualizado y validado la informacion de los contratistas a de la DTAN.                                                                                                 EVIDENICAS:1. Treinta y cinco (35) Funcionarios de Sesenta y seis (66) han actaulizado la Hoja de Vida en el SIGEP. Esto equivale a un 53%                                           2. Veinti ocho (28) Funcionarios de Sesenta y seis (66) han diligenciado el formato de Declaración de Bienes y Rentas en el SIGEP. Esto equivale a un 42%         </t>
    </r>
    <r>
      <rPr>
        <sz val="10"/>
        <color theme="1"/>
        <rFont val="Arial Narrow"/>
        <family val="2"/>
      </rPr>
      <t xml:space="preserve">
</t>
    </r>
    <r>
      <rPr>
        <b/>
        <sz val="10"/>
        <color rgb="FF2E75B5"/>
        <rFont val="Arial Narrow"/>
        <family val="2"/>
      </rPr>
      <t>DTAO Se remiten comunicaciones a todas las AP y funcionarios,recordando plazo para realizar la actualizacion de la HV y la declaracion de Bienes y Rentas en el SIGEP. Se realiza seguimiento a los funcionarios para el cumplimiento antes de la fecha establecida y se lleva un cuadro de control de las acutalizaciones realizadas .
Evidencia. Comp. V Transparencia actv 1.2</t>
    </r>
    <r>
      <rPr>
        <sz val="10"/>
        <color theme="1"/>
        <rFont val="Arial Narrow"/>
        <family val="2"/>
      </rPr>
      <t xml:space="preserve">
</t>
    </r>
    <r>
      <rPr>
        <b/>
        <sz val="10"/>
        <color rgb="FF7030A0"/>
        <rFont val="Arial Narrow"/>
        <family val="2"/>
      </rPr>
      <t>DTPA Si se verificaron las hojas de vida de los contratistas en el sigep (actualizadas) así como el registro de bienes y rentas Ley 2013 de 2019. al 100%</t>
    </r>
    <r>
      <rPr>
        <sz val="10"/>
        <color theme="1"/>
        <rFont val="Arial Narrow"/>
        <family val="2"/>
      </rPr>
      <t xml:space="preserve">
</t>
    </r>
    <r>
      <rPr>
        <b/>
        <sz val="10"/>
        <color rgb="FFFFC000"/>
        <rFont val="Arial Narrow"/>
        <family val="2"/>
      </rPr>
      <t>DTCA :Dando alcance a la circular No 20204400000014, que fija plazo a 31 de mayo de la vigencia, se verificó el reporte y seguimiento  remitido por GGH.  A la fecha de este  reporte se cuenta con un avance en el compromiso de actualización información relacionada con Declaración de Bienes y Rentas en 5,26% y de la Hoja de Vida por los funcionarios en un 31,57%   anexo como evidencia matriz seguimiento B&amp;R y matriz monitoreo actualización HV SIGEP
Las HV de los contratistas se encuentran actualizadas al 100%  previo a surtir el proceso de contratación por parte de Parques. Se adjunta consolidado CPS primer cuatrimestre de la vigencia</t>
    </r>
  </si>
  <si>
    <t>SAF-GGH Hoja de  vida de los contratistas actualizada  segundo cuatrimestre
http://www.parquesnacionales.gov.co/portal/es/contratacion/contratacion/nivel-central/
De los 523 funcionarios,  el porcentaje registro de vinculacion de Hojas de Vida en SIGEP es del  91 %,  El porcentaje de registro de Declaracion de Bienes y Rentas para la presente vigencia corresponde  al 95%
DTAM Con relación a las directrices de Parques Nacionales, se realiza acciones de autocontrol para la actualización de la información de hojas de vida de funcionarios en el aplicativo SIGEP.
Anexo 12 ACT. HV Y BYR AREAS DTAM ABRIL 30
Anexo 13 ACT. HV Y BYR DTAM ABRIL 30
Anexo 14 ACT. HV Y BYR AREAS DTAM MAYO 28
Anexo 15 ACT. HV Y BYR DTAM MAYO 28
Anexo 16 ACT. HV Y BYR PNN CHURUMBELOS MAYO 28
Anexo 17 ACT. HV Y BYR PNN RIO PURE MAYO 30
Anexo 18 ACT. HV Y BYR PNN RNN NUKAK MAYO 30
DTAN Captruras de pantalla ( 5 muestras, 2 CUATRIMESTRE)  de vinculacion de contatistas al sigep,  con esa evidencia se actualizado y validado la informacion de los contratistas a de la DTAN.  Se aenxa formato de control de registro de los funcionarios de la territorial DTAN ,doden se puede evidenciar cumplimineto de    97 % y 98%  
DTAO Funcionarios: Se  envian los instructivos  y se informan los plazos de vencimiento para realizar la actualizacion de la HV y la declaracion de Bienes y Rentas en el SIGEP. Se realiza seguimiento a los funcionarios para el cumplimiento antes de la fecha establecida y se lleva un cuadro de control de las actualiizaciones realizadas . se cumplio en un 100%   
Contratistas: Se solicita  al iniciar la contratación de los contratistas la hoja de vida sigep debidamente actualizada, y con todos los certificados y soportes debidamente cargados, así mismo se revisa que aporten la declaración de bienes y rentas. se cumplio en un 90% 
Evidencias: Transparencia - subcomponente 1. - 1.2 Sigep 
DTCA:A partir del reporte de monitoreo generado desde el NC y lo informado por la coordinadora del grupo interno de trabajo de la DTCA se validó el reporte, con respecto a Bienes y rentas y filtrando los no actualizados los funcionarios de la DTCA  cumplieron al 100%, mientras que en hoja de vida el reporte de monitoreo detalla 4 funcionarios de acuerdo con el adjunto, sin embargo es preciso aclarar que desde la DT se les hace la invitación a fin de que se cumpla con lo establecido y se envian las alertas necesarias, aunque es responsabilidad de cada uno el cumplimiento del mismo. Se adjuntan anexo 1. BYR Anexo 2. Hojas de Vida.
Respecto a las Las HV de los contratistas de la DTCA, se encuentran actualizadas al 100%  previo a surtir el proceso de contratación por parte de Parques. Se adjunta anexo 3. consolidado CPS  segundo cuatrimestre de la vigencia
DTOR La Dirección Territorial Orinoquía ha realizado actualización de las hojas de vida y declaración de bienes y rentas de cada servidor de la entidad en el  Sistema de Información y Gestión del Empleo Público - SIGEP.
Anexo 1.2.1 Dec_Bienes_Rentas2020
DTPA SE verificaron las hojas de vida de los contratistas en el sigep (actualizadas) así como el registro de bienes y rentas Ley 2013 de 2019. al 100%</t>
  </si>
  <si>
    <t>Avanzar en la construcción del conjunto de datos abiertos, divulgarlos y evaluar su uso.</t>
  </si>
  <si>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GCEA: hasta el momento el GCEA no ha recibido ninguna solicitud al respecto.
</t>
  </si>
  <si>
    <t>Conjunto de datos con impacto al ciudadano publicado y actualizado en www.datos.gov.co con una evaluación sobre su uso</t>
  </si>
  <si>
    <t xml:space="preserve">CIO - Subdirección de Gestión y Manejo de Áreas Protegidas, Lideres de cada unidad de decisión (Central, Territorial y Local) con el apoyo del Grupo de comunicaciones y Educación Ambiental. </t>
  </si>
  <si>
    <t>GSIR Se encuentra actualizado el portal datos gov.co con la información de parques nacionales naturales. 
GCEA: No hemos recibido requerimientos en este sentido.
DTAM La Dirección Territorial realiza los reportes que son consolidados y subidos al portal web, acorde con la Ley 1712 de 2014 relacionada con información catalogada como datos abiertos.
Anexo 19 Transparencia y acceso a la información pública
DTAN: Hasta el momento no hemos  recibido socialziacion para artiicular la informacion solicitada y  relacionadas con el tema. 
DTCA: Dando alcance a la Ley 1712 de 2014, se mantiene informada a la ciudadanía a través de las publicaciones en la página web de PNNC,   la DTCA reporta información catalogada como datos abiertos. Se anexan links acceso información publicada donde se incluyen rutas publicación información del plan maestro anexo 1. información publicada Web PNNC
DTOR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
Anexo 1.3.1 M20192400001673_GSIR</t>
  </si>
  <si>
    <r>
      <t>Durante el año se han actualizado los datos exigidos por el Gobierno Nacional en el portal de datos abiertos. 
https://datos.gov.co/
En el ultimo semestre se actulizaron todos lo enlaces relacionados con los servicio de RUNAP, esto enlaces corresponden tanto a los servicios REST como de OGC y de descarga de la información. https://runap.parquesnacionales.gov.co/
DTOR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
Oficina de Comunicaciones DTCA: Se actualizó la información en la web relacionada con el Plan Maestro del PNN Tayrona, la cual es de interés ciudadano, actores externos y ciudadanía en general: https://www.parquesnacionales.gov.co/portal/es/normatividad/cumplimiento-sentencias/pnn-tayrona/sentencia-t-606-de-2015/ 
En el mes de octubre se cargó el informe correspondiente al I semestre de 2020, tras la presentación ante los entes pertinentes.</t>
    </r>
    <r>
      <rPr>
        <sz val="11"/>
        <color rgb="FF000000"/>
        <rFont val="Arial"/>
        <family val="2"/>
      </rPr>
      <t xml:space="preserve"> </t>
    </r>
    <r>
      <rPr>
        <u/>
        <sz val="11"/>
        <color rgb="FF1155CC"/>
        <rFont val="Arial"/>
        <family val="2"/>
      </rPr>
      <t xml:space="preserve">https://www.parquesnacionales.gov.co/portal/wp-content/uploads/2019/03/informe-plan-maestro-pnnt-2020-i.pdf
</t>
    </r>
    <r>
      <rPr>
        <sz val="11"/>
        <color theme="1"/>
        <rFont val="Arial"/>
        <family val="2"/>
      </rPr>
      <t>DTAN: esta actividad esta en proceso de implementación, la territorial no ha recibido socializacion sobre ese tema.
OAP Esta actividad debe cumplirse independientemente de lineamientos. Toda la información se encuentra consiganda en el portal de la SIC sección de datos personales
DTAM La Dirección Territorial realiza los reportes que son consolidados y subidos al portal web, acorde con la Ley 1712 de 2014 relacionada con información catalogada como datos abiertos.</t>
    </r>
  </si>
  <si>
    <r>
      <rPr>
        <b/>
        <sz val="14"/>
        <color theme="1"/>
        <rFont val="Calibri"/>
        <family val="2"/>
      </rPr>
      <t xml:space="preserve">Subcomponente 2                                                                          </t>
    </r>
    <r>
      <rPr>
        <sz val="14"/>
        <color theme="1"/>
        <rFont val="Calibri"/>
        <family val="2"/>
      </rPr>
      <t>Lineamientos de Transparencia Pasiva</t>
    </r>
  </si>
  <si>
    <t>Asegurar el cumplimiento de lo establecido en la Ley 1712 de 2014, sobre . Y el Decreto 2106 del 22/11/19</t>
  </si>
  <si>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</si>
  <si>
    <t xml:space="preserve">% de avance del desarrollo de los lineamientos establecidos sobre gratuidad y los estándares de contenido y oportunidad </t>
  </si>
  <si>
    <t>Grupo de Procesos Corporativos</t>
  </si>
  <si>
    <t>SAF-GPC: Por medio de la Resolución No. 070 del 02 de febrero de 2018,  la cual establece lineamientos para solicitar copias físicas y digitales a Parques Nacionales Naturales, Parques Nacionales garantiza el cumplimiento a los requerimientos realizados por los usuarios, la misma se encuentra publicada en el siguiente link: http://www.parquesnacionales.gov.co/portal/es/servicio-al-ciudadano/peticiones-quejas-y-reclamos/instructivo-pqrs/ y están acorde a la normatividad vigente 
Anexo 2.1. Res. 070-18</t>
  </si>
  <si>
    <t>SAF-GPC: Por medio de la Resolución No. 070 del 02 de febrero de 2018,  la cual establece lineamientos para solicitar copias físicas y digitales a Parques Nacionales Naturales, Parques Nacionales garantiza el cumplimiento a los requerimientos realizados por los usuarios, la misma se encuentra publicada en el siguiente link: http://www.parquesnacionales.gov.co/portal/es/servicio-al-ciudadano/peticiones-quejas-y-reclamos/instructivo-pqrs/ y están acorde a la normatividad vigente. 
Anexo 2.1. Res. 070-18</t>
  </si>
  <si>
    <r>
      <rPr>
        <b/>
        <sz val="14"/>
        <color theme="1"/>
        <rFont val="Calibri"/>
        <family val="2"/>
      </rPr>
      <t xml:space="preserve">Subcomponente 3                                                                          </t>
    </r>
    <r>
      <rPr>
        <sz val="14"/>
        <color theme="1"/>
        <rFont val="Calibri"/>
        <family val="2"/>
      </rPr>
      <t>Elaboración los Instrumentos de Gestión de la Información</t>
    </r>
  </si>
  <si>
    <t>Elaborar y mantener actualizado el inventario de activos de información.</t>
  </si>
  <si>
    <t>Inventario de Activos de Información actualizado</t>
  </si>
  <si>
    <t>% de avance en el levantamiento y consolidación del Inventario de activos de Información</t>
  </si>
  <si>
    <r>
      <t xml:space="preserve">Grupo de Procesos Corporativos con el apoyo de GSIR y Todas las dependencias y las </t>
    </r>
    <r>
      <rPr>
        <b/>
        <i/>
        <sz val="11"/>
        <rFont val="Arial Narrow"/>
        <family val="2"/>
      </rPr>
      <t>Direcciones Territoriales</t>
    </r>
    <r>
      <rPr>
        <sz val="11"/>
        <rFont val="Arial Narrow"/>
        <family val="2"/>
      </rPr>
      <t>.</t>
    </r>
  </si>
  <si>
    <r>
      <t xml:space="preserve">SAF-GPC: Se realizó la Actualización del Formato de Esquema de Publiación GAIN_FO_38_Esquema de Publicación Transparencia y Acceso a la Información Pública Administración y Gestión Inf. _V_2
http://intranet.parquesnacionales.gov.co/instrumentos-evaluacion-y-control-gestion/documentos/gestion-y-administracion-de-la-informacion/formatos/
DTAM Se realiza la actualización del inventario de activos de información, en el periodo comprendido entre abril-julio.  Teniendo en cuenta las Tablas de retención documental de la DTAM y toda la gestión de cada funcionario o contratista según la temática, los soportes, documentos  y medios de conservación. Se anexa el inventario actualizado a la fecha.
Anexo 20 REGISTRO DE ACTIVOS DE LA INFORMACIÓN DTAM
DTAN:La Dirección Territorial actualiza la información en las diferentes bases de datos y links dispuestos junto con el area juridica, para eso se presentan capturas de pantalla de bases de datos, convenio matriz, directorio de contratistas, publicación de procesos, asi mismo copias de seguridad de la información de los usuarios y proceso de escaneo de documentación del archivo.
DTAO Desde el grupo de procesos corporativos se enviaron los formatos  para el diligenciamiento de los formatos de Índice de Información Clasificada y Registro de Activos de Información, los cuales se encuentran en avance por parte de la DTAO.
adicionamente y dando cumplimiento a las normas, leyes y procesos de transparencia y acceso a la Información y a la privacidad de la misma, desde la DTAO, continuamos en la construccion de un inventario de activos de información y su ultima clasificación figura asi: * Recursos de la informacion: bases de datos, documentacion sistemas y capacitacion de los mismos * Recursos de Software: migracion de aplicaciones y sistemas operativos * Activos fisicos: equipos informaticos y equipos de comunicaciones * Servicios: calefaccion, iluminacion y energia electrica. 
Evidencias: Transparencia - subcomponente 3. -31 Activos de la informacion -Anexos Gestion de incidentes, listado de activos fisicos, reporte de orfeo y correo instru inf publica.
DTCA: Por parte del Nivel central se realizó la Actualización del Formato de Esquema de Publiación GAIN_FO_38_Esquema de Publicación Transparencia y Acceso a la Información Pública Administración y Gestión Inf. _V_2
Ver publicación en: 
http://intranet.parquesnacionales.gov.co/instrumentos-evaluacion-y-control-gestion/documentos/gestion-y-administracion-de-la-informacion/formatos/
DTOR Se actualizó el formato de Inventarios de Activos de Información y el mismo se encuentra en revisión del área jurídica para proceder una revisado a enviar al Grupo de Procesos Corporativos para trámite respectivo. 
Anexo 3.1.1 GAIN_FO_36_Reg_activos_inf
Anexo 3.1.2 GAIN_FO_37_Indice_inf_clasific_res
DTPA Se encuentra actualizada y publicada el directorio de contratistas y base de datos de contratos y convenios en la página web </t>
    </r>
    <r>
      <rPr>
        <sz val="10"/>
        <color rgb="FFFF0000"/>
        <rFont val="Arial Narrow"/>
        <family val="2"/>
      </rPr>
      <t>NOTA reporte no corresponde con la actividad no se incluye % avance</t>
    </r>
  </si>
  <si>
    <t>Mantener la estructura y actualización del esquema de publicación de información en el portal Institucional</t>
  </si>
  <si>
    <t>GPC Esquema de información publicado en el portal Web conforme al Capitulo III del Decreto 103 de 2015
GCEA: Se ajustó en el Esquema de Publicaciones  la información responsabilidad del GCEA y se envió al Grupo de Procesos Corporativos para que quedará actualizado.</t>
  </si>
  <si>
    <t>% de avance en el levantamiento y consolidación del Esquema de Información</t>
  </si>
  <si>
    <t>Grupo de comunicaciones y Educación Ambiental con el apoyo de todas las dependencias responsables de mantener actualizada la página web</t>
  </si>
  <si>
    <r>
      <rPr>
        <sz val="10"/>
        <color theme="1"/>
        <rFont val="Arial Narrow"/>
        <family val="2"/>
      </rPr>
      <t>GCEA GCEA. El esquema de publicaciones está actualizado y se encuentra publicado en la página web. 
SSNA  Mediante memorando No 20203000001063 del , 22 de abril de 2020 se envia al Coordinador Grupo de Comunicaciones y Evaluación Ambiental, la certificación  de la información de la cual es responsable la Subdirección de Sostenibilidad y Negocios
Ambientales, informando que  se encuentra debidamente actualizada tanto en la página web como en la intranet.
SAF-GPC: Se realizó la Actualización del Formato de Esquema de Publiación GAIN_FO_38_Esquema de Publicación Transparencia y Acceso a la Información Pública Administración y Gestión Inf. _V_2
http://intranet.parquesnacionales.gov.co/instrumentos-evaluacion-y-control-gestion/documentos/gestion-y-administracion-de-la-informacion/formatos/</t>
    </r>
    <r>
      <rPr>
        <b/>
        <i/>
        <u/>
        <sz val="10"/>
        <color theme="1"/>
        <rFont val="Arial Narrow"/>
        <family val="2"/>
      </rPr>
      <t xml:space="preserve">
</t>
    </r>
    <r>
      <rPr>
        <sz val="10"/>
        <color rgb="FF525252"/>
        <rFont val="Arial Narrow"/>
        <family val="2"/>
      </rPr>
      <t xml:space="preserve">DTAM </t>
    </r>
    <r>
      <rPr>
        <sz val="10"/>
        <color theme="1"/>
        <rFont val="Arial Narrow"/>
        <family val="2"/>
      </rPr>
      <t>En concordancia con la Ley 1712 de 2014 la información Pública es publicada en la página web de la entidad, “Transparencia y acceso a información pública”, como los instrumentos de Gestión de Información Pública como el programa dfe gestión documental, directorio , trámites y servicios, información contractual,  procedimientos de adquisición y compras, etc. 
Anexo 13 Inventario de Activos de Información actualizado</t>
    </r>
    <r>
      <rPr>
        <b/>
        <sz val="10"/>
        <color rgb="FFFF0000"/>
        <rFont val="Arial Narrow"/>
        <family val="2"/>
      </rPr>
      <t xml:space="preserve"> (NO SE TIENE EN CUENTA POR CORRESPONDER AVANCE A GCEA)</t>
    </r>
  </si>
  <si>
    <t>Actualizar el índice de información clasificada y reservada</t>
  </si>
  <si>
    <t>GPC Índice de Información clasificada y reservada actualizada y publicada en el portal Web</t>
  </si>
  <si>
    <t>% avance en el Índice de información clasificada y reservada publicada y actualizada en el portal web.</t>
  </si>
  <si>
    <t>SAF-GPC: El índice de información clasificada y reservada se encuentra actualizado y publicado en la página web de PNNC, faltando el diligenciamiento de los Grupos de la Subdirección de Gestión y Manejo.
http://www.parquesnacionales.gov.co/portal/es/planeacion-gestion-y-control/gestion-documental/</t>
  </si>
  <si>
    <t>SAF-GPC: El índice de información clasificada y reservada se encuentra actualizado y publicado en la página web de PNNC. Ya se incluyó la información de la Subdirección de Gestión y Manejo.
Puede consultarse en el link:  http://www.parquesnacionales.gov.co/portal/es/planeacion-gestion-y-control/gestion-documental/</t>
  </si>
  <si>
    <r>
      <rPr>
        <b/>
        <sz val="14"/>
        <color theme="1"/>
        <rFont val="Calibri"/>
        <family val="2"/>
      </rPr>
      <t>Subcomponente 4</t>
    </r>
    <r>
      <rPr>
        <sz val="14"/>
        <color theme="1"/>
        <rFont val="Calibri"/>
        <family val="2"/>
      </rPr>
      <t xml:space="preserve">
Criterio diferencial de accesibilidad</t>
    </r>
  </si>
  <si>
    <t>Diseñar, implementar y divulgar información en formatos alternativos comprensibles, para facilitar acceso a grupos étnicos y personas con discapacidad, cuando sea requerido.</t>
  </si>
  <si>
    <t xml:space="preserve">GCEA: Hemos realizado algunos podcast de sonidos de parques.  Por otro lado, se publicó en you tube de PNNC un video subtiulado realizado por el PNN Chingaza y la DTOR sobre la expedición biológica realizada en Chingaza en el 2019-2020. También se pubicó un podcast de testimoniales del Programa de Desarrollo Local Sostenible de la Unión Europea. </t>
  </si>
  <si>
    <t xml:space="preserve">% de avance en la construcción de formatos alternativos </t>
  </si>
  <si>
    <t>Grupo de comunicaciones y Educación Ambiental y Grupo de Procesos Corporativos</t>
  </si>
  <si>
    <r>
      <t xml:space="preserve">GCEA: </t>
    </r>
    <r>
      <rPr>
        <sz val="10"/>
        <color theme="1"/>
        <rFont val="Arial Narrow"/>
        <family val="2"/>
      </rPr>
      <t>Se elaboraron tres videos en lenguas de señas.</t>
    </r>
    <r>
      <rPr>
        <b/>
        <i/>
        <u/>
        <sz val="10"/>
        <color theme="1"/>
        <rFont val="Arial Narrow"/>
        <family val="2"/>
      </rPr>
      <t xml:space="preserve">
</t>
    </r>
    <r>
      <rPr>
        <sz val="10"/>
        <color theme="1"/>
        <rFont val="Arial Narrow"/>
        <family val="2"/>
      </rPr>
      <t>SAF-GPC: En los protocolos de atención al usuario, se dispone como se debe brindar información a las personas que se encuentran en situación de discapacidad, o pertenecen agrupos étnicos. Anexo 4.1. Protocolos-atencion-al-ciudadano</t>
    </r>
  </si>
  <si>
    <t>GCEA: en este cuatrimestre no hay novedades con respecto a lo reoportado el trimestre pasado. Sin embargo, en el diseño de la nueva página web se están considerando aspectos para quesea accesible a  los usuarios con condiciones de discapacidad.
SAF-GPC: En los protocolos de atención al usuario, se ispone como se debe brindar información a las personas que se encuentran en situación de discapacidad, o pertenecen agrupos étnicos.
Anexo 4.1.. Protocolos-atencion-al-ciudadano</t>
  </si>
  <si>
    <t>Portal Web con publicaciones para permitir el acceso de la página y noticias principales en idioma inglés y una lengua de un grupo étnico y cultural del país. (el apoyo lo brindará la DTAO con   NURY YAGARY de la comunidad Embera Chami.)</t>
  </si>
  <si>
    <t>GCEA: Hasta ahora y a lo largo del año  no hemos recibido ninguna solicitud al respecto-
OAP Esta actividad no depende de ningun requerimiento sino se deriva de los lineamientos impartidos por los entes rectores en esta materia DNP, Mintic, DAFP</t>
  </si>
  <si>
    <t>Información publicada en diversos idiomas y lenguas de acuerdo a la solicitud realizada por las autoridades de las comunidades</t>
  </si>
  <si>
    <t>Grupo de comunicaciones y Educación Ambiental 
Grupo de Participación social y Dirección Territorial DTAO (Monica Rodriguez)</t>
  </si>
  <si>
    <t>GCEA: en este cuatrimestre no hay novedades con respecto a lo reoportado el trimestre pasado.
GPS: En el transcurso del año no se ha requerido el apoyo en este indicador
DTAO El  nivel central es quien maneja la página web en sus principales secciones y la de noticias y se reitera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tambien se podria lograr esta actividad.</t>
  </si>
  <si>
    <r>
      <rPr>
        <b/>
        <sz val="14"/>
        <color theme="1"/>
        <rFont val="Calibri"/>
        <family val="2"/>
      </rPr>
      <t xml:space="preserve">Subcomponente 5                                                                                      </t>
    </r>
    <r>
      <rPr>
        <sz val="14"/>
        <color theme="1"/>
        <rFont val="Calibri"/>
        <family val="2"/>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</si>
  <si>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</si>
  <si>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</si>
  <si>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SAF-GPC:  De acuerdo a lo dispuesto en la ley  1712 de 2014, el informe se consolida de manera trimestral. El informe del 1ª trimestre de 2020, se encuentra publicado en la página web.
Anexo 5.1. Informe PQRSD I trimestre 20</t>
  </si>
  <si>
    <t>SAF-GPC:  De acuerdo a lo dispuesto en la ley  1712 de 2014, el informe se consolida de manera trimestral.Los informes de los 2 primeros trimestres de 2020, se encuentran publicados en la página web, en el link: 
Anexo 5.1. Informe PQRSD I trimestre 20
Anexo 5.1. Informe PQRSD II trimestre 20</t>
  </si>
  <si>
    <t>Realizar la publicación en la página Web de los procesos de contratación así como el directorio de contratistas y las bases de datos de la contracción de acuerdo con los formatos establecidos y compartido en el drive  por el Grupo de contratos</t>
  </si>
  <si>
    <t>GPC Información registrada y actualizada conforme a los lineamientos establecidos de manera bimensual (circular 20161000000014 del 25/01/2016)</t>
  </si>
  <si>
    <t>Grupo de Contratos/ Direcciones Territoriales</t>
  </si>
  <si>
    <r>
      <t>Conforme a lo ordenado en la circular 20191020002303 del 27 de mayo de 2019, el Grupo de Contratos  informa que se encuentra actualizada la página WEB y la Intranet en lo que corresponde al tema contractual con corte al 30 de abril del 2020.           Cabe señalar, que esta certificación se expide conforme a la competencia exclusiva del Nivel Central, toda vez que las Direcciones Territoriales deben diligenciar su propia información y certificar su cumplimiento conforme a las instrucciones impartidas en la circular No. 20161000000184 del 1 de julio de 2016. Anexo 5,2</t>
    </r>
    <r>
      <rPr>
        <b/>
        <i/>
        <u/>
        <sz val="10"/>
        <color theme="1"/>
        <rFont val="Arial Narrow"/>
        <family val="2"/>
      </rPr>
      <t xml:space="preserve">
</t>
    </r>
    <r>
      <rPr>
        <b/>
        <sz val="10"/>
        <color rgb="FF548135"/>
        <rFont val="Arial Narrow"/>
        <family val="2"/>
      </rPr>
      <t>DTAM La Dirección Territorial realizó la actividad de actulizar y publicar el directorio de contratistas y base de datos de contratos y convenios en la página web. Con un total de 100% de  avance en el periodo que se reporta. Anexo 14 EVIDENCIA PUBLICACION PAGINA WEB DIREC Y CONTRATACIÓN</t>
    </r>
    <r>
      <rPr>
        <sz val="10"/>
        <color theme="1"/>
        <rFont val="Arial Narrow"/>
        <family val="2"/>
      </rPr>
      <t xml:space="preserve">
</t>
    </r>
    <r>
      <rPr>
        <b/>
        <sz val="10"/>
        <color rgb="FF2F5496"/>
        <rFont val="Arial Narrow"/>
        <family val="2"/>
      </rPr>
      <t>DTOR Se realizó la publicación de los procesos de contratación en la pagina web de PNNC,  y se mantiene actualizado el directorio de contratistas y base de datos de la contratación. Anexo 3</t>
    </r>
    <r>
      <rPr>
        <sz val="10"/>
        <color theme="1"/>
        <rFont val="Arial Narrow"/>
        <family val="2"/>
      </rPr>
      <t xml:space="preserve">
</t>
    </r>
    <r>
      <rPr>
        <b/>
        <sz val="10"/>
        <color rgb="FFC55A11"/>
        <rFont val="Arial Narrow"/>
        <family val="2"/>
      </rPr>
      <t>DTAN Se adjunta captura de pantalla ( 5 imágenes) de los procesos de contratacion, directorio de contratistas convenios pubilicaso en la pagina web de parques naciuonales a la fecha abril de 2020</t>
    </r>
    <r>
      <rPr>
        <sz val="10"/>
        <color theme="1"/>
        <rFont val="Arial Narrow"/>
        <family val="2"/>
      </rPr>
      <t xml:space="preserve">
</t>
    </r>
    <r>
      <rPr>
        <b/>
        <sz val="10"/>
        <color rgb="FF2E75B5"/>
        <rFont val="Arial Narrow"/>
        <family val="2"/>
      </rPr>
      <t>DTAO Se consultó a nivel central y nos indicaron que no somos los responsables de subir dicha información a la página web y que de eso se encargaba el Grupo de Contratos.</t>
    </r>
    <r>
      <rPr>
        <b/>
        <sz val="10"/>
        <color rgb="FFFF0000"/>
        <rFont val="Arial Narrow"/>
        <family val="2"/>
      </rPr>
      <t xml:space="preserve"> (se valida avance parcial 50%)</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DTCAEn la ruta &gt; Contratación &gt; Procesos de Contratación Pública &gt; Dirección Territorial Caribe &gt; 2020. http://www.parquesnacionales.gov.co/portal/es/contratacion/contratacion/direccion-territorial-caribe/2020-2/ de la página Web de PNNC, se encuentran publicado un link que permite visualizar la URL publica de cada proceso publicado en el SECOP I, SECOP II y TVEC.   En la ruta mencionada en el link “Directorio de Contratistas”, se tiene acceso a archivo excel publicado en Google drive, que contiene información de contratistas Evidencia:carpeta 5.2 pdf con IMPR PANT Y directorio contratistas )</t>
    </r>
  </si>
  <si>
    <t>Conforme a lo ordenado en la circular 20191020002303 del 27 de mayo de 2019, el Grupo de Contratos  que se encuentra actualizada la página WEB y la Intranet en lo que corresponde al tema contractual con corte a segundo cuatrimestre del 2020.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http://www.parquesnacionales.gov.co/portal/es/contratacion/contratacion/nivel-central/
DTAM La Dirección Territorial realizó la actividad de actulizar y publicar el directorio de contratistas y base de datos de contratos y convenios en la página web. Con un total de 100% de  avance en el periodo que se reporta.
CONTRATACION DIRECTA: http://www.parquesnacionales.gov.co/portal/es/contratacion/contratacion/direccion-territorial-amazonia/2020-2/contratacion-directa/
MINIMA CUANTIA: http://www.parquesnacionales.gov.co/portal/es/contratacion/contratacion/direccion-territorial-amazonia/2020-2/minima-cuantia/
SUBASTA INVERSA: http://www.parquesnacionales.gov.co/portal/es/contratacion/contratacion/direccion-territorial-amazonia/2020-2/seleccion-abreviada-de-subasta-inversa/
SELECCION ABREVIADA MENOR CUANTIA: http://www.parquesnacionales.gov.co/portal/es/contratacion/contratacion/direccion-territorial-amazonia/2020-2/seleccion-abreviada-de-menor-cuantia/
CONVENIOS: http://www.parquesnacionales.gov.co/portal/es/contratacion/contratacion/direccion-territorial-amazonia/2020-2/convenios/
DIRECTORIO CONTRATISTAS: http://www.parquesnacionales.gov.co/portal/es/contratacion/contratacion/direccion-territorial-amazonia/2020-2/directorio-de-contratistas/
BASES DE DATOS: http://www.parquesnacionales.gov.co/portal/es/contratacion/contratacion/direccion-territorial-amazonia/2020-2/base-de-datos/  
Anexo 21 print pantallazos publicacion página PNNC
DTAN Se adjunta captura de pantalla ( 5 imágenes) de los procesos de contratacion, directorio de contratistas convenios publicados, bases de datos en la pagina web de parques nacionales a la fecha AGOSTO de 2020
DTAO La publicación en la página web de las bases de datos y de las contrataciones, se actualiza de manera mensual o bimensual. Se anexan las evidencias de la última actualización de la página de la DTAO.
Evidencias: Transparencia - subcomponente 5. - activ 5.2  actualización pagina contratación -base de datos actualizada- print pantalla actualización drive.
En la ruta “Contratación &gt; Procesos de Contratación Pública &gt; Dirección Territorial Caribe &gt; 2020”, de la página Web se encuentran publicado un link que permite visualizar la URL publica de cada proceso publicado en el SECOP II y TVEC
http://www.parquesnacionales.gov.co/portal/es/contratacion/contratacion/direccion-territorial-caribe/
En la ruta mencionada se encuentra publicado el link “Directorio de Contratistas”, con acceso a archivo en excel publicado en Google drive, que contiene información de los contratistas de la DT y y base de datos de la gestión contractual. Evidencia: anexo 1. información de contratación web
DTOR Se realizó la publicación de los procesos de contratación en la pagina web de PNNC,  y se mantiene actualizado el directorio de contratistas y base de datos de la contratación.
Anexo 5.2.1</t>
  </si>
  <si>
    <t>AVANCE PROMEDIO DEL CUATRIMESTRE  TRANSPARENCIA</t>
  </si>
  <si>
    <t xml:space="preserve">Plan Anticorrupción y de Atención al Ciudadano - 2020                                                                                                                         </t>
  </si>
  <si>
    <t>Componente 5: Iniciativas Adicionales</t>
  </si>
  <si>
    <t xml:space="preserve">Iniciativas adicionales </t>
  </si>
  <si>
    <t>Divulgar e interiorizar  Código de Ética que incorpora lineamientos claros y precisos sobre temas de conflicto de intereses, canales de denuncia de hechos de corrupción, mecanismos para la protección al denunciante</t>
  </si>
  <si>
    <t xml:space="preserve">Código ético socializado incluyendo con los parámetros anticorrupción.
Socialización del código de ética con el apoyo de comunicaciones. </t>
  </si>
  <si>
    <t>Grupo de Gestión Humana-</t>
  </si>
  <si>
    <t>Se realizó Curso ITLC , el cual aborda en La tercera y última parte la unidad, “integridad”, y brinda al servidor público las herramientas para fortalecer los valores éticos en su labor diaria. El principal aporte que puede hacer un servidor público a la lucha contra la corrupción es que sus comportamientos y decisiones estén orientados por la ética de lo público. Define que Ser servidor público implica un comportamiento especial, un deber ser particular y una manera específica de actuar, siempre orientada bajo el sentido de la ética de lo público. Anexo 1.1</t>
  </si>
  <si>
    <t>Actualmente el Grupo de Gestión Humana reporta un total de 1190 servidores certificados en el Curso de Integridad, Transparencia y Lucha Contra la Corrupción, con la finalidad de brindar al servidor público las herramientas para fortalecer los valores éticos en su labor diaria.</t>
  </si>
  <si>
    <t>Promover acuerdos, compromisos y/o protocolo éticos al interior de la entidad.</t>
  </si>
  <si>
    <t>Acuerdos, compromisos y/o protocolos suscritos.</t>
  </si>
  <si>
    <t>En el primer trimestre no se adelanta esta actividad</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</si>
  <si>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</si>
  <si>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</si>
  <si>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y Educación Ambiental y el Grupo Control Disciplinario Interno.</t>
  </si>
  <si>
    <r>
      <t xml:space="preserve">Se realizaron 3 jornadas de sensibilizacion asi: </t>
    </r>
    <r>
      <rPr>
        <b/>
        <sz val="10"/>
        <color theme="1"/>
        <rFont val="Arial Narrow"/>
        <family val="2"/>
      </rPr>
      <t xml:space="preserve">
26/02/2020:: </t>
    </r>
    <r>
      <rPr>
        <sz val="10"/>
        <color theme="1"/>
        <rFont val="Arial Narrow"/>
        <family val="2"/>
      </rPr>
      <t xml:space="preserve">Publicada   en el correo institucional, flash disciplinario en relación  con la Dedicacion tiempo reglamentario de trabajo al cumpl imiento de obligaciones y servicio al ciudadano, no obstante las pausas que se realicen.                           
</t>
    </r>
    <r>
      <rPr>
        <b/>
        <sz val="10"/>
        <color theme="1"/>
        <rFont val="Arial Narrow"/>
        <family val="2"/>
      </rPr>
      <t xml:space="preserve">30/03/2020: </t>
    </r>
    <r>
      <rPr>
        <sz val="10"/>
        <color theme="1"/>
        <rFont val="Arial Narrow"/>
        <family val="2"/>
      </rPr>
      <t xml:space="preserve">Publicada en el correo institucional,  frase concerniente a la Obligacion de los servidores publicos dar cumplimiento a  instrucciones de prevención del Gobierno Nacional en epoca de crisis.                                              
</t>
    </r>
    <r>
      <rPr>
        <b/>
        <sz val="10"/>
        <color theme="1"/>
        <rFont val="Arial Narrow"/>
        <family val="2"/>
      </rPr>
      <t>29/04/2020:</t>
    </r>
    <r>
      <rPr>
        <sz val="10"/>
        <color theme="1"/>
        <rFont val="Arial Narrow"/>
        <family val="2"/>
      </rPr>
      <t xml:space="preserve"> Publicada  en el correo institucional,, flash disciplinario relativo,  al deber legal de trabajar en casa de manera permanente y obligatoria, haciendo uso de los medios digitales y las tecnologías de  la información , en epoca aislamiento por Covid 19.  
GCEA: Con el Grupo de Control Disciplinario Interno se trabajado en el diseño y difusión por canales internos de campañas periodicamente sobre la responsabilidad de los servidores públicos frente a los ciudadanos.</t>
    </r>
  </si>
  <si>
    <t xml:space="preserve">GCEA; En coordinación con el GCDI se saca una campaña en este sentido.
SAF 18/05/2020: Publicada en el correo institucional, flash disciplinario  relacionada a que contagiar el covid 19 de manera intencionada es delito y falta disciplinaria 
09/06/2020: Publicada en el correo institucional, flash disciplinario en relación con evitar ocasionar daños de los elementos y documentos de la  entidad de los elementos que han sido confiados para el cumplimiento de las funciones asignadas. 
10/07/2020: Publicada en el correo institucional, flash disciplinario en relación a que en tiempos de contingencia covid-19, el ciudadano requiere consultar información, hacer trámites y acceder a servicios de la entidad y presentar peticiones, quejas y reclamos. 
29/07/2020: Publicada en el correo institucional, flash disciplinario en relación a que en trabajo remoto se debe adoptar un comportamiento adecuado con sus superiores, subalternos y compañeros en las reuniones o actividades realizadas en medios audiovisuales.                                                                                                                                                                                         
21/08/2020. Publicada en el correo institucional, flas disciplinario en relación a conductas que pueden ser consideradas actos de corrupción y por lo tanto objeto de investigación disciplinaria, conminando a los servidores a evitarlas y a denunciarlas. </t>
  </si>
  <si>
    <t>AVANCE PROMEDIO DEL CUATRIMESTRE  INICIATIVAS ADICIONALES</t>
  </si>
  <si>
    <t>PARTICIPACIÓN SOCIAL, CIUDADANA Y DE RENDICIÓN DE CUENTAS 2020</t>
  </si>
  <si>
    <t xml:space="preserve">Observaciones, propuestas y recomendaciones  de los grupos de valor
 </t>
  </si>
  <si>
    <t>Resultado de la participación</t>
  </si>
  <si>
    <t>Compromisos adquiridos de cara a la ciudadanía (en caso de que se trate de un espacio de rendición de cuentas)</t>
  </si>
  <si>
    <t>OBSERVACIONES</t>
  </si>
  <si>
    <t>% de Avance</t>
  </si>
  <si>
    <t>Nro.</t>
  </si>
  <si>
    <t>Proceso</t>
  </si>
  <si>
    <t>Nombre del Espacio de Participación</t>
  </si>
  <si>
    <t>Grupo de valor impactado</t>
  </si>
  <si>
    <t xml:space="preserve">Canal / Metodología de Participación
(Consulta, mesas de trabajo, foros, chat, reuniones, etc.) </t>
  </si>
  <si>
    <t xml:space="preserve">Participantes esperados </t>
  </si>
  <si>
    <t>Descripción de la fase</t>
  </si>
  <si>
    <t>Meta / Resultado Esperado</t>
  </si>
  <si>
    <t>Direccionamiento Estratégico</t>
  </si>
  <si>
    <t xml:space="preserve">Consulta y concertación del Plan de Estratégico Institucional 2019-2022  (PEI) </t>
  </si>
  <si>
    <t>Dirección General
Oficina Asesora de Planeación</t>
  </si>
  <si>
    <t>Ciudadano, grupos étnicos, comunidades afrodescendientes y campesinas, Academia, Empresa, Estado, Proveedores, Funcionarios, Contratistas, Organizaciones No Gubernamentales</t>
  </si>
  <si>
    <t>Página web
Redes Sociales</t>
  </si>
  <si>
    <t xml:space="preserve">Los participantes en la consulta presentan sus observaciones y aportes al  Plan de Estatègico Institucional 2019-2022  (PEI) </t>
  </si>
  <si>
    <t>100% de las consultas y aportes recibidos analizados y con respuesta
(Consultas analizadas y con respuesta / Total Consultas recibidas) x 100%</t>
  </si>
  <si>
    <t>Consulta ciudadana al Plan de Anticorrupción y de Atención al Ciudadano  2020 (PAAC)</t>
  </si>
  <si>
    <t>Los participantes en la consulta presentan sus observaciones y aportes al Plan de Anticorrupción y de Atención al Ciudadano  2020 (PAAC)  y Publicación en página web Mapa de Riesgo de Corrupción  2020</t>
  </si>
  <si>
    <t>Administración y manejo del SPNN</t>
  </si>
  <si>
    <t>Oficina Asesora de Planeación - GCEA  y todas las dependencias de la entidad y Direcciones Territoriales (que propongan su realización)</t>
  </si>
  <si>
    <t xml:space="preserve">Mesa de Trabajo, foro, seminarios, publicaciones  </t>
  </si>
  <si>
    <t>Se citan reuniones por parte de la SGM y/ DT donde se aclaran las dudas existentes a la temática abordada</t>
  </si>
  <si>
    <t>100% de las consultas y aportes recibidos analizados y con respuesta</t>
  </si>
  <si>
    <t>OAP Durante el segundo semestre se coordinó la realización de  siete foros temáticos VIRTUALES aprobados por el Comité de Gestión asÍ: 28/10/20 Gobernanza y seguridad hídirca a las áreas protegidas 30/10/20 Estrategias para abordar la deforestación del  PNN Serrania del Chiribiquete; 6/11/20 Las áreas protegidasy otras medidas efectivas de conservación en el ordenamiento Territorial del paisaje del Subsistema Andes Occidentales de Colombia 30/11/20  PNN FArallones proveedor de agua y vida para el Valle del Cauca 4/12/20 Distritos NAcionales de Manejo Integrado nuevas formas de conservar el Patrimonio Nacionalnatural y cultural del Pacifico Colombiano; 11/12/20 Avances en la Gestión Internstitucional de la estrategia de conectividades socioecosistémicas en la Región Caribe y 15/12/20 Saneamiento predial implementación de Sistemas Sostenibles. 
En el siguiente link se publicó la convocatoria de los fors realizados en el último cuatrimestre http://www.parquesnacionales.gov.co/portal/?attachment_id=78277
GCEA; Se conectó a cada trnasmisión un promedio entre 70 y 90 personas pero el alcance de las tansmisiones realizadas fue de 147.000 personas.
DTPA Se realiza el foro virtual de rendición de cuentas 2020 Parque Nacional Natural Farallones de Cali proveedor de agua y vida para el Valle del Cauca, realizado el pasasdo 14 de diciembre, donde se permitió la participación de los grupos de vaos a través de un formulario de preguntas y la encuesta de evaluación y satisfacción ciudadana
DTOR: El foro fue pertinente y eficaz para la rendición de cuentas de Parques Nacionales Naturales de Colombia, fue un espacio apropiado para la socialización de la gestión de los Parques nacionales Naturales Sumapaz y Chingaza de la DTOR con diversos actores estratégicos y un alto número de asistentes que participaron de manera voluntaria. 
Desde el área de Comunicaciones de la DTCA, con las áreas protegidas, se organizaron las transmisiones vía Facebook de (2) dos foros: Uno fue el cierre de la Se-mana de la Biodiversidad Caribe, en la que se habló sobre los aportes de los procesos de EA y Comunicacio-nes en las comunidades y el otro fue el Foro de Rendi-ción de Cuentas de la DTCA ‘Avances en la Gestión Interinstitucional de la Estrategia de Conectividades Socioecosistémicas en la Región Caribe’. 
Evidencias: 
- Memoria Foro Rendición Cuentas DTCA 12-11-2020
- Memoria Semana Biodiv Caribe - Procesos EA y Comunic 10-
DTAO Foro: Se conectaron mas de 160 personas, y se recibieron preguntas especificas que se dieron respuesta via mail y durante el evento. 
DTAN Aporte a estructuracion dela Politca Publica del SINAP Vision 20-30 mediante la actualizacion del Plan de Accion del Subsistema AN, Definicion Linea Base, Desarrollo de la Estrategia de Sostenibilidad Financiera-Iniciar Formulacion de Proyecto para aplicar al SGR. Estimar alcance de la PP, en el marco de la promulgacion del CONPES SINAP. Acompañamiento y Participación, ejercicio para el establecimiento de la Propuesta de Estructura Ecológica Principal – Primera Fase para el Subsistema de los Andes Nororientales.</t>
  </si>
  <si>
    <t>Corresponde a cada Territorial elaborar el respectivo informe de acuerdo con los parámetros establecidos por Función Pública los cuales fueron socializados en el mes de diciembre/20 
DTPA Se generó el compromiso de reresponder las preguntas e inquietudes que no se pudieron reponder durante le evento.
DTOR No se generaron compromisos en este espacio. 
DTAO Los compromisos adquiridos se relacionan con despejar las inquietudes planteadas, lo cual se hizo en el evento y tambien via mail.  
DTAN No se establecieron compromisos</t>
  </si>
  <si>
    <t xml:space="preserve">Generar espacios de educación y comunicación ambiental, para la conservación de las Áreas Protegidas
</t>
  </si>
  <si>
    <t>GCEA,  Direcciones Territoriales y Áreas Protegidas</t>
  </si>
  <si>
    <t>Ciudadano, Comunicades campesinas, étnicas y educativas,  Empresa, Estado,  Funcionarios, Contratistas, Organizaciones No Gubernamentales</t>
  </si>
  <si>
    <t>GCEA: En la jornada realizada en Octubre de la Cátedra Ambiental participaron 113 personas.
DTPA Participación en Dos (2)  Recorridos virtuales intersectoriales en los corregimiento de Leonera,  Andes y pichinde zona de influencia del AP, para su posicionamiento y dar respuesta a la comunidad sobre la importancia del AP. Aproximadamente 50 personas
Participación en tres (3)l reuniones del CMDR del Distrito de Cali, para abordar situaciones ambientales que se relacionan con el AP.  Aproximadamente 60 personas.
Dos reuniones de trabajo con delegados de la mesa de concertación campesina UOT para trabajar en un propuesta de prevención, vigilancia y control comunitario para el AP.  Aproximadamente 20 personas.
DTAM En las difererentes actividades realizadas por las áreas protegidas y la DTAM se resalta como resultado el fortalecimiento de los equipos internos en la apropiación de contenidos relacionados con la conservacion de las AP. De igual forma, con los publicos externos se realizaron talleres educativos con docentes estudiantes resaltándose la importnacia de vinular estas temáticas en los planes de estudio de las Instituciones educativas. Tambien se elaboraron productos de comunicación como programas radiales y videos sobre temáticas como plantas medicianles, entre otros. 
DTAO No se han aplicado en espacios con comunidades, se realizó socilización con los equipos de las A.P para aplicarlos próximamente cuando se supere el covid 19.
DTAN: Desarrollo de 4 Unidades Tematicas, Gestion de Riesgo, Cambio Climatico, Dimension Ambiental, Ordenamiento Territorial, Herramientas para OT, Herraminetas para SIG, Analisis de Casos, Atlantico, Antioquia, Cundinamarca y Rio Guarino. Curso Concluido Satisfactoriamente. Analisis y Recomendaciones Tecnicas. Participación, apoyo y aporte dentro del proceso para la Inclusión de la Naturaleza y el Colectivo de PNN como víctima del Conflicto. Presentación del Capítulo I, II, III y IV– Sobre la Verdad, presentado ante la Comisión de la Verdad, Justicia, Reparación y No Repetición, como representante de las AP adscritas a los andes nororientales.
Participación II Foro Internacional de Ordenamiento Territorial y Marino – Escala Regional y Local. Organiza Senado de la Republica de Colombia – Comisión de OT.
Política General de Ordenamiento Territorial – PGOT bajo la orientación de MADS, DNP – COT, Min Interior, IGAC, Cars y Min vivienda.</t>
  </si>
  <si>
    <t>DTPA seguir con el trabajo de la administración del parqque y su zona de influencia o zona con función amortiguadora
DTAN No se establecieron compromisos</t>
  </si>
  <si>
    <t>Generar espacios de diálogo y relacionamiento, locales, regionales y nacionales con comunidades campesinas, para precisión social de límites de las áreas protegidas</t>
  </si>
  <si>
    <t xml:space="preserve">Subdirección de Gestión y Manejo y Direcciones Territoriales </t>
  </si>
  <si>
    <t>Comunicades campesinas, Estado-entes territoriales y la autoridad ambiental competente, No Gubernamentales</t>
  </si>
  <si>
    <t>Se citan las reunioes por parte de la SGM, DT y/o AP,donde se aclaran las dudas existentes a la temática relacionada con la precisión social de límites de las áreas protegidas</t>
  </si>
  <si>
    <t xml:space="preserve">DTPA Se realizaron 2 reuniones  con grupo de artesanos, con los cuales se desarrollo una actividad de restauración donde se logró la siembra de mas de 100 árboles de especies nativas en un área afecta por incendios de coberturas dentro del AP. Aproximadamente 15 personas
3 reuniones con el grupo Cortucan de la cuenca Anchicayá para el fortalecimiento de la iniciativa comutaria de turismo de naturaleza con apoyo del proyecto Desarrollo local Sostenible financiado por la Unión Europea. aproximadamente 25 personas
Para la DTCA los ejercicios de precisión de límites y socialización a escala 1:25.000 de 11 áreas protegidas finalizaron en el año 2019, de tal forma para esta vigencia no se realizó socialización.
Socializar a las comunidades los sectores precisados
</t>
  </si>
  <si>
    <t>Generar espacios de diálogo y relacionamiento, locales, regionales y nacionales con comunidades campesinas, para la caracterización de la situación de uso, ocupación y tenencia</t>
  </si>
  <si>
    <t xml:space="preserve">DTOR:  Se desarrollaron reuniones con autoridades municipales y organizaciones sociales para la sensibilización de las problemáticas de UOT,espacio que se aborda en dos etapas, una que presenta la parte conceptual, marco normativo y el  enfoque de la estrategiadesde del SNPNN y una segunda etapa donde se presenta el estado de Uso, Ocupación y Tenencia en el Área Protegida y las acciones
adelantadas para mitigar este conflicto.
Para la DTCA, se tienen priorizados ejercicios de socialización en PNN Paramillo y VIPIS, sin embargo debido a la Emergencia Sanitaria por el nuevo Coronavirus, no se han adelantado actividades relacionadas y no se tiene fecha prevista para adelantar esta actividad, debido a que implica un acercamietno masivo de las comunidades.
DTAN Continuar el trabajo realizado, en el marco de los acuerdos, continuar la caracterización del sector oriental del PNN El Cocuy que ya va en un 85% de adelanto, seguir buscando soluciones a mediano y largo plazo con la articulación interinstitucional (ANT - IGAC -  Cooperacion Internacional)
De parte de los líderes campesinos, socializar lo mostrado por PNN a las comunidades y buscar la posibilidad de realizar una reunión con ellos con el fin de mostrar la necesidad de la actividad.
Por parte de PNN elaborar un folleto para enviar  alas comunidades con la infomación mostrada a los líderes y de igual amnera estar atentos para la articulación con los lideres para la organización de nuevas reunioens una vez e tenga el AVAL de las comunidades.
DTAM Por parte de la DTAM no se obtuvo ningún resultado específico, debido a la pandemía. </t>
  </si>
  <si>
    <t>DTAN No se establecieron compromisos</t>
  </si>
  <si>
    <t xml:space="preserve">Generar espacios de diálogo y relacionamiento, locales, regionales y nacionales con comunidades campesinas, para suscribir de acuerdos con familias campesinas y pescadoras que habitan o  hacen uso de las áreas protegidas, en el marco de las actividades permitidas </t>
  </si>
  <si>
    <t>Se citan las reuniones por parte de la SGM, DT y/o AP,donde se aclaran las dudas existentes a la temática relacionada con la precisión social de límites de las áreas protegidas</t>
  </si>
  <si>
    <t xml:space="preserve">DTOR: Dado a la situación de emergencia sanitaria por Covid-19 no se presentanavance en el perioro a reportar. 
DTCA El 4/09/2020 Como parte del proceso de implementación de la iniciativa " Paseo en Bote con Fondo de Cristal" resultado de la suscripción de acuerdos de conservación suscrito entre Aecotag y PNNC-DTCA y liderado por el PNN Tayrona, se realizó espacio participativo con los integrantes de la Asociación AECOTAG, para analizar la situación de la iniciativa en torno a la pandemia, y programar fecha para realizar el seguimiento al acuerdo 002 de 2018 (Anexo: Acta de reunión_PNN Tayrona_04/09/2020).
 El 18/09/2020 Se llevó a cabo reunión de seguimiento a los acuerdos de conservación suscritos entre Aecotag y PNN -DTCA (Anexo: Acta de reunión_PNN Tayrona_18/04/2020) 
  El 19 de noviembre de los corrientes se suscribieron 30 acuerdos de conservación entre la Asociación Unidos por la Recuperación de Puerto Caimán -Asopcaiman y Parques Nacionales Naturales de Colombia. Dicho acuerdo fortalecerá la gestión de conservación y manejo de los ecosistemas marino costeros del Vía Parque Isla de Salamanca-VIPIS, mediante las acciones de restauración activa, educación ambiental, monitoreo participativo y el fortalecimiento en la cadena productiva en el marco de las buenas prácticas para la pesca responsable que contribuye a mejorar la capacidad de generación de ingresos para las familias de Asopcaiman que involucre a 30 familias. (Anexo: Minuta de acuerdos de conservación suscrita _19/11/2020).
 El 30 de noviembre de 2020, se realizó seguimiento a los acuerdos suscritos entre la Asociación de pescadores artesanales de almeja y actividades a fines ASIPESA y PNN C-Dirección Territorial Caribe. En dicho espacio se abordaron temas de monitoreo de almeja y avances en la implementación de la iniciativa de ecoturismo que se viene apoyando a través del programa DLS-UE y el programa KFW (Anexo Lista de asistencia comité ASIPESA-VIPIS 11-30-2020).
 El 27 de noviembre de los corrientes, se realizó el primer comité de seguimiento a los acuerdos suscritos entre la Asociación Unidos por Puerto Caimán -ASOPCAIMAN y PNNC-Dirección Territorial Caribe, en dicho espacio se analizó la realización de actividades de restauración y se acordó ir monitoreando los niveles de los caudales de los caños para poder iniciar el proceso. (Anexo Lista de asistencia comité ASOPCAIMAN-VIPIS- 11-27-2020)
DTAO: Se firmaron 3 acuerdos de  Restauración Ecológica Participativa con comunidad campesina para la conservación de anfibios en PNN Selva de Florencia. 4 acuerdos de voluntades para la conservación del Oso Andino en el PNN Complejo Volcánico Doña Juana Cascabel y 8 acuerdos de Restauración Ecológica Participativa en el SFF Galeras
DTAM NO se optuvieron resultados directos por parte de la DTAM, debido a la pandemía. Desde el PNNAFIW se logró fortalecer 44 acuerdos 
</t>
  </si>
  <si>
    <t xml:space="preserve">DTAO Aportar tecnicamente en la implentación de acciones de restaruación ecologica, según resolución 247 de 2007 de PNN
DTAM Dentro de los compromisos adquiridos entre las comunidades y el PNNAFIW,  se estableció una zonificación de usos de los predios de las familias seleccionadas y se les apoyó con insumos de ferretería y agrícolas para mejorar sus sistemas productivos y el buen vivir. </t>
  </si>
  <si>
    <t xml:space="preserve">DTOR: Durante el último trimestre se logro avanzar en la socialización de la propuesta de prórroga de los acuerdos suscritos en años anteriores con las familias  campesinas firmante y la socialización de avances en la gestión desarrollada con organizaciones actores sociales. 
DTCA Durante el tercer cuatrimestre del 2020, teniendo en cuenta los vacios presentes en la normatividad nacional para la definicion de la funcion amortiguadora de las areas protegidas se continuó con el trabajo interno para fortalecer el componente tecnico de esta tematica. De igual forma se adelanto reunion con CORPAMAG con el fin de revisar la ruta para el cumplimiento de la medida 4A del Plan Maestro de Restauración del Parque Tayrona consistente en “DECLARAR LA ZONA AMOTIGUADORA DEL PARQUE TAYRONA”
DTAO: Se está en proceso de fimar de acuerdos con 14 familias de las veredasveredas Alto Sano y Puerto Tolima- Planadas, con quienes se está en proceso para ordenar la producción ganadera de manera sostenible y la conservación de sus fuentes hídricas.
DTAN De cara a la ciudadanía tenemos el compromiso, de fortalecer la organización comunitaria en el territorio (caso PNN Tama, con las organizaciones cafeteras del sector central de la zona con función amortiguadora del AP y caso PNN Serrania de los Yariguies, con la asociación de mejoratarios del Carmen del Chucuri, entre otros), para que se conviertan en aliados decididos de la conservación. 
DTAM No se obtuvieron resultados debido a que la DTAM no generó espacios de dialogos con comunidades locales por pandemia </t>
  </si>
  <si>
    <t>DTAO Aportar tecnicamente en la implentación de acciones para sistema sostenible en ganadería y el aíslamiento de fuentes hidricas para su conservación
DTAN No se establecieron compromisos
DTAM No se generaron compromisos por parte de la DTAM</t>
  </si>
  <si>
    <t>Coordinación del SINAP</t>
  </si>
  <si>
    <t>Convocar a las organizaciones y autoridades ambientales, para facilitar diálogos frente a la actualizacion de los planes de accion del SINAP y los SIRAP</t>
  </si>
  <si>
    <t xml:space="preserve">Subdirección de Gestión y Manejo-Grupo de Gestión e Integración del SINAP y Direcciones Territoriales </t>
  </si>
  <si>
    <t xml:space="preserve">DTPA Se hace la escogencia de los repesentantes por parte de los diferentes participantes y se manifiesta la necesidad de mejorar las plataformas de las Tic's para asegurar una mayor participación de los grupos de valor
DTOR: A partir de los objetivos definidos por la Política SINAP, se formuló el Plan Operativo Anual 2020 del SIRAP Orinoquia, con el propósito de avanzar en la formulación de su Plan de Acción 2020-2030
DTCA Para la vigencia de 2020 se avanzó en la gestión de iniciativas de Sistemas de Áreas Protegidas, tanto del orden departamental como del nivel local. Así fue priorizada la gestión para el desarrollo de estos subsistemas con el nodo Guajira, el cual incluyó a los Parques Nacionales Naturales La Macuira, Bahía Portete-Kaurrelle, Sierra Nevada de Santa Marta y el Santuario de Fauna y Flora Los Flamencos. Cabe destacar la gestión conjunta entre la autoridad ambiental regional de La Guajira – CORPOGUAJIRA, Parques Nacionales (Dirección Territorial Caribe -DTCA y áreas protegidas), así como los entes territoriales respectivos, estos últimos jugando un rol a nivel reglamentario muy importante.
 Como parte de los resultados para la vigencia, la DTCA y sus áreas protegidas en el nodo Guajira, especialmente el PNN La Macuira y Bahía Portete cuentan con la conformación del SILAP del municipio de Uribia, proceso ampliamente concertado y apropiado por los diversos actores. Se espera que, así como este subsistema, también se logre a futuro la conformación del sistema departamental de La Guajira y el sistema local para el Distrito de Riohacha. Contar con un sistema local o municipal, puede generar oportunidades para la gestión en la conservación de las áreas protegidas, pues con ello se fortalecen procesos de articulación, se genera una plataforma local para el diálogo y se planean decisiones que coadyuvan al ordenamiento del territorio, generando una visión integral acerca de las conectividades ecológicas entre áreas protegidas, para contribuir al mantenimiento y recuperación de la estructura ecológica principal para la provisión de los bienes y servicios ecosistémicos de las poblaciones rurales y urbanas.
DTAO: Sidap Antioquia actualizó el plan de acción para el cuatrienio 2020-2023, el cual esta en ajustes finales. SIRAP EC con apoyo de WWF, y  autoridades ambientales; CORPOCALDAS, CARDER, CRQ, CORTOLIMA, CVC y PNN trabajaron la propuesta actualizada de plan estrategico.
DTAN Se cumple la agenda programada frente a la actualizacion de los planes  de accion  SINAP y los  SiRAP.
DTAM No es claro que tipo de resultados se espera sean identificados y/o relacionados en esta columna. En los SIRAP/SIDAP, la participación no puede medirse como un resultado, porque es un proceso. 
</t>
  </si>
  <si>
    <t>N/A
DTAN No se establecieron compromisos</t>
  </si>
  <si>
    <t xml:space="preserve">Mesa de Trabajo </t>
  </si>
  <si>
    <t xml:space="preserve">DTPA Se propone convocar al comité técnico e invitar otros actores que apoyen la formulación del proyecto que se presentará al SGR
DTOR: SIRAP Orinoquia busca cumplir con los cuatro objetivos definidos para contribuir a que el sistema sea ecológicamente representativo, bien conectado, efectivamente manejado y equitativamente gestionado.
DTCAPara los meses relacionados no se realizó acompañamiento a Autoridades Ambientales frente a declaratoria de áreas del SINAP, sin embargo fue acompañado el espacio de reactivación del SILAP San Juan del Cesar, en el cual se avanzó en ejercicio con CORPOGUAJIRA al analisis de efectividad del manejo de la RFP Manantial de Cañaverales (Listado asistencia 10/11/2020)
DTAO De igual forma, se realizó una reunión con Corantioquia, Gobernación de Antioquia para presentar la ruta de declaratoria y aclarar inquietudes para el proceso que se adelantara en Cerro Tusa.
DTAN Se hace el acompañamiento en en las reunioens proigramadas con el personal tenico de la DTAN cumpliendo a cabalidad  las agendas programdas.
DTAM No es claro que tipo de resultados se espera sean identificados y/o relacionados en esta columna. En los SIRAP/SIDAP, la participación no puede medirse como un resultado, porque es un proceso. </t>
  </si>
  <si>
    <t>DTAO 
no se hicieron compromisos para PNN
DTAN No se establecieron compromisos</t>
  </si>
  <si>
    <t xml:space="preserve">Subdirección de Gestión y Manejo, Grupo de Gestión e Integración del SINAP, Oficina Asesora Jurídica, Grupo de Participación Social  y Direcciones Territoriales </t>
  </si>
  <si>
    <t>Ciudadano, grupos étnicos, comunidades afrodescendientes Academia, Estado, Funcionarios, Contratistas, Organizaciones No Gubernamentales</t>
  </si>
  <si>
    <t>Página web
Línea Gratuita Nacional
Redes Sociales</t>
  </si>
  <si>
    <t>DTAO Se tuvo espacio para el fortalecimiento de áreas protegidas con cabida en el SINAP, pero no para declaratoria, fue basada en el tema de registro de áreas privadas, tambien se presento un diagnostico para las RNSC del SIDAP Antioquia.
DTAN: Portafolio GEF SINAP - Andes Nororientales - Definicion de Prioirdades de Conservacion y Declaratorias con las Corporaciones . Jornada de Trabajo, Asistencia y Participación en reunión oficial de la CROT Santander, incluye compromisos información y análisis de documentos, compromiso de jornada de trabajo por Municipios por Provincias, para el caso Comunera, Guanentina y Yariguies para nuestras areas dentro del Depto. de Santander. Propuesta de Ordenanza Departamental.
Comunicación y notificación oficial de coordinación y apoyo y soporte para la estructuración de la RAP Gran Santander para los Departamentos de Santander y Norte de Santander. Comunicaciones Oficiales de Articulación.
Activación de Mesa de Trabajo Técnico para la Definición e Implementación de la propuesta del SIDAP Santander con la Secretaria de Agricultura del Dpto. de Santander, así como las Corporaciones Autónomas CDMB y CAS junto a PNNC-DTAN para definir ruta de trabajo y alcance de la propuesta en el marco del PDD Santander para este periodo.</t>
  </si>
  <si>
    <t xml:space="preserve">DTOR: Con los diversos actores del sector público y privado, así como organizaciones no gubernamentales – ONGs y la sociedad civil, se han consolidado estrategias que promueven la conservación de la biodiversidad y los servicios ecosistémicos en las áreas protegidas y estrategias complementarias de conservación en las escalas nacional, regional y local
DTCA Para el proceso de la nueva área DNMI Serranía de San Lucas no se han dado espacios de trabajo que haya acompañado la DTCA, se espera que a partir de la reactivación de actividades, a pesar del COVID-19, se pueda iniciar el diálogo con líderes de organizciones sociales del polígono propuesto.
 Frente al proceso de ampliación del PNN SNSM en el mes de octubre se cuenta con la revisión de compromisos de la ruta (acuerdos con campesinos sobre compra de mejoras por parte de los resguardos Kogui-Malayo-Arhuaco y Arhuaco), así mismo se examinó la planeaión de actividades con representantes de los pueblos Arhuaco y Kogui, así como posible reunión interna para revisión de algunos convenios suscritos en el marco del proceso (Lista-acta 27/10/2020 y Lista-acta 11/11/2020).
 En cuanto al proceso de ampliación del SFF Acandí, Playón y Playona, se cuenta con acta del 14 de septiembre de 2020 y propuesta de plan de trabajo de la reunión entre los 3 niveles de PNN y los consejos comunitarios COCOMANORTE y COCOMASECO (Acta 14/09/2020).
DTAN: participa activimente en las mesas de trabajo programdas aportando el apoyo tecnico para el desarrollo de las actvidades programdas
DTAM No es claro que tipo de resultados se espera sean identificados y/o relacionados en esta columna. En los SIRAP/SIDAP, la participación no puede medirse como un resultado, porque es un proceso. 
</t>
  </si>
  <si>
    <t>N/A
DTAO No hubo compromisos
DTAN No se establecieron compromisos</t>
  </si>
  <si>
    <t>Subdirección de Gestión y Manejo y Direcciones Territoriales.</t>
  </si>
  <si>
    <t xml:space="preserve">DTOR: En atención a la directriz del Ministerio de Salud y protección Social, emitida en marzo del 2020 “Lineamientos para la prevención, detección y manejo de casos de coronavirus (covid-19) para población étnica en Colombia”, no se permite ningun tipo de contacto y relacionamiento con las comunidades indigenas. Evidencia entregada en el cuatrimestre anterior. 
No aplica para la Dirección Territorial Orinoquía
DTCA El 22/10/2020 se desarrolló el cuarto Comité Directivo de Plan de Manejo de los PNN SNSM con el objetivo de abordar el proceso de implementación del Plan de Manejo conjunto de los Parques Sierra Nevada de Santa Marta y Tayrona y socializar el protocolo de bioseguridad con enfoque diferencial del Parque Tayrona para la reapertura del ecoturismo. El espacio de trabajo se realizó entre los cuatro pueblos indígenas de la Sierra Nevada de Santa Marta, representada en sus gobernadores en el Consejo Territorial de Cabildos y PNNC.
 El 19/11/2020 se desarrolló espacio de diálogo social e intercultural entre las comunidades wayuu del Resguardo Perratpu (Loma Fresca, Chentico y Tocoromana) representado en sus autoridades y líderes y PNNC, con el objetivo de socializar a la entidad la situación social y política que están atravesando desde las formas de gobierno propio de las comunidades, para solicitar entidad se abstenga de avanzar en el proceso de actualización del REM hasta tanto no se esclarezca y se resuelvan las dificultades de representatividad de algunas comunidades indígenas.
 El 09/12/2020 se desarrolló espacio de diálogo social e intercultural entre a comunidad wayuu de los Cocos, con ocasión a los hechos acaecidos el pasado 28 de noviembre con integrantes de la comunidad y funcionarios de la entidad, a fin de resolver las diferencias y retomar el trabajo en conjunto y acciones de protección y cuidado de las Lagunas y otros ecosistemas estratégicos para el área protegida y la pervivencia cultural del pueblo Wayuu.
DTAM Se adjuntan los informes SINERGIA de los meses de septiembre, octubre y noviembre, el cual muestra el avances en el ejercicio de construcción con las comunidades indigenas en el marco de los compromisos del Plan Nacional de Desarrollo.
</t>
  </si>
  <si>
    <t>DTOR: En atención a la directriz del Ministerio de Salud y protección Social, emitida en marzo del 2020 “Lineamientos para la prevención, detección y manejo de casos de coronavirus (covid-19) para población étnica en Colombia”, no se permite ningun tipo de contacto y relacionamiento con las comunidades indigenas. Evidencia entregada en el cuatrimestre anterior. 
DTAM Se sugiere citar a las reuniones tematicas al Grupo de participación Social. Esta recomendación ya fue hecha en su momento.
Anexo 3 Informe SINERGIA-Septiembre_DTAM
Anexo 4 Informe SINERGIA-Octubre_DTAM
Anexo 5 Informe SINERGIA-Noviembre_DTAM</t>
  </si>
  <si>
    <t>Generar espacios de partici-pación para el manejo con-junto (comanejo) del territo-rio. (tener en cuenta los usos tradicionales al hacer la planeación del manejo del Área Protegida). Con comunidades Afrodescendientes</t>
  </si>
  <si>
    <t xml:space="preserve">Direcciones Territoriales, con el apoyo  Grupo de Participación Social y Oficina Asesora Jurídica 
</t>
  </si>
  <si>
    <t>DTOR No aplica para la Dirección Territorial Orinoquía
DTAN NO EXISTEN COMUNIDADES AFRODECENDIENTES EN LA DTAN</t>
  </si>
  <si>
    <t>DTOR No aplica para la Dirección Territorial Orinoquía
DTCA El 01/09/2020 se desarrolló mesa operativa de Ecoturismo con el fin avanzar en la evaluación del proceso de reapertura gradual del ecoturismo en el área protegida en coordinación con los CC de la zona de influencia del PNN CRSB.
 El 07/09/2020 Mesa operativa de Ecoturismo. Socializar el protocolo general de bioseguridad decreto 666 y el protocolo de playas expedidos por el Ministerio de Salud y Protección Social, a los consejos comunitarios de la zona de influencia del PNNCRSB, en el marco del proceso de reapertura gradual del ecoturismo en el área protegida.
 El 15/09/2020 se desarrolló reunión mesa coordinadora de la Instancia de Comanejo con los CCCN de Islas del Rosario, Barú, Santa Ana, Ararca, San Bernardo, Playa Blanca y PNN. Concertación del “Programa de reapertura gradual para el manejo con bioseguridad del ecoturismo en el Parque Nacional Natural Los Corales del Rosario y de San Bernardo”.
 El 8/10/2020 se realizó reunión de acercamiento entre el SFFF y los consejos comunitarios constituidos en la zona de influencia del área y protegida (corregimiento de Camarones y la vereda de Perico) con el objetivo de generar un primer espacio de diálogo social y entendimiento entre las comunidades negras y el Santuario, así como presentar a la jefa del área protegida.
 El 28/10/2020 se desarrolló mesa de coordinación de la instancia de Comanejo entre PNNC y los consejos comunitarios de la zona de influencia del PNN CRSB con el objetivo de socializar por parte de la entidad, los programas de gestión que se han venido adelantando de manera paralela desde antes del proceso de apertura de la consulta previa del PM conjunto.
 El 06/11/2020 se realizó reunión de coordinación entre CCCN de Islas del Rosario, Barú, Santa Ana, Ararca, San Bernardo y Playa Blanca y PNN, para la presentación de los programas de gestión de la entidad Áreas protegidas y diversidad biológica- Plan Maestro del Ecoturismo y concertación del cronograma de implementación de la metodología para el fortalecimiento del POE.
 El 07/11/2020 se desarrolló reunión de coordinación con los CCCN de Islas del Rosario, Barú, Santa Ana, Ararca, San Bernardo y Playa Blanca y PNN, del programa de áreas protegidas y diversidad biológica.
 El 26/11/2020 se desarrolló espacio de entendimiento intercultural entre PNNC y los consejos comunitarios de la zona de influencia del PNN CRSB para la conformación de la mesa operativa de recursos hidrobiológicos y pesquero, que dinamizará las acciones que en este sentido se plantean en el plan estratégico de acción del Plan de Manejo.
 El 03/12/2020 Se desarrolló espacio de trabajo interno entre PNN y el CC de la vereda de Playa Blanca con el objetivo de consolidar una propuesta unificada de implicaciones, medidas de manejo y preacuerdos con ocasión al cumplimiento de la sentencia T-021 de 2019 proferido por la Corte Constitucional. El espacio estuvo acompañado del Ministerio del Interior y de la Policía Nacional.
 El 04/12/2020 se desarrolló reunión de consulta previa en sus etapas de taller de Implicaciones, medidas de manejo y preacuerdos y seguidamente el Taller de protocolización de acuerdos entre PNN y el CC de la vereda de Playa Blanca con ocasión al cumplimiento de la sentencia T-021 de 2019 proferido por la Corte Constitucional. Este espacio estuvo orientado por la Autoridad Nacional de la Dirección de Consulta Previa y acompañado por las entidades garantes como la Procuraduría Ambiental de Bolívar, la Defensoría del Pueblo regional Bolívar, la Dimar, Guardacostas, la Personería, Viceministerio de Turismo y Fontur</t>
  </si>
  <si>
    <t>Atención al usuario</t>
  </si>
  <si>
    <t xml:space="preserve">Garantizar el acceso a la información que sustente el desarrollo de las funciones de la entidad </t>
  </si>
  <si>
    <t>Grupo de Procesos Corporativos y Direcciones Territoriales</t>
  </si>
  <si>
    <t>Página web-chat
Línea Gratuita Nacional
Redes Sociales</t>
  </si>
  <si>
    <t>Se da cumplimiento a lo previsto en la gestión y trámite de las PQR</t>
  </si>
  <si>
    <t>GPC: En atención a la emergencia sanitaria decretada a partir del 417 de 2020, prorrogada hasta el 28 de febrero de 2021 por medio de la Resolución 1462 de 2020, se cumple con los establecido en el Decreto 491 de 2020, y se realiza atención virtual a los usuarios. 
Anexo 17. Matriz seguimiento PQRSD
DTAO  Se realiza seguimiento a las PQRs donde se da respuesta en cumplimiento de los tiempos establecidos.
Evidencias: Informe PQR
DTAN: No se han recibido propuestas formales de los grupos de valor en referencia al tramite de las PQR, se ha logrado responder dentro de lsoterminos elgales todas las peticioens imetradas en la DTAN.
DTAM Se realiza foro  Estrategias para abordar la deforestación en el Parque Nacional Natural Chiribiquete, sobre las estrategias que desarrolla Parques Nacionales para conservar el Parque Nacional Natural Serranía de Chiribiquete.
Los grupos de valor presentan preguntas que fueron resueltas durante el evento  sobre: 
1. ARTICULACIÓN, ACUERDOS, ALIANZAS Y COOPERANTES
2. CONTROL Y RESOLUCIÓN DE CONFLICTOS
3. ALINDERAMIENTO
4. TURISMO
5. ORDEN PÚBLICO</t>
  </si>
  <si>
    <t xml:space="preserve">GPC: Se recepcionan por los canales de atención un total de 60 solicitudes de información, con corte al 27 de agosto de 2020.
DTOR: En atención a la emergencia sanitaria  prorrogada hasta el 28 de febrero de 2021 por medio de la Resolución 1462 de 2020, se cumple con los establecido en el Decreto 491 de 2020, y se realiza atención virtual a los usuarios.
DTCA En atención a la emergencia sanitaria decretada a partir del 417 de 2020, prorrogada hasta el 28 de febrero de 2021 por medio de la Resolución 1462 de 2020, se cumple con los establecido en el Decreto 491 de 2020, y se realiza atención virtual a los usuarios.Se recepcionaron por los canales de atención un total de 30 solicitudes de información con corte al 30 noviembre de 2020. 
DTAO 11 solicitudes atendidas en octubre y noviembre
DTAN Se ha logrado interactuar con todas las partes interesadas dandole cumplimiento a la respuesta de las PQR dentro de los terminos legales establecidos.
DTAM Hubo participación de 160 personas a través del evento transmitido por la p+agina web de PNNC
</t>
  </si>
  <si>
    <t>GPC: Se continua la atención por medios virtuales, conforme a las disposiciones del Decreto 491 de 2020, y mientras se prorrogue la emergencia sanitaria.
DTAN No se han adoptados compromisos
DTAM No hubo compromisos</t>
  </si>
  <si>
    <t>Participación en los talleres construyendo país</t>
  </si>
  <si>
    <t>Grupo de Procesos Corporativos y Direcciones Territoriales y Áreas Protegidas</t>
  </si>
  <si>
    <t>Talleres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</si>
  <si>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</si>
  <si>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GPC: En atención a la emergecia declarada por la pandemia del COVID 19, y en atención a la emergencia sanitaria decretada mediante el Decreto 417 de 2020, prorrogada por la Resolución 844 de 2020 y por la Resolución 1462 de 2020, el Gobierno Nacional suspendió la realización de los talleres construyendo país, la cual se mantiene hasta el 28 de febrero de 2021.
DTAO Se enviaron a la OAP las matrices solicitadas para los espacios generados por el Presidente en los Departamentos de Antioquia, Tolima, Chocó y Cauca. 
DTAN No se han desarrollado talleres construyendo pais
DTAM no hay avances</t>
  </si>
  <si>
    <t>GPC: No se ha reportado, en atención a lo mencionado en las observaciones.
DTOR:  En atención a la emergecia declarada por la pandemia del COVID 19, y en atención a la emergencia sanitaria decretada mediante el Decreto 417 de 2020, prorrogada por la Resolución 844 de 2020 y por la Resolución 1462 de 2020, el Gobierno Nacional suspendió la realización de los talleres construyendo país, la cual se mantiene hasta el 28 de febrero de 2021. 
DTCA En atención a la emergecia declarada por la pandemia del COVID 19, y en atención a la emergencia sanitaria decretada mediante el Decreto 417 de 2020, prorrogada por la Resolución 844 de 2020 y por la Resolución 1462 de 2020, el Gobierno Nacional suspendió la realización de los talleres construyendo país, la cual se mantiene hasta el 28 de febrero de 2021. 
DTAO No hubo solicitudes especificas para PNN DTAO
DTAN o se han desarrollado talleres construyendo pais
DTAM no hay avances</t>
  </si>
  <si>
    <t>GPC: No se ha reportado, en atención a lo mencionado en las observaciones.
DTAO No nos dejaron compromisos pendientes
DTAN No se han desarrollado talleres construyendo pais
DTAM no hay avances</t>
  </si>
  <si>
    <t xml:space="preserve">Participación en las Ferias de Servicio al Ciudadano programadas por el DNP </t>
  </si>
  <si>
    <t>Ferias</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</si>
  <si>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</si>
  <si>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GPC: El DNP no realizò programaciòn, en atenciòn a la situaciòn de emergencia que afronta el paìs. Mediante circular del dìa 16 de marzo de 2020, se notifico a las entidades participantes del aplazamiento de las FNSC hasta el 31 de mayo de 2020 o hasta nueva orden. Por tal motivo no se reporta asistencia. 
Anexo 19. Circular 16 de marzo de 2020
DTAO Por efecto de la pandemia no fuimos convocados a ferias
DTAM Por la emergenia sanitaria no se llevan a cabo ferias de servico al ciudadano</t>
  </si>
  <si>
    <t xml:space="preserve">GPC: No se ha reportado, en atención a lo mencionado en las observaciones.
DTOR: Mediante circular 20203160214621del Departamento Nacional de Planeación, se notificó a las entidades participantes, del aplazamiento de dichas actividades hasta nueva orden, por lo anterior expuesto no se reporta participación. Evidencia entregada en el reporte anterior. 
DTCA El DNP no realizò programaciòn, en atenciòn a la situaciòn de emergencia que afronta el paìs. Mediante circular del dìa 16 de marzo de 2020, se notifico a las entidades participantes del aplazamiento de las FNSC hasta el 31 de mayo de 2020 o hasta nueva orden. Por tal motivo no se reporta asistencia.
DTAM Por la emergenia sanitaria no se llevan a cabo ferias de servico al ciudadano
</t>
  </si>
  <si>
    <t>GPC: No se ha reportado, en atención a lo mencionado en las observaciones.
DTAN No se recibido invitaciones para participar en ferias de servicios la ciudadanos
DTAM Por la emergenia sanitaria no se llevan a cabo ferias de servico al ciudadano</t>
  </si>
  <si>
    <t>Participar en los Centros regionales de diálogo ambiental de conformidad con  lo establecido en la resolución 2035 del 26/10/2018 del Ministerio de Ambiente y Desarrollo Sostenible</t>
  </si>
  <si>
    <t xml:space="preserve">Dirección General y Subdirección de Gestión y Manejo </t>
  </si>
  <si>
    <t>Mesas de Trabajo</t>
  </si>
  <si>
    <t>Las mesas son espacios para generar la facilitación, articulación,participación, cooperación y reflexión para la identificación, priorización y discusión de alternativas de prevención y transformación  positiva de los conflictos de indole socioambiental y de impacto regional</t>
  </si>
  <si>
    <t xml:space="preserve">100% de las consultas y aportes recibidos analizados y con respuesta
</t>
  </si>
  <si>
    <t>DTAN participa  en los centros reguionales de dialogo en el dpto de Boyaca .</t>
  </si>
  <si>
    <t>DTAN No existe información</t>
  </si>
  <si>
    <t xml:space="preserve"> </t>
  </si>
  <si>
    <t>Oficina Asesora de Planeación, Direcciones Territoriales y responsables de los procesos</t>
  </si>
  <si>
    <r>
      <rPr>
        <b/>
        <sz val="10"/>
        <rFont val="Arial Narrow"/>
        <family val="2"/>
      </rPr>
      <t>OAP:</t>
    </r>
    <r>
      <rPr>
        <sz val="10"/>
        <rFont val="Arial Narrow"/>
        <family val="2"/>
      </rPr>
      <t xml:space="preserve"> Está actividad esta en cadena con la actividad anterior, por ende es necesario primero generar  la propuesta de actualización de la política para poder socializar y requerir observaciones. 
</t>
    </r>
    <r>
      <rPr>
        <b/>
        <sz val="10"/>
        <rFont val="Arial Narrow"/>
        <family val="2"/>
      </rPr>
      <t>DTAM:</t>
    </r>
    <r>
      <rPr>
        <sz val="10"/>
        <rFont val="Arial Narrow"/>
        <family val="2"/>
      </rPr>
      <t xml:space="preserve"> El año pasado con los ajustes y modificaciones a los riesgos por unidad, actualización de contextos, ya se había trabajado con la política de Administración de Riesgos vigente, lo que permitió que se contara con la matriz de riesgos y oportunidades 2020.
Se socializa nuevamente la Política de Administración de riesgos virtualmenrte. Anexo 1 socialización POLÍTICA DE ADMINISTRACIÓN DE RIESGOS
</t>
    </r>
    <r>
      <rPr>
        <b/>
        <sz val="10"/>
        <rFont val="Arial Narrow"/>
        <family val="2"/>
      </rPr>
      <t>DTOR:</t>
    </r>
    <r>
      <rPr>
        <sz val="10"/>
        <rFont val="Arial Narrow"/>
        <family val="2"/>
      </rPr>
      <t xml:space="preserve"> No se presenta avance en el primer cuatrimestre para esta actividad, dado que se realiza en el último cuatrimestre.
</t>
    </r>
    <r>
      <rPr>
        <b/>
        <sz val="10"/>
        <rFont val="Arial Narrow"/>
        <family val="2"/>
      </rPr>
      <t>DTAN:</t>
    </r>
    <r>
      <rPr>
        <sz val="10"/>
        <rFont val="Arial Narrow"/>
        <family val="2"/>
      </rPr>
      <t xml:space="preserve"> Se lleva acabo acompañamiento y orientaciones a cada una de las ares de DTAN para  el diligenciamiento, identificacion y actualizacion  de la matriz de reisgos y oportunidades 2.020   EVIDENCIAS: 1. PDF Capacitacion nivel central manejo e identificacion de riesgos.    2. Instrucciones identificacion matriz de riesgos jefes de area MEMORANDO: 20205510000553 - </t>
    </r>
    <r>
      <rPr>
        <b/>
        <sz val="10"/>
        <rFont val="Arial Narrow"/>
        <family val="2"/>
      </rPr>
      <t>DTAO:</t>
    </r>
    <r>
      <rPr>
        <sz val="10"/>
        <rFont val="Arial Narrow"/>
        <family val="2"/>
      </rPr>
      <t xml:space="preserve"> Se socializó el mapa de riesgos para la vigencia 2020,con las Áreas Protegidas y demás responsables de la Dirección Territorial, quienes aceptaron las acciones de control y demás elementos, tal como estaban planteados, excepto el PNN Los Nevados y el PNN Tatamá, que solicitaron ajustes, lo mismo que un ajuste solicitado para el riesgo SINAP, mediante orfeo 20196110001063.
Evidencias: comp. riesgos de corrupción actividad 1.2
</t>
    </r>
    <r>
      <rPr>
        <b/>
        <sz val="10"/>
        <rFont val="Arial Narrow"/>
        <family val="2"/>
      </rPr>
      <t>DTPA:</t>
    </r>
    <r>
      <rPr>
        <sz val="10"/>
        <rFont val="Arial Narrow"/>
        <family val="2"/>
      </rPr>
      <t xml:space="preserve"> Se hace la respectiva socialización con los responsables de la Territorial Pacífico con el objetivo de presentar propuestas de mejora. 
</t>
    </r>
    <r>
      <rPr>
        <b/>
        <sz val="10"/>
        <rFont val="Arial Narrow"/>
        <family val="2"/>
      </rPr>
      <t>DTCA:</t>
    </r>
    <r>
      <rPr>
        <sz val="10"/>
        <rFont val="Arial Narrow"/>
        <family val="2"/>
      </rPr>
      <t>No reporto avances.</t>
    </r>
  </si>
  <si>
    <r>
      <rPr>
        <b/>
        <sz val="10"/>
        <rFont val="Arial Narrow"/>
        <family val="2"/>
      </rPr>
      <t>OAP:</t>
    </r>
    <r>
      <rPr>
        <sz val="10"/>
        <color theme="1"/>
        <rFont val="Arial Narrow"/>
        <family val="2"/>
      </rPr>
      <t xml:space="preserve"> Se planifica la actividad de actualización de la política conforme los lineamientos del DAFP Vigente, con  programación para el segundo cuatrimestre. (Evidencias 1.1.)</t>
    </r>
  </si>
  <si>
    <r>
      <rPr>
        <b/>
        <sz val="10"/>
        <color theme="1"/>
        <rFont val="Arial Narrow"/>
        <family val="2"/>
      </rPr>
      <t>OAP:</t>
    </r>
    <r>
      <rPr>
        <sz val="10"/>
        <color theme="1"/>
        <rFont val="Arial Narrow"/>
        <family val="2"/>
      </rPr>
      <t xml:space="preserve"> Está actividad esta en cadena con las actividades anteriores, por ende es necesario primero generar  la propuesta de actualización de la política para poder socializar obtener las observaciones y analizar las propuestas.</t>
    </r>
  </si>
  <si>
    <r>
      <rPr>
        <b/>
        <sz val="10"/>
        <color theme="1"/>
        <rFont val="Arial Narrow"/>
        <family val="2"/>
      </rPr>
      <t>OAP:</t>
    </r>
    <r>
      <rPr>
        <sz val="10"/>
        <color theme="1"/>
        <rFont val="Arial Narrow"/>
        <family val="2"/>
      </rPr>
      <t xml:space="preserve"> Está actividad esta en cadena con las actividades anteriores, por ende es necesario primero generar  la propuesta de actualización susrtir los pasos de revisión para poder publicar y oficializar.</t>
    </r>
  </si>
  <si>
    <r>
      <rPr>
        <b/>
        <sz val="10"/>
        <color theme="1"/>
        <rFont val="Arial Narrow"/>
        <family val="2"/>
      </rPr>
      <t>OAP:</t>
    </r>
    <r>
      <rPr>
        <sz val="10"/>
        <color theme="1"/>
        <rFont val="Arial Narrow"/>
        <family val="2"/>
      </rPr>
      <t xml:space="preserve"> Se realizó socialización de la metodología para la identificación del mapa de riesgos, reporte, monitereo y seguimiento a las DT Andes Nororientales y Pacífico y personal del SGI de la OAP.
De igual forma se remitió a todos los procesos del nivel central y a las DT la necesidad de socializar la metodología de Administración de riesgos vigente para la entidad. (Evidencias 2.1.)</t>
    </r>
  </si>
  <si>
    <r>
      <rPr>
        <b/>
        <sz val="10"/>
        <color theme="1"/>
        <rFont val="Arial Narrow"/>
        <family val="2"/>
      </rPr>
      <t>OAP:</t>
    </r>
    <r>
      <rPr>
        <sz val="10"/>
        <color theme="1"/>
        <rFont val="Arial Narrow"/>
        <family val="2"/>
      </rPr>
      <t>Se inicia con las actividades de actualización correspondientes al Instructivo de Administración integral de riesgos  y oportunidades y se planifica la actualización del procedimiento de Administración Integral de Riesgos para el segundo cuatrimestre. (Evidencias 2.2.)</t>
    </r>
  </si>
  <si>
    <r>
      <rPr>
        <b/>
        <sz val="10"/>
        <rFont val="Arial Narrow"/>
        <family val="2"/>
      </rPr>
      <t>OAP:</t>
    </r>
    <r>
      <rPr>
        <sz val="10"/>
        <rFont val="Arial Narrow"/>
        <family val="2"/>
      </rPr>
      <t xml:space="preserve"> Se sometió a consulta ciudadana el mapa de riesgos de corrupción conforme los requerimientos legales y conforme la última actualización generada. (Evidencias 3.1.) (En CDEI se decidió que es competencia de la OAP).
</t>
    </r>
  </si>
  <si>
    <r>
      <rPr>
        <b/>
        <sz val="10"/>
        <color theme="1"/>
        <rFont val="Arial Narrow"/>
        <family val="2"/>
      </rPr>
      <t>OAP:</t>
    </r>
    <r>
      <rPr>
        <sz val="10"/>
        <color theme="1"/>
        <rFont val="Arial Narrow"/>
        <family val="2"/>
      </rPr>
      <t xml:space="preserve"> Para el mapa de riesgos de la vigencia 2020 se obtuvieron las aprobaciones por parte de los responsables de los procesos (Evidencias 3.2.).</t>
    </r>
  </si>
  <si>
    <r>
      <rPr>
        <b/>
        <sz val="10"/>
        <color theme="1"/>
        <rFont val="Arial Narrow"/>
        <family val="2"/>
      </rPr>
      <t>OAP:</t>
    </r>
    <r>
      <rPr>
        <sz val="10"/>
        <color theme="1"/>
        <rFont val="Arial Narrow"/>
        <family val="2"/>
      </rPr>
      <t xml:space="preserve"> Se sometió a consulta ciudadana el mapa de riesgos de corrupción conforme los requerimientos legales y conforme la última actualización generada. (Evidencias 3.3.)</t>
    </r>
  </si>
  <si>
    <r>
      <rPr>
        <b/>
        <sz val="10"/>
        <color theme="1"/>
        <rFont val="Arial Narrow"/>
        <family val="2"/>
      </rPr>
      <t>OAP:</t>
    </r>
    <r>
      <rPr>
        <sz val="10"/>
        <color theme="1"/>
        <rFont val="Arial Narrow"/>
        <family val="2"/>
      </rPr>
      <t xml:space="preserve"> Se realizó la actividad de monitorear y revisar el mapa de riesgos de corrupción, entre el 21 al 28 de abril, se adjuntan correos de soporte de la actividad, para los 15 riesgos de corrupción de 8 procesos de 13 que posee la entidad para los tres niveles de gestión. (Se adjuntan correo de evidencia de la actividad)
</t>
    </r>
    <r>
      <rPr>
        <b/>
        <sz val="10"/>
        <color theme="1"/>
        <rFont val="Arial Narrow"/>
        <family val="2"/>
      </rPr>
      <t>GTEA:</t>
    </r>
    <r>
      <rPr>
        <i/>
        <sz val="10"/>
        <color theme="1"/>
        <rFont val="Arial Narrow"/>
        <family val="2"/>
      </rPr>
      <t xml:space="preserve"> </t>
    </r>
    <r>
      <rPr>
        <sz val="10"/>
        <color theme="1"/>
        <rFont val="Arial Narrow"/>
        <family val="2"/>
      </rPr>
      <t xml:space="preserve">Se presentó dentro de los tiempos el reporte de Riesgos de Corrupción con corte a abril de 2020, para los riesgos 27, 29, 90 y 91, con un avance en el control de: 30%, 40%, 20% y 30% respectivamente, con la descripción de su monitoreo en la Matriz y en donde se registra igualmente el avance en el control de estos riesgos por parte de las demás dependencias participes del Proceso de Autoridad Ambiental (Direcciones Territoriales y SGM-GTEA); lo anterior con sus respectivas EVIDENCIAS subidas en el drive: https://drive.google.com/drive/folders/1zPCXActn4kteiLzU-fgg27I9Gupxf-V_?usp=sharing_eil&amp;ts=5ea06837 
</t>
    </r>
    <r>
      <rPr>
        <i/>
        <sz val="10"/>
        <color theme="1"/>
        <rFont val="Arial Narrow"/>
        <family val="2"/>
      </rPr>
      <t xml:space="preserve">
Esta carpeta de Drive es administrada y custodiada por parte de la Lider de Calidad de la SGM.
Como control a las salidas no conformes, se revisaron 113 Expedientes de tramites ambientales, donde se presentaron noventa y seis (96) conformes y diecisiete (17) No conformidades, así mismo se incluyen las evidencias asociadas a esta revisión de Salidas No Conformes, con los respectivos vistos buenos del coordinador del GTEA y firmados por la Subdirectora de Gestión y Manejo de Áreas Protegidas.
GPS
SAF (GPD, GI, GGF,GC,GPC,GGH) El monitoreo de mapa de riesgos de corrupción se remitió a la OAP mediante correo electrónico. Anexo 4.1
GPM
GSIR</t>
    </r>
    <r>
      <rPr>
        <sz val="10"/>
        <color theme="1"/>
        <rFont val="Arial Narrow"/>
        <family val="2"/>
      </rPr>
      <t xml:space="preserve">
</t>
    </r>
    <r>
      <rPr>
        <sz val="10"/>
        <color rgb="FF548135"/>
        <rFont val="Arial Narrow"/>
        <family val="2"/>
      </rPr>
      <t>DTAM Se realiza monitoreo y reporte de mapa de riesgos y oportunidades del primer cuatrimestre de 2020, de los diferentes procesos, y las evidencias se caregan en el drive Anexo 5 reporte mapa de riesgos y oportunidades 1er cuatrimestre 2020</t>
    </r>
    <r>
      <rPr>
        <sz val="10"/>
        <color theme="1"/>
        <rFont val="Arial Narrow"/>
        <family val="2"/>
      </rPr>
      <t xml:space="preserve">
</t>
    </r>
    <r>
      <rPr>
        <sz val="10"/>
        <color rgb="FF2F5496"/>
        <rFont val="Arial Narrow"/>
        <family val="2"/>
      </rPr>
      <t>DTOR Se realizó seguimiento, monitoreo y reporte del mapa de riesgos correspondiente al primer cuatrimestre  de la vigencia 2020. 
4.1.1 memorando 20207010003303 ABS
4.1.2 memorando 20207010003313 AMSPNN
4.1.3 memorando 20207010003323 AU-GRF
4.1.4 memorando 20207010003333 C.SINAP
4.1.5 memorando 20207010003343 GAINF
4.1.6 memorando 20207010003353 GC
4.1.7 memorando 20207010003373 GRFN</t>
    </r>
    <r>
      <rPr>
        <sz val="10"/>
        <color theme="1"/>
        <rFont val="Arial Narrow"/>
        <family val="2"/>
      </rPr>
      <t xml:space="preserve">
</t>
    </r>
    <r>
      <rPr>
        <sz val="10"/>
        <color rgb="FFC55A11"/>
        <rFont val="Arial Narrow"/>
        <family val="2"/>
      </rPr>
      <t>DTAN Se revisa y actualiza el mapa de riesgos , aportando las evidencias enviadas de cada AP terriotorial, argumentando los avances  de cada uno de los risgos  y adjuntando las evidenicas. Evidencia: Matriz de riesgos y oportunidades actualizada a primer cuatrimestre de 2.020</t>
    </r>
    <r>
      <rPr>
        <sz val="10"/>
        <color theme="1"/>
        <rFont val="Arial Narrow"/>
        <family val="2"/>
      </rPr>
      <t xml:space="preserve">
</t>
    </r>
    <r>
      <rPr>
        <sz val="10"/>
        <color rgb="FF2E75B5"/>
        <rFont val="Arial Narrow"/>
        <family val="2"/>
      </rPr>
      <t>DTAO Para el primer cuatrimestre de 2020, se revió y monitoreó el mapa de riesgos de corrupción.  Para ello se solicitó y se dieron las instrucciones  a las Áreas Protegidas y demás responsables de la DTAO para  el seguimiento, el cual fue verificado, consolidado y posteriormente remitido por orfeo a los líderes de cada proceso.
Evidencias: comp. riesgos de corrupción actividad 4.1</t>
    </r>
    <r>
      <rPr>
        <sz val="10"/>
        <color theme="1"/>
        <rFont val="Arial Narrow"/>
        <family val="2"/>
      </rPr>
      <t xml:space="preserve">
</t>
    </r>
    <r>
      <rPr>
        <sz val="10"/>
        <color rgb="FF7030A0"/>
        <rFont val="Arial Narrow"/>
        <family val="2"/>
      </rPr>
      <t>DTPA No reportó</t>
    </r>
    <r>
      <rPr>
        <sz val="10"/>
        <color theme="1"/>
        <rFont val="Arial Narrow"/>
        <family val="2"/>
      </rPr>
      <t xml:space="preserve">
</t>
    </r>
    <r>
      <rPr>
        <sz val="10"/>
        <color rgb="FFFFC000"/>
        <rFont val="Arial Narrow"/>
        <family val="2"/>
      </rPr>
      <t xml:space="preserve">DTCA Dando alcance a lineamientos socializados por la OAP, el 20/04/2020 la DTCA cumplió con los términos del seguimiento y monitoreo al mapa de riesgos y oportunidades donde se incluyen los riesgos de corrupción. Se remitió a los responsables del  proceso de Adquisición de Bienes y Servicios  y Gestión de Recursos Físicos la descripción del avance y los registro de las acciones de control  para cada uno de los  riesgos de corrupción previamente identificados y se cargaron en el drive dispuesto las evidencias para el proceso de GRFinanciero, ABS Y GRFisicos (Riesgo 14,18,20,21,27,29,34,90,91). Anexo evidencia: CARPETA RIESGOS DE CORRUPCIÓN SUBCARPETA 4.1  Memorando reporte riesgos proceso ABS, memorando riesgos proceso GRFISICOS </t>
    </r>
  </si>
  <si>
    <r>
      <rPr>
        <b/>
        <sz val="10"/>
        <rFont val="Arial Narrow"/>
        <family val="2"/>
      </rPr>
      <t>OAP:</t>
    </r>
    <r>
      <rPr>
        <sz val="10"/>
        <rFont val="Arial Narrow"/>
        <family val="2"/>
      </rPr>
      <t xml:space="preserve"> Se realizó solicitud y requerimiento conforme el proceso de Direccionamiento Estratégico para su correspondiente reporte. (Evidencias 4.2.).
</t>
    </r>
    <r>
      <rPr>
        <b/>
        <sz val="10"/>
        <rFont val="Arial Narrow"/>
        <family val="2"/>
      </rPr>
      <t>DTAM:</t>
    </r>
    <r>
      <rPr>
        <sz val="10"/>
        <rFont val="Arial Narrow"/>
        <family val="2"/>
      </rPr>
      <t xml:space="preserve"> Los tiempos para la retroalimentación son cortos, algunos se hacen desde la DT y otros desde nivel central antes de realizar la cosolidación. Se identificaron las siguientes alertas con las siguientes áreas protegidas:
Anexo 6 alerta MAPA DE RIESGOS LA PAYA
Anexo 7 Alerta MAPA DE RIESGOS -NUKAK
Anexo 8 alerta Reporte Riesgo 16 GRFINANCIEROS
Anexo 9 Alertas reporte MAPA DE RIESGOS CAHUINARÍ
Anexo 10 alertas reporte MAPA DE RIESGOS RÍO PURÉ
DTOR Se realizó alerta temprana en el seguimiento y monitoreo de los riesgos: 
4.2.1 correo Sumapaz
4.2.2 correo Picachos
4.2.3 correo Chingaza
4.2.4 correo Macarena
4.2.5 correo Tinigua
4.2.6 correo Tuparro
4.2.7 correo DNMI Cinaruco
4.2.8 correo GRF
4.2.9 correo ABS
4.2.10 correo DTOR AMSPNN-SINAP
4.2.11 correo GC
4.2.12 correo GRFN
</t>
    </r>
    <r>
      <rPr>
        <b/>
        <sz val="10"/>
        <rFont val="Arial Narrow"/>
        <family val="2"/>
      </rPr>
      <t>DTAN:</t>
    </r>
    <r>
      <rPr>
        <sz val="10"/>
        <rFont val="Arial Narrow"/>
        <family val="2"/>
      </rPr>
      <t xml:space="preserve"> No presenta  Avance
</t>
    </r>
    <r>
      <rPr>
        <b/>
        <sz val="10"/>
        <rFont val="Arial Narrow"/>
        <family val="2"/>
      </rPr>
      <t>DTAO:</t>
    </r>
    <r>
      <rPr>
        <sz val="10"/>
        <rFont val="Arial Narrow"/>
        <family val="2"/>
      </rPr>
      <t xml:space="preserve"> Se generaron alerta tempranas en el seguimiento al mapa de riesgos de corrupción, las cuales fueron comunicadas a las Áreas Protegidas y responsables de la DTAO,  para los ajustes respectivos.
Evidencias: comp. riesgos de corrupción actividad 4.2.
</t>
    </r>
    <r>
      <rPr>
        <b/>
        <sz val="10"/>
        <rFont val="Arial Narrow"/>
        <family val="2"/>
      </rPr>
      <t>DTPA:</t>
    </r>
    <r>
      <rPr>
        <sz val="10"/>
        <rFont val="Arial Narrow"/>
        <family val="2"/>
      </rPr>
      <t xml:space="preserve"> Se hace alertas tempranas a los respnsables de reportar los avances en las diferentes AP que hacen parte de la DTPA..
</t>
    </r>
    <r>
      <rPr>
        <b/>
        <sz val="10"/>
        <rFont val="Arial Narrow"/>
        <family val="2"/>
      </rPr>
      <t>DTCA:</t>
    </r>
    <r>
      <rPr>
        <sz val="10"/>
        <rFont val="Arial Narrow"/>
        <family val="2"/>
      </rPr>
      <t xml:space="preserve">  Previo al reporte de seguimiento y monitoreo del mapa de riesgos primer cuatrimestre 2020, se generaron alertas al respecto de lineamientos y criterios para evidenciar oportunamente el avance de las acciones de control Evidencia: en carpeta 4.2 se anexan cuatro correos electrónicos remitidos anexo1, anexo 2, anexo 3, anexo 4 .</t>
    </r>
  </si>
  <si>
    <r>
      <rPr>
        <b/>
        <sz val="10"/>
        <color theme="1"/>
        <rFont val="Arial Narrow"/>
        <family val="2"/>
      </rPr>
      <t>GCI:</t>
    </r>
    <r>
      <rPr>
        <sz val="10"/>
        <color theme="1"/>
        <rFont val="Arial Narrow"/>
        <family val="2"/>
      </rPr>
      <t xml:space="preserve"> Se realizará el seguimiento respectivo cuando se genere el tecer reporte del periodo correspondiente.</t>
    </r>
  </si>
  <si>
    <r>
      <t xml:space="preserve">
</t>
    </r>
    <r>
      <rPr>
        <b/>
        <sz val="10"/>
        <color theme="1"/>
        <rFont val="Arial Narrow"/>
        <family val="2"/>
      </rPr>
      <t>GCI:</t>
    </r>
    <r>
      <rPr>
        <sz val="10"/>
        <color theme="1"/>
        <rFont val="Arial Narrow"/>
        <family val="2"/>
      </rPr>
      <t xml:space="preserve"> No se reporta seguimiento del Mapa de Riesgos y Matriz de Oportunidades debido a que su publicación se realizará el 14 de septiembre del 2020. </t>
    </r>
  </si>
  <si>
    <r>
      <rPr>
        <b/>
        <sz val="10"/>
        <color theme="1"/>
        <rFont val="Arial Narrow"/>
        <family val="2"/>
      </rPr>
      <t>GCI:</t>
    </r>
    <r>
      <rPr>
        <sz val="10"/>
        <color theme="1"/>
        <rFont val="Arial Narrow"/>
        <family val="2"/>
      </rPr>
      <t xml:space="preserve"> Se reportó Informe del Primer Seguimiento al Mapa de Riesgos y Matriz de Oportunidades publicado el 8 de mayo del 2020. </t>
    </r>
  </si>
  <si>
    <r>
      <rPr>
        <b/>
        <i/>
        <sz val="10"/>
        <color theme="1"/>
        <rFont val="Arial Narrow"/>
        <family val="2"/>
      </rPr>
      <t>OAP</t>
    </r>
    <r>
      <rPr>
        <sz val="10"/>
        <color theme="1"/>
        <rFont val="Arial Narrow"/>
        <family val="2"/>
      </rPr>
      <t xml:space="preserve"> Se realizó solicitud y requerimiento conforme la responsabilidad de la segunda lídena de defensa del proceso de Direccionamiento Estratégico para su correspondiente monitoreo como alertas a la actividad. (Evidencias 4.2.)
</t>
    </r>
    <r>
      <rPr>
        <b/>
        <sz val="10"/>
        <color theme="1"/>
        <rFont val="Arial Narrow"/>
        <family val="2"/>
      </rPr>
      <t>SGM-GTEA:</t>
    </r>
    <r>
      <rPr>
        <sz val="10"/>
        <color theme="1"/>
        <rFont val="Arial Narrow"/>
        <family val="2"/>
      </rPr>
      <t xml:space="preserve"> Se monitoreó y no se determinaron ningunas evidencias que confirmen la activación de riesgos de corrupción. Se generaron las alertas tempranas para el seguimiento del monitoreo del reporte de riesgos a nivel del proceso de Autoridad Ambiental. Se anexan los correos elecronicos, donde se detallan las alertas tempranas como resultado del monitoreo.
</t>
    </r>
    <r>
      <rPr>
        <b/>
        <sz val="10"/>
        <color theme="1"/>
        <rFont val="Arial Narrow"/>
        <family val="2"/>
      </rPr>
      <t>GSIR:</t>
    </r>
    <r>
      <rPr>
        <sz val="10"/>
        <color theme="1"/>
        <rFont val="Arial Narrow"/>
        <family val="2"/>
      </rPr>
      <t xml:space="preserve"> Se generaron alertas tempranas a los lideres tématicos Se envian memorando de respuesta con ajustes del mapa de riesgos a las Territoriales. 
</t>
    </r>
    <r>
      <rPr>
        <b/>
        <sz val="10"/>
        <color theme="1"/>
        <rFont val="Arial Narrow"/>
        <family val="2"/>
      </rPr>
      <t>GCEA:</t>
    </r>
    <r>
      <rPr>
        <sz val="10"/>
        <color theme="1"/>
        <rFont val="Arial Narrow"/>
        <family val="2"/>
      </rPr>
      <t xml:space="preserve"> Se revisó el reporte de las DT y si era necesario hacer algún ajuste se les comunicó para que lo hicieran.
</t>
    </r>
    <r>
      <rPr>
        <b/>
        <sz val="10"/>
        <color theme="1"/>
        <rFont val="Arial Narrow"/>
        <family val="2"/>
      </rPr>
      <t>DTAM:</t>
    </r>
    <r>
      <rPr>
        <sz val="10"/>
        <color theme="1"/>
        <rFont val="Arial Narrow"/>
        <family val="2"/>
      </rPr>
      <t xml:space="preserve"> Churumbelos con el fin de mjorar el rpeorte.
Anexo 12 ajuste descripción avances mapa de riesgos y evidencias drive PNN CHURUMBELOS.
Dado que la DT debe realizar la revisión de los avances descriptivos y evidencias del mapa de riesgos, se genera con mucha antelación a la ruta de planeación, para que las AP realicen el reporte obtenido de mapa de riesgos del II cuatrimestre 2020.
Anexo 13 solicitud anticipada reporte mapa de riesgos II cuatrimestre 2020
Anexo 14  AJUSTES EVIDENCIAS DRIVE RNN NUKAK
Anexo 15 AJUSTES SEGUNDA LÍNEA DE DEFENSA YAIGOJÉ
</t>
    </r>
    <r>
      <rPr>
        <b/>
        <sz val="10"/>
        <color theme="1"/>
        <rFont val="Arial Narrow"/>
        <family val="2"/>
      </rPr>
      <t>DTAN:</t>
    </r>
    <r>
      <rPr>
        <sz val="10"/>
        <color theme="1"/>
        <rFont val="Arial Narrow"/>
        <family val="2"/>
      </rPr>
      <t xml:space="preserve"> Se anexa 3 correos  donde se hace retroalimentacion entre otras al area financiera sobre los porcentajes de avance en los riesgos reportados, el nivel central oficina de planeacion envia preliminar de matriz de riesgos con 5 de avane para su revision a lo que se responde con las observaciones y correcciones.
</t>
    </r>
    <r>
      <rPr>
        <b/>
        <sz val="10"/>
        <color theme="1"/>
        <rFont val="Arial Narrow"/>
        <family val="2"/>
      </rPr>
      <t>DTAO:</t>
    </r>
    <r>
      <rPr>
        <sz val="10"/>
        <color theme="1"/>
        <rFont val="Arial Narrow"/>
        <family val="2"/>
      </rPr>
      <t xml:space="preserve"> La oficina asesora de planeación emitio una alerta - Preliminar consolidado agosto 2020 - matriz de seguimiento y monitoreo Mapa de Riesgos y Oportunidades, la cual fue atendida por la DTAO identificando algunos ajustes a realizar al cargue del monitoreo.
Evidencias:  riesgos de corrupción actividad -subcomp 4.  activ4,2
</t>
    </r>
    <r>
      <rPr>
        <b/>
        <sz val="10"/>
        <color theme="1"/>
        <rFont val="Arial Narrow"/>
        <family val="2"/>
      </rPr>
      <t>DTCA:</t>
    </r>
    <r>
      <rPr>
        <sz val="10"/>
        <color theme="1"/>
        <rFont val="Arial Narrow"/>
        <family val="2"/>
      </rPr>
      <t xml:space="preserve"> Posterior al monitoreo de segundo cuatrimestre sobre los riesgos se generan alertas a las diferentes responsables. Ver correos anexos  anexo 1. Correo de Parques - alertas monitoreo a riesgos II cuatrimestre 2020,anexo 2.Correo de Parques - alerta retroalimentaciòn Reporte riesgo No. 90 del mapa riesgo de corrupciòn
</t>
    </r>
    <r>
      <rPr>
        <b/>
        <sz val="10"/>
        <color theme="1"/>
        <rFont val="Arial Narrow"/>
        <family val="2"/>
      </rPr>
      <t>DTOR:</t>
    </r>
    <r>
      <rPr>
        <sz val="10"/>
        <color theme="1"/>
        <rFont val="Arial Narrow"/>
        <family val="2"/>
      </rPr>
      <t xml:space="preserve"> Se realizó seguimiento y monitoreo a los riesgos y  se enviaron alertas tempranas a fin de garantizar el reporte oportuno de las evidencias de cumplimieto de las acciones de control.
Anexo 4.2.1 Sol_2do_rep_MR_MO_pnnPic
Anexo 4.2.2 Sol_2do_rep_MR_MO_pnnChi
Anexo 4.2.3 Sol_2do_rep_MR_MO_pnnSum
Anexo 4.2.4 Sol_2do_rep_MR_MO_pnnMac
Anexo 4.2.5 Sol_2do_rep_MR_MO_pnnTin
Anexo 4.2.6 Sol_2do_rep_MR_MO_pnnTup
Anexo 4.2.7 Sol_2do_rep_MR_MO_dnmiCin
Anexo 4.2.8 Sol_2do_rep_MR_MO_DT
Anexo 4.2.9 Sol_2do_rep_MR_MO_DT
Anexo 4.2.10 Sol_2do_rep_MR_MO_DT
Anexo 4.2.11 Sol_2do_rep_MR_MO_DT
Anexo 4.2.12 Sol_2do_rep_MR_MO_DT
</t>
    </r>
    <r>
      <rPr>
        <b/>
        <sz val="10"/>
        <color theme="1"/>
        <rFont val="Arial Narrow"/>
        <family val="2"/>
      </rPr>
      <t>DTPA:</t>
    </r>
    <r>
      <rPr>
        <sz val="10"/>
        <color theme="1"/>
        <rFont val="Arial Narrow"/>
        <family val="2"/>
      </rPr>
      <t xml:space="preserve"> Se Hacen los ajustes en consideración a las alertas tempranas como resultado del monitoreo realizada por los líderes de proceso a nivel central</t>
    </r>
  </si>
  <si>
    <r>
      <rPr>
        <b/>
        <i/>
        <sz val="10"/>
        <color theme="1"/>
        <rFont val="Arial Narrow"/>
        <family val="2"/>
      </rPr>
      <t>OAP</t>
    </r>
    <r>
      <rPr>
        <sz val="10"/>
        <color theme="1"/>
        <rFont val="Arial Narrow"/>
        <family val="2"/>
      </rPr>
      <t xml:space="preserve"> realizó la actividad de monitorear y reporte al mapa de riesgos de corrupción, entre el 10 al 27 de Agotosl, se adjuntan correos de soporte de la actividad, para los 22 riesgos de corrupción correspondientes a 16 procesos de 19 que posee la entidad para los tres niveles de gestión. (Evidencia 4.1.)
</t>
    </r>
    <r>
      <rPr>
        <b/>
        <sz val="10"/>
        <color theme="1"/>
        <rFont val="Arial Narrow"/>
        <family val="2"/>
      </rPr>
      <t>SGM-GTEA:</t>
    </r>
    <r>
      <rPr>
        <sz val="10"/>
        <color theme="1"/>
        <rFont val="Arial Narrow"/>
        <family val="2"/>
      </rPr>
      <t xml:space="preserve"> Se remitio el reporte del mapa de riesgos de corrupción a OAP y se revisaron y consolidaron los riesgos de corrucpión del proceso de autoridad ambiental. Se anexa correo electronico remitiendo reporte de riesgos y matriz remitida para revisión por </t>
    </r>
    <r>
      <rPr>
        <b/>
        <sz val="10"/>
        <color theme="1"/>
        <rFont val="Arial Narrow"/>
        <family val="2"/>
      </rPr>
      <t>OAP:</t>
    </r>
    <r>
      <rPr>
        <sz val="10"/>
        <color theme="1"/>
        <rFont val="Arial Narrow"/>
        <family val="2"/>
      </rPr>
      <t xml:space="preserve"> donde se determina la no identificación ni activación de ningun riesgo de corrupción identificado en el documento.
</t>
    </r>
    <r>
      <rPr>
        <b/>
        <sz val="10"/>
        <color theme="1"/>
        <rFont val="Arial Narrow"/>
        <family val="2"/>
      </rPr>
      <t>GSIR:</t>
    </r>
    <r>
      <rPr>
        <sz val="10"/>
        <color theme="1"/>
        <rFont val="Arial Narrow"/>
        <family val="2"/>
      </rPr>
      <t xml:space="preserve"> El proceso realizo el  monitorieo correspondiente para el II Cuatrimestre con las evidencias correspondientes. 
Se remite a la Oficina Asesora de Planeación como 2 linea de defensa para su monitoreo y consolidacion.
</t>
    </r>
    <r>
      <rPr>
        <b/>
        <sz val="10"/>
        <color theme="1"/>
        <rFont val="Arial Narrow"/>
        <family val="2"/>
      </rPr>
      <t>GCEA:</t>
    </r>
    <r>
      <rPr>
        <sz val="10"/>
        <color theme="1"/>
        <rFont val="Arial Narrow"/>
        <family val="2"/>
      </rPr>
      <t xml:space="preserve"> Se hizo el seguimiento y monitoreo al mapa de riesgo y se consolidó la gestión de la DT con respecto al Riesgo 5.
</t>
    </r>
    <r>
      <rPr>
        <b/>
        <sz val="10"/>
        <color theme="1"/>
        <rFont val="Arial Narrow"/>
        <family val="2"/>
      </rPr>
      <t>SAF:</t>
    </r>
    <r>
      <rPr>
        <sz val="10"/>
        <color theme="1"/>
        <rFont val="Arial Narrow"/>
        <family val="2"/>
      </rPr>
      <t xml:space="preserve"> El monitoreo de mapa de riesgos de corrupción se remitió a la OAP mediante correo electrónico. Anexo 4.1
</t>
    </r>
    <r>
      <rPr>
        <b/>
        <sz val="10"/>
        <color theme="1"/>
        <rFont val="Arial Narrow"/>
        <family val="2"/>
      </rPr>
      <t>DTAM:</t>
    </r>
    <r>
      <rPr>
        <sz val="10"/>
        <color theme="1"/>
        <rFont val="Arial Narrow"/>
        <family val="2"/>
      </rPr>
      <t xml:space="preserve"> Se realiza monitoreo y reporte de mapa de riesgos y oportunidades del segundo  cuatrimestre de 2020, de los procesos Gestión Contractual, AAM y gestión de Recursos Financieros. Las evidencias se cargan en el drive acorde a la ruta de planeación.
Anexo 9 REPORTE MAPA DE RIESGOS II CUATRIMESTRE  AAM 2020 DTAM
Anexo 10 Reporte Mapa de riesgos Gestion Contractual Segundo cuatrimestre 2020
Anexo 11 Reporte mapa de riesgos Gestión Recursos Financieros II cuatrimestre 2020DTAM
</t>
    </r>
    <r>
      <rPr>
        <b/>
        <sz val="10"/>
        <color theme="1"/>
        <rFont val="Arial Narrow"/>
        <family val="2"/>
      </rPr>
      <t>DTAN:</t>
    </r>
    <r>
      <rPr>
        <sz val="10"/>
        <color theme="1"/>
        <rFont val="Arial Narrow"/>
        <family val="2"/>
      </rPr>
      <t xml:space="preserve"> Se anexandelos  5 modelos de orfeo certificando el envio del seguimiento a la gestion de riesgos DTAN.  La terrirotirial   en el ejercicio  desarrollado logro compilar la informacion y el envio de las evidencias donde participaron y apoyaron la gestion  las  AP y asi mismo los profesionales a cargo  de los procesos institucionales, cumpliendo a cabalidad con el monitoreo y reporte al segundo seguimiento a la gestion de riesgos de la DTAN.
</t>
    </r>
    <r>
      <rPr>
        <b/>
        <sz val="10"/>
        <color theme="1"/>
        <rFont val="Arial Narrow"/>
        <family val="2"/>
      </rPr>
      <t>DTAO:</t>
    </r>
    <r>
      <rPr>
        <sz val="10"/>
        <color theme="1"/>
        <rFont val="Arial Narrow"/>
        <family val="2"/>
      </rPr>
      <t xml:space="preserve"> Se realizo el segundo monitoreo del mapa de riesgos para la DTAO y sus AP. 
Evidencias:  riesgos de corrupción actividad -subcomp 4.  activ4,1  Anexos 10 orfeos de reporte 
</t>
    </r>
    <r>
      <rPr>
        <b/>
        <sz val="10"/>
        <color theme="1"/>
        <rFont val="Arial Narrow"/>
        <family val="2"/>
      </rPr>
      <t>DTCA:</t>
    </r>
    <r>
      <rPr>
        <sz val="10"/>
        <color theme="1"/>
        <rFont val="Arial Narrow"/>
        <family val="2"/>
      </rPr>
      <t xml:space="preserve"> Dando alcance a lineamientos socializados por la OAP, se cumplió con el  segundo monitoreo y reporte del mapa de riesgos y oportunidades del segundo  cuatrimestre de 2020 en el que se encuentran incluidos los riesgos de corrupción de los procesos de la entidad. A los líderes de los procesos Gestión Contractual, Autoridad Abiental, Servicio al ciudadano y  gestión de Recursos Financieros. Las evidencias se cargan en el drive acorde a la ruta de planeación.
anexo 1. memorando riesgos servicio ciudadano, anexo 2. Riesgos del proceso Autoridad Ambiental anexo 3. Riesgos del proceso Gestión Contractual (R.corrupción), anexo 4. Riesgos del proceso Gestión de Recursos Financieros.
</t>
    </r>
    <r>
      <rPr>
        <b/>
        <sz val="10"/>
        <color theme="1"/>
        <rFont val="Arial Narrow"/>
        <family val="2"/>
      </rPr>
      <t>DTOR</t>
    </r>
    <r>
      <rPr>
        <sz val="10"/>
        <color theme="1"/>
        <rFont val="Arial Narrow"/>
        <family val="2"/>
      </rPr>
      <t xml:space="preserve"> Se realizó el seguimiento y monitoreo a los riesgos institucionales y de corrupción, correspondientes al segundo cuatrimestre de la vigencia 2020. 
Anexo 4.1.1 Mem_Autoridad_amb
Anexo 4.1.2 Mem_AMSPNN
Anexo 4.1.3. Mem_Coord.SINAP
Anexo 4.1.4 Memorando  GC
Anexo 4.1.5 Memorando SC
Anexo 4.1.6 Memorando GRF
Anexo 4.1.7 Memorando  GRFN
Anexo 4.1.8 Mem_GContractual
Anexo 4.1.9 Memorando  G_Tec
</t>
    </r>
    <r>
      <rPr>
        <b/>
        <sz val="10"/>
        <color theme="1"/>
        <rFont val="Arial Narrow"/>
        <family val="2"/>
      </rPr>
      <t>DTPA:</t>
    </r>
    <r>
      <rPr>
        <sz val="10"/>
        <color theme="1"/>
        <rFont val="Arial Narrow"/>
        <family val="2"/>
      </rPr>
      <t xml:space="preserve"> Se hace el envío formal del Segundo Reporte del Mapa de Riesgos y Matriz de oportunidades a los diferentes líderes de proceso en Nivel Central, con sus respectivas evidencias en el drive .</t>
    </r>
  </si>
  <si>
    <r>
      <rPr>
        <b/>
        <i/>
        <sz val="10"/>
        <color theme="1"/>
        <rFont val="Arial Narrow"/>
        <family val="2"/>
      </rPr>
      <t>OAP</t>
    </r>
    <r>
      <rPr>
        <sz val="10"/>
        <color theme="1"/>
        <rFont val="Arial Narrow"/>
        <family val="2"/>
      </rPr>
      <t xml:space="preserve"> Se recibieron con aprobación por parte de todos líderes de los procesos la actualización de los mapa de riesgos (Evidencia 3.2.)
</t>
    </r>
    <r>
      <rPr>
        <b/>
        <sz val="10"/>
        <color theme="1"/>
        <rFont val="Arial Narrow"/>
        <family val="2"/>
      </rPr>
      <t>GSIR:</t>
    </r>
    <r>
      <rPr>
        <sz val="10"/>
        <color theme="1"/>
        <rFont val="Arial Narrow"/>
        <family val="2"/>
      </rPr>
      <t xml:space="preserve"> Se aprobo el mapa de riesgos conforme a la actualización del  mapa de procesos, envio con memorando 20202400002173  el dia 16 de Julio por Orfeo.
</t>
    </r>
    <r>
      <rPr>
        <b/>
        <sz val="10"/>
        <color theme="1"/>
        <rFont val="Arial Narrow"/>
        <family val="2"/>
      </rPr>
      <t>GCEA:</t>
    </r>
    <r>
      <rPr>
        <sz val="10"/>
        <color theme="1"/>
        <rFont val="Arial Narrow"/>
        <family val="2"/>
      </rPr>
      <t xml:space="preserve"> Se ajusto y aprobó el mapa de riesgo con el acompañamiento de la OAP. </t>
    </r>
  </si>
  <si>
    <r>
      <rPr>
        <b/>
        <i/>
        <sz val="10"/>
        <color theme="1"/>
        <rFont val="Arial Narrow"/>
        <family val="2"/>
      </rPr>
      <t>OAP</t>
    </r>
    <r>
      <rPr>
        <sz val="10"/>
        <color theme="1"/>
        <rFont val="Arial Narrow"/>
        <family val="2"/>
      </rPr>
      <t xml:space="preserve"> Se genero publicación tanto en página web como en Intranet el mapa de riesgos versión propuesta actualizado conforme el nuevo mapa de procesos y los requerimientos del GCI por comité sectorial en temas de COVID. (Evidencias 3.1.).</t>
    </r>
  </si>
  <si>
    <r>
      <rPr>
        <b/>
        <i/>
        <sz val="10"/>
        <color theme="1"/>
        <rFont val="Arial Narrow"/>
        <family val="2"/>
      </rPr>
      <t>OPA</t>
    </r>
    <r>
      <rPr>
        <sz val="10"/>
        <color theme="1"/>
        <rFont val="Arial Narrow"/>
        <family val="2"/>
      </rPr>
      <t xml:space="preserve"> Se generaron asesorias en la actualización del mapa de riesgos conforme el nuevo mapa de procesos de la entidad a 16 procesos. (Evidencias 2.3.)
</t>
    </r>
    <r>
      <rPr>
        <b/>
        <sz val="10"/>
        <color theme="1"/>
        <rFont val="Arial Narrow"/>
        <family val="2"/>
      </rPr>
      <t>SGM-GTEA:</t>
    </r>
    <r>
      <rPr>
        <sz val="10"/>
        <color theme="1"/>
        <rFont val="Arial Narrow"/>
        <family val="2"/>
      </rPr>
      <t xml:space="preserve"> Se ha asesorado y acompañado la identificación y actualización de riesgos. Se anexa lista de asistencia  de actualización del contexto de Autoridad Ambiental, desarrollada por OAP y GTEA. 
</t>
    </r>
    <r>
      <rPr>
        <b/>
        <sz val="10"/>
        <color theme="1"/>
        <rFont val="Arial Narrow"/>
        <family val="2"/>
      </rPr>
      <t>GSIR:</t>
    </r>
    <r>
      <rPr>
        <sz val="10"/>
        <color theme="1"/>
        <rFont val="Arial Narrow"/>
        <family val="2"/>
      </rPr>
      <t xml:space="preserve"> Se acompaña en reuniones para actualización de cambios en el mapa de riesgos del proceso Gestión de Tecnologias y Seguridad de la Infrmación. 
</t>
    </r>
    <r>
      <rPr>
        <b/>
        <sz val="10"/>
        <color theme="1"/>
        <rFont val="Arial Narrow"/>
        <family val="2"/>
      </rPr>
      <t>DTAM:</t>
    </r>
    <r>
      <rPr>
        <sz val="10"/>
        <color theme="1"/>
        <rFont val="Arial Narrow"/>
        <family val="2"/>
      </rPr>
      <t xml:space="preserve"> Ante las directrices de la oficina Asesora de Planeación, se lleva a cabo acompañamientos virtuales para el ajuste del mapa de riesgos y oportunidades, teniendo en cuenta la actual emergencia sanitaria osituaciones de orden público.
Anexo 3 acta ajustes mapa riesgos PNN Yaigojé.
Anexo 4 ACTA No. 2 AJUSTA MAPA DE RIESGOS Y OPORTUNIDADES PNN LA PAYA.
Anexo 5 Acta_reunion_virtual Mapa de Riesgos-6 may 2020CHIRIBIQUETE.
Anexo 6 ASISTENCIA CAPACITACIÓN AJUSTE RIESGOS PNN AMACAYACU.
Anexo 7 ASISTENCIA CAPACITACIÓN AJUSTE MAPA RIESGOS NUKAK.
Anexo 8 ORFEO OAP REMITE MAPA DE RIESGOS Y OPORTUNIDADES DTAM
</t>
    </r>
    <r>
      <rPr>
        <b/>
        <sz val="10"/>
        <color theme="1"/>
        <rFont val="Arial Narrow"/>
        <family val="2"/>
      </rPr>
      <t>DTAN:</t>
    </r>
    <r>
      <rPr>
        <sz val="10"/>
        <color theme="1"/>
        <rFont val="Arial Narrow"/>
        <family val="2"/>
      </rPr>
      <t xml:space="preserve"> Evidencia (7 archivos) Por medio de comunicados con las instrucciones para elaborar el reporte a riesgos  y elaboracion de planes de mejorameinto;  se lleva a cabo asesorar  y acompañar  a la territorial Andes Nor Orientales, en la identificacion  y seguimiento al mapa de riesgos. Se adjuntan correos electronicos donde se evidencia  el acompañamiento en la gestion de risgos a la terrirotial.
</t>
    </r>
    <r>
      <rPr>
        <b/>
        <sz val="10"/>
        <color theme="1"/>
        <rFont val="Arial Narrow"/>
        <family val="2"/>
      </rPr>
      <t>DTAO:</t>
    </r>
    <r>
      <rPr>
        <sz val="10"/>
        <color theme="1"/>
        <rFont val="Arial Narrow"/>
        <family val="2"/>
      </rPr>
      <t xml:space="preserve"> Se realizo un ejercicio de acompañamiento con algunas areas protegidas para la actualizacion del mapa de riesgos, se solicitaron ajustes al mismo.
Evidencias:  riesgos de corrupción actividad -subcomp 2.  activ 2,3. 
</t>
    </r>
    <r>
      <rPr>
        <b/>
        <sz val="10"/>
        <color theme="1"/>
        <rFont val="Arial Narrow"/>
        <family val="2"/>
      </rPr>
      <t>DTCA:</t>
    </r>
    <r>
      <rPr>
        <sz val="10"/>
        <color theme="1"/>
        <rFont val="Arial Narrow"/>
        <family val="2"/>
      </rPr>
      <t xml:space="preserve"> Se realizaron encuentros virtuales con las unidades de decisión DTCA en aras de actualizar el mapa de riesgos institucional con motivo de la emergencia sanitaria Covid 19 dando alcance a los lineamientos de la OAP. Se adjunta como evidencia  Anexo 1. Asistencia_07-07-2020Actualiza ContextoDTCA  anexo 2. memorando solicitud ajuste mapa riesgos
</t>
    </r>
    <r>
      <rPr>
        <b/>
        <sz val="10"/>
        <color theme="1"/>
        <rFont val="Arial Narrow"/>
        <family val="2"/>
      </rPr>
      <t>DTOR:</t>
    </r>
    <r>
      <rPr>
        <sz val="10"/>
        <color theme="1"/>
        <rFont val="Arial Narrow"/>
        <family val="2"/>
      </rPr>
      <t xml:space="preserve"> Se realizó acompañamiento a las áreas protegidas para la actualización del contexto, riesgos y oportunidades. 
Anexo 2.3.1 M20207010005583
Anexo 2.3.2 Mapa_R_Matriz_Op_DT20200724
Anexo 2.3.3 Act_contexto
DTPA Se hace la respectiva socialización a los responsables en la identificación y actualización del mapa de riesgos</t>
    </r>
  </si>
  <si>
    <r>
      <rPr>
        <b/>
        <i/>
        <sz val="10"/>
        <color theme="1"/>
        <rFont val="Arial Narrow"/>
        <family val="2"/>
      </rPr>
      <t>OAP</t>
    </r>
    <r>
      <rPr>
        <sz val="10"/>
        <color theme="1"/>
        <rFont val="Arial Narrow"/>
        <family val="2"/>
      </rPr>
      <t xml:space="preserve">  Se socializó la poítica de administración de riesgos vigente a los líderes del SGI en el primer encuentro del SGI (19/05/2020) dentro del cual se presentó la política como sus componentes, adicionalmente se informa sobre la actividad de socializar y remitir a la OAP oportunidades de mejora para su actualización. (Evidencias 1.2.)
</t>
    </r>
    <r>
      <rPr>
        <b/>
        <i/>
        <sz val="10"/>
        <color theme="1"/>
        <rFont val="Arial Narrow"/>
        <family val="2"/>
      </rPr>
      <t>SGM-GTEA</t>
    </r>
    <r>
      <rPr>
        <sz val="10"/>
        <color theme="1"/>
        <rFont val="Arial Narrow"/>
        <family val="2"/>
      </rPr>
      <t xml:space="preserve">: Se aportan los correos, comunicaciones de parte de OAP donde se socializa con los reponsables los procesos de mejora. 
</t>
    </r>
    <r>
      <rPr>
        <b/>
        <sz val="10"/>
        <color theme="1"/>
        <rFont val="Arial Narrow"/>
        <family val="2"/>
      </rPr>
      <t>GSIR:</t>
    </r>
    <r>
      <rPr>
        <sz val="10"/>
        <color theme="1"/>
        <rFont val="Arial Narrow"/>
        <family val="2"/>
      </rPr>
      <t xml:space="preserve"> Para esta vigencia, se llevó a cabo la revisión programada, sobre la cual GSIR no realizó ajustes adicionales. 
</t>
    </r>
    <r>
      <rPr>
        <b/>
        <sz val="10"/>
        <color theme="1"/>
        <rFont val="Arial Narrow"/>
        <family val="2"/>
      </rPr>
      <t>GCEA:</t>
    </r>
    <r>
      <rPr>
        <sz val="10"/>
        <color theme="1"/>
        <rFont val="Arial Narrow"/>
        <family val="2"/>
      </rPr>
      <t xml:space="preserve"> Recibimos la política para nuestros aportes,hicimos lectura de ella y la encontramos adecuada por lo cual no se presentaron observaciones.
</t>
    </r>
    <r>
      <rPr>
        <b/>
        <sz val="10"/>
        <color theme="1"/>
        <rFont val="Arial Narrow"/>
        <family val="2"/>
      </rPr>
      <t>DTAM:</t>
    </r>
    <r>
      <rPr>
        <sz val="10"/>
        <color theme="1"/>
        <rFont val="Arial Narrow"/>
        <family val="2"/>
      </rPr>
      <t xml:space="preserve"> la Dirección Territorial socializa la Política Integral de Administración de Riesgos, y recibe propuesta de mejora enfocada en el monitoreo que se da trimestral, específicamente para el terce cuatrimestre. 
Anexo 1  PROPUESTA AJUSTE POLÍTICA DE RIESGOS PNN ALTO FRAGUA
Anexo 2  PROPUESTA DE AJUSTE POLÍTICA DE ADMÓN DE RIESGOS - DTAM -OAP
</t>
    </r>
    <r>
      <rPr>
        <b/>
        <sz val="10"/>
        <color theme="1"/>
        <rFont val="Arial Narrow"/>
        <family val="2"/>
      </rPr>
      <t>DTAN:</t>
    </r>
    <r>
      <rPr>
        <sz val="10"/>
        <color theme="1"/>
        <rFont val="Arial Narrow"/>
        <family val="2"/>
      </rPr>
      <t xml:space="preserve"> Evidencias ( 4 archivos) ha llevado a cabo  la socialziacion de las actalizaciones en los prcedimientos relacionados a los procesos de la terrirotial y las AP. El medio para hacer la socializacion de cambios es correo electronico  y asi mismo se reciben las  propuestas de mejora y de los procedimientos y sus modificaciones.
</t>
    </r>
    <r>
      <rPr>
        <b/>
        <sz val="10"/>
        <color theme="1"/>
        <rFont val="Arial Narrow"/>
        <family val="2"/>
      </rPr>
      <t>DTAO:</t>
    </r>
    <r>
      <rPr>
        <sz val="10"/>
        <color theme="1"/>
        <rFont val="Arial Narrow"/>
        <family val="2"/>
      </rPr>
      <t xml:space="preserve"> En el primer reporte se dio cumplimiento a esta actividad, sin embargo para el segundo trimestre el  mapa de riesgos fue revisado y actualizado en agosto 2020, desde comunicaciones se emitio información sobre la actualización y consulta para todos. 
Evidencias: Riesgos de corrupción- subcomp 1- actividad 1.2.
</t>
    </r>
    <r>
      <rPr>
        <b/>
        <sz val="10"/>
        <color theme="1"/>
        <rFont val="Arial Narrow"/>
        <family val="2"/>
      </rPr>
      <t>DTCA:</t>
    </r>
    <r>
      <rPr>
        <sz val="10"/>
        <color theme="1"/>
        <rFont val="Arial Narrow"/>
        <family val="2"/>
      </rPr>
      <t xml:space="preserve">  se cumplió en el segundo cuatrimestre con la socialización de la Política Integral de Administración de 
Riesgos en la DTCA  responsables de procesos dando alcance a solicitud de la OAP, y se remitió vía correo electrónico a la OAP propuestas de mejora. ANEXO 1. Correo de Parques Nacionales -Propuesta de actualización política de administración de riesgos de PNNC (DTCA).
</t>
    </r>
    <r>
      <rPr>
        <b/>
        <sz val="10"/>
        <color theme="1"/>
        <rFont val="Arial Narrow"/>
        <family val="2"/>
      </rPr>
      <t>DTOR:</t>
    </r>
    <r>
      <rPr>
        <sz val="10"/>
        <color theme="1"/>
        <rFont val="Arial Narrow"/>
        <family val="2"/>
      </rPr>
      <t xml:space="preserve"> Se realizó socialización de la politica de administración integral de riesgos.
Anexo 1.2.1 soc_Política_pr_admin_riesgos_op
Anexo 1.2.2 soc_Política_pr_admin_R_Op
Anexo 1.2.3 soc_Política_pr_admin_R_Op</t>
    </r>
    <r>
      <rPr>
        <b/>
        <sz val="10"/>
        <color theme="1"/>
        <rFont val="Arial Narrow"/>
        <family val="2"/>
      </rPr>
      <t xml:space="preserve">
DTPA:</t>
    </r>
    <r>
      <rPr>
        <sz val="10"/>
        <color theme="1"/>
        <rFont val="Arial Narrow"/>
        <family val="2"/>
      </rPr>
      <t xml:space="preserve"> Se hace la respectiva socialización con los responsables de los procesos en la territorial Pacifico con el objetivo de presentar propuestas de mejora. Se presenta propuesta de cambios para PNN Munchique.</t>
    </r>
  </si>
  <si>
    <r>
      <rPr>
        <b/>
        <sz val="10"/>
        <color theme="1"/>
        <rFont val="Arial Narrow"/>
        <family val="2"/>
      </rPr>
      <t>OAP:</t>
    </r>
    <r>
      <rPr>
        <sz val="10"/>
        <color theme="1"/>
        <rFont val="Arial Narrow"/>
        <family val="2"/>
      </rPr>
      <t xml:space="preserve"> La actividad fue ejecutada al 100% en el cuatrimestre anterior, por lo cual para el presente monitoreo no se remite información ni avances.
</t>
    </r>
    <r>
      <rPr>
        <b/>
        <sz val="10"/>
        <color theme="1"/>
        <rFont val="Arial Narrow"/>
        <family val="2"/>
      </rPr>
      <t>DTOR:</t>
    </r>
    <r>
      <rPr>
        <sz val="10"/>
        <color theme="1"/>
        <rFont val="Arial Narrow"/>
        <family val="2"/>
      </rPr>
      <t xml:space="preserve"> Se reportó en el segundo cuatrimestre con avance del 100%.
</t>
    </r>
  </si>
  <si>
    <r>
      <rPr>
        <b/>
        <sz val="10"/>
        <color theme="1"/>
        <rFont val="Arial Narrow"/>
        <family val="2"/>
      </rPr>
      <t>OAP:</t>
    </r>
    <r>
      <rPr>
        <sz val="10"/>
        <color theme="1"/>
        <rFont val="Arial Narrow"/>
        <family val="2"/>
      </rPr>
      <t xml:space="preserve"> La actividad fue ejecutada al 100% en el cuatrimestre anterior, por lo cual para el presente monitoreo no se remite información ni avances.
</t>
    </r>
    <r>
      <rPr>
        <b/>
        <sz val="10"/>
        <color theme="1"/>
        <rFont val="Arial Narrow"/>
        <family val="2"/>
      </rPr>
      <t>SGM-GTEA:</t>
    </r>
    <r>
      <rPr>
        <sz val="10"/>
        <color theme="1"/>
        <rFont val="Arial Narrow"/>
        <family val="2"/>
      </rPr>
      <t xml:space="preserve"> Se remitieron comentarios a la politica de riesgos, lo que indica el cumplimiento de la socialización con  los procesos responsables para recibir propuestas de mejora.Ver anexo 1.2
</t>
    </r>
    <r>
      <rPr>
        <b/>
        <sz val="10"/>
        <color theme="1"/>
        <rFont val="Arial Narrow"/>
        <family val="2"/>
      </rPr>
      <t>GSIR:</t>
    </r>
    <r>
      <rPr>
        <sz val="10"/>
        <color theme="1"/>
        <rFont val="Arial Narrow"/>
        <family val="2"/>
      </rPr>
      <t xml:space="preserve"> Para esta vigencia, se llevó a cabo la revisión programada, sobre la cual GSIR no realizó ajustes adicionales. 
</t>
    </r>
    <r>
      <rPr>
        <b/>
        <sz val="10"/>
        <color theme="1"/>
        <rFont val="Arial Narrow"/>
        <family val="2"/>
      </rPr>
      <t>GCEA:</t>
    </r>
    <r>
      <rPr>
        <sz val="10"/>
        <color theme="1"/>
        <rFont val="Arial Narrow"/>
        <family val="2"/>
      </rPr>
      <t xml:space="preserve"> Se remitió a la Oficina Aserora de Planeación las observaciones correspondientes realizadas en la matriz comparitda en drive.
</t>
    </r>
    <r>
      <rPr>
        <b/>
        <sz val="10"/>
        <color theme="1"/>
        <rFont val="Arial Narrow"/>
        <family val="2"/>
      </rPr>
      <t>DTPA:</t>
    </r>
    <r>
      <rPr>
        <sz val="10"/>
        <color theme="1"/>
        <rFont val="Arial Narrow"/>
        <family val="2"/>
      </rPr>
      <t xml:space="preserve"> Se hace la respectiva socialización con los responsables de los procesos en la territorial Pacifico con el objetivo de presentar propuestas de mejora. Se presenta propuesta de cambios para PNN Farallones
</t>
    </r>
    <r>
      <rPr>
        <b/>
        <sz val="10"/>
        <color theme="1"/>
        <rFont val="Arial Narrow"/>
        <family val="2"/>
      </rPr>
      <t>DTCA:</t>
    </r>
    <r>
      <rPr>
        <sz val="10"/>
        <color theme="1"/>
        <rFont val="Arial Narrow"/>
        <family val="2"/>
      </rPr>
      <t xml:space="preserve"> En segundo cuatrimestre vigencia 2020, se reportó y evidenció el cumplimiento del 100% de esta actividad por parte de esta unidad de decisión
</t>
    </r>
    <r>
      <rPr>
        <b/>
        <sz val="10"/>
        <color theme="1"/>
        <rFont val="Arial Narrow"/>
        <family val="2"/>
      </rPr>
      <t>DTAO:</t>
    </r>
    <r>
      <rPr>
        <sz val="10"/>
        <color theme="1"/>
        <rFont val="Arial Narrow"/>
        <family val="2"/>
      </rPr>
      <t xml:space="preserve"> En el primer reporte se dio cumplimiento a esta actividad,  en el  segundo reporte se informo que el  mapa de riesgos fue revisado y actualizado en agosto 2020.
</t>
    </r>
    <r>
      <rPr>
        <b/>
        <sz val="10"/>
        <color theme="1"/>
        <rFont val="Arial Narrow"/>
        <family val="2"/>
      </rPr>
      <t>DTAN:</t>
    </r>
    <r>
      <rPr>
        <sz val="10"/>
        <color theme="1"/>
        <rFont val="Arial Narrow"/>
        <family val="2"/>
      </rPr>
      <t xml:space="preserve"> Se lleva a cabo socializacion con las AP  y oficina de gestion humana de la DTAN donde se socializan los aspectos a tener en cuenta en el reporte a los riesgos, las acciones  que se deben cumplir y el reporte de evidencias para darle cumplimientro  a los riesgos en cada area protegida. EVIDENCIAS: 2 Listas de asistencia  a reuniones con los resonsables de los procesos.
</t>
    </r>
    <r>
      <rPr>
        <b/>
        <sz val="10"/>
        <color theme="1"/>
        <rFont val="Arial Narrow"/>
        <family val="2"/>
      </rPr>
      <t>DTAN:</t>
    </r>
    <r>
      <rPr>
        <sz val="10"/>
        <color theme="1"/>
        <rFont val="Arial Narrow"/>
        <family val="2"/>
      </rPr>
      <t xml:space="preserve"> Se lleva a cabo socializacion con las AP  y oficina de gestion humana de la DTAN donde se socializan los aspectos a tener en cuenta en el reporte a los riesgos, las acciones  que se deben cumplir y el reporte de evidencias para darle cumplimientro  a los riesgos en cada area protegida. EVIDENCIAS: 2 Listas de asistencia  a reuniones con los resonsables de los procesos.
</t>
    </r>
    <r>
      <rPr>
        <b/>
        <sz val="10"/>
        <color theme="1"/>
        <rFont val="Arial Narrow"/>
        <family val="2"/>
      </rPr>
      <t>DTAM:</t>
    </r>
    <r>
      <rPr>
        <sz val="10"/>
        <color theme="1"/>
        <rFont val="Arial Narrow"/>
        <family val="2"/>
      </rPr>
      <t xml:space="preserve"> Actividad cumplida y reportada 100% cuatrimestre anterior.</t>
    </r>
  </si>
  <si>
    <r>
      <rPr>
        <b/>
        <sz val="10"/>
        <color theme="1"/>
        <rFont val="Arial Narrow"/>
        <family val="2"/>
      </rPr>
      <t>OAP:</t>
    </r>
    <r>
      <rPr>
        <sz val="10"/>
        <color theme="1"/>
        <rFont val="Arial Narrow"/>
        <family val="2"/>
      </rPr>
      <t xml:space="preserve"> La actividad fue ejecutada al 100% en el cuatrimestre anterior, por lo cual para el presente monitoreo no se remite información ni avances.
</t>
    </r>
    <r>
      <rPr>
        <b/>
        <sz val="10"/>
        <color theme="1"/>
        <rFont val="Arial Narrow"/>
        <family val="2"/>
      </rPr>
      <t>DTAM:</t>
    </r>
    <r>
      <rPr>
        <sz val="10"/>
        <color theme="1"/>
        <rFont val="Arial Narrow"/>
        <family val="2"/>
      </rPr>
      <t xml:space="preserve"> Actividad cumplida y reportada 100% cuatrimestre anterior, donde se llevó a cabo actualización de acciones de control, oportunidades de mejora, de acuerdo a los informes de monitoreo mapa de riesgos por parte del GCI y recomendaciones de la OAP.
</t>
    </r>
  </si>
  <si>
    <r>
      <rPr>
        <b/>
        <sz val="10"/>
        <color theme="1"/>
        <rFont val="Arial Narrow"/>
        <family val="2"/>
      </rPr>
      <t>OAP:</t>
    </r>
    <r>
      <rPr>
        <sz val="10"/>
        <color theme="1"/>
        <rFont val="Arial Narrow"/>
        <family val="2"/>
      </rPr>
      <t xml:space="preserve"> Se presentó la propuesta de política de Administración Integral de riesgos para aprobación en el Comité Institucional de Coordinación de Control Interno (08/10/2020), dentro del cual fue aprobada por la Alta Dirección, posteriormente se Oficializó mediante el Procedimiento Administración de Riesgos y Oportunidades DE_PR_01 (13/10/2020) y el Manual del SGI (16/10/2020), dicha documentación se encuentra publicada en la página web - transparencia y acceso a la información; posteriormente se procedio a socializar mediante correo electrónico por parte de la Jefatura. (Evidencias: 1.4.).</t>
    </r>
  </si>
  <si>
    <r>
      <rPr>
        <b/>
        <sz val="10"/>
        <color theme="1"/>
        <rFont val="Arial Narrow"/>
        <family val="2"/>
      </rPr>
      <t>OAP:</t>
    </r>
    <r>
      <rPr>
        <sz val="10"/>
        <color theme="1"/>
        <rFont val="Arial Narrow"/>
        <family val="2"/>
      </rPr>
      <t xml:space="preserve"> Se socializó sobre el desarrollo de la Revisiones Territoriales (07/09/2020)a los líderes del SGI de las DTs, dentro de las cuales uno de los temas analizados es el seguimiento de riesgos incluyó la identificación de necesidad de actualización, dichas revisiones territoriales se ejecutaron en las DTs el mes de septiembre; también se realizó el tercer encuentro de líderes del SGI (12/11/2020) dentro del cual se socializó la redacción de los controles conforme la guía de riesgos del DAFP 2018; adicionalmente se realizaron piezas de comunicación interna remitidas por correo electrónico con tips importantes para la documentación y gestión de riesgos (noviembre); y se recordó tener presente la necesidad y los plazos para actualización de los mapas de riesgos. (Evidencias: 2.1).</t>
    </r>
  </si>
  <si>
    <r>
      <rPr>
        <b/>
        <sz val="10"/>
        <color theme="1"/>
        <rFont val="Arial Narrow"/>
        <family val="2"/>
      </rPr>
      <t>OAP:</t>
    </r>
    <r>
      <rPr>
        <sz val="10"/>
        <color theme="1"/>
        <rFont val="Arial Narrow"/>
        <family val="2"/>
      </rPr>
      <t xml:space="preserve"> La actividad fue ejecutada al 100% en el cuatrimestre anterior, por lo cual para el presente monitoreo no se remite información ni avances.</t>
    </r>
  </si>
  <si>
    <r>
      <rPr>
        <b/>
        <sz val="10"/>
        <color theme="1"/>
        <rFont val="Arial Narrow"/>
        <family val="2"/>
      </rPr>
      <t>GTEA-SGM:</t>
    </r>
    <r>
      <rPr>
        <sz val="10"/>
        <color theme="1"/>
        <rFont val="Arial Narrow"/>
        <family val="2"/>
      </rPr>
      <t xml:space="preserve"> Se realizaron talleres de socialización y acompañamiento para la actualización del mapa de riesgos. Ver Anexo 2.3.
</t>
    </r>
    <r>
      <rPr>
        <b/>
        <sz val="10"/>
        <color theme="1"/>
        <rFont val="Arial Narrow"/>
        <family val="2"/>
      </rPr>
      <t>GSIR:</t>
    </r>
    <r>
      <rPr>
        <sz val="10"/>
        <color theme="1"/>
        <rFont val="Arial Narrow"/>
        <family val="2"/>
      </rPr>
      <t xml:space="preserve"> Se realizo el acompañamiento en la revisón del  mapa de riesgos del proceso de Gestión de Tecnologia de la Información.
</t>
    </r>
    <r>
      <rPr>
        <b/>
        <sz val="10"/>
        <color theme="1"/>
        <rFont val="Arial Narrow"/>
        <family val="2"/>
      </rPr>
      <t>OAP:</t>
    </r>
    <r>
      <rPr>
        <sz val="10"/>
        <color theme="1"/>
        <rFont val="Arial Narrow"/>
        <family val="2"/>
      </rPr>
      <t xml:space="preserve"> Se  la actualización de los mapas de riesgos que se generaron por factores externos principalmente la emergencia sanitaria COVID-19. (Evidencias: 2.3.)
</t>
    </r>
    <r>
      <rPr>
        <b/>
        <sz val="10"/>
        <color theme="1"/>
        <rFont val="Arial Narrow"/>
        <family val="2"/>
      </rPr>
      <t>GCEA:</t>
    </r>
    <r>
      <rPr>
        <sz val="10"/>
        <color theme="1"/>
        <rFont val="Arial Narrow"/>
        <family val="2"/>
      </rPr>
      <t xml:space="preserve"> Se reviso y aprobó el mapa de riesgo del Proceso Gestión de Comunicaciones vigencia 2021
</t>
    </r>
    <r>
      <rPr>
        <b/>
        <sz val="10"/>
        <color theme="1"/>
        <rFont val="Arial Narrow"/>
        <family val="2"/>
      </rPr>
      <t>DTPA:</t>
    </r>
    <r>
      <rPr>
        <sz val="10"/>
        <color theme="1"/>
        <rFont val="Arial Narrow"/>
        <family val="2"/>
      </rPr>
      <t xml:space="preserve"> Se hace la respectiva socialización a los responsables en la identificación y actualización del mapa de riesgos.
</t>
    </r>
    <r>
      <rPr>
        <b/>
        <sz val="10"/>
        <color theme="1"/>
        <rFont val="Arial Narrow"/>
        <family val="2"/>
      </rPr>
      <t>DTOR:</t>
    </r>
    <r>
      <rPr>
        <sz val="10"/>
        <color theme="1"/>
        <rFont val="Arial Narrow"/>
        <family val="2"/>
      </rPr>
      <t xml:space="preserve"> Se reportó en el segundo cuatrimestre con avance del 100%.
</t>
    </r>
    <r>
      <rPr>
        <b/>
        <sz val="10"/>
        <color theme="1"/>
        <rFont val="Arial Narrow"/>
        <family val="2"/>
      </rPr>
      <t>DTCA:</t>
    </r>
    <r>
      <rPr>
        <sz val="10"/>
        <color theme="1"/>
        <rFont val="Arial Narrow"/>
        <family val="2"/>
      </rPr>
      <t xml:space="preserve"> Se realizaron reuniones virtuales con algunas áreas protegidas de la DT en aras de actualizar el mapa de riesgos de gestión, corrupción y seguridad digital de PNNC. Se consolidó la información y se remitió con memorando a la Oficina Asesora de Planeación en el Nivel Central. Ver memorando de solicitud.
</t>
    </r>
    <r>
      <rPr>
        <b/>
        <sz val="10"/>
        <color theme="1"/>
        <rFont val="Arial Narrow"/>
        <family val="2"/>
      </rPr>
      <t>DTAO:</t>
    </r>
    <r>
      <rPr>
        <sz val="10"/>
        <color theme="1"/>
        <rFont val="Arial Narrow"/>
        <family val="2"/>
      </rPr>
      <t xml:space="preserve"> En el cuatrimestre se solicito a las AP y la DT si era necesario actualizar el mapa de riesgos teniendo en cuenta la emergencia Sanitaria por Covid 19. sin embargo de la DTAO no se realizaron ajustes al mismo.
Evidencia: Riesgos de corrupción actividad -subcomp 2.  activ 2.3 - correo electrónicos (3).
</t>
    </r>
    <r>
      <rPr>
        <b/>
        <sz val="10"/>
        <color theme="1"/>
        <rFont val="Arial Narrow"/>
        <family val="2"/>
      </rPr>
      <t>DTAN:</t>
    </r>
    <r>
      <rPr>
        <sz val="10"/>
        <color theme="1"/>
        <rFont val="Arial Narrow"/>
        <family val="2"/>
      </rPr>
      <t xml:space="preserve"> Se hace acompañamiento a los diferentes grupos de trabajo de la territorial y  a las areas protegidas para darle cumplimineto y actualización al mapa de riesgos. Se desarrollan reuniones  virtuales donde  se contextualiza el tema de riesgos y sus componentes, se aclaran dudas y se orientan a los participantes en el logro de sus actividadades. EVIDENCIAS:  1. Lista de asistencia reunion PNN Cocuy, socializacion mapa de riesgos. 2. lista de asistreunion funcionarios de la territorial . 3. Correo electronico socializacion con el  personal de la territorial del resultado al monitoreo a riesgos 2 cuatrimestre.
</t>
    </r>
    <r>
      <rPr>
        <b/>
        <sz val="10"/>
        <color theme="1"/>
        <rFont val="Arial Narrow"/>
        <family val="2"/>
      </rPr>
      <t>DTAM:</t>
    </r>
    <r>
      <rPr>
        <sz val="10"/>
        <color theme="1"/>
        <rFont val="Arial Narrow"/>
        <family val="2"/>
      </rPr>
      <t xml:space="preserve"> Actividad cumplida y reportada 100% cuatrimestre anterior, donde se llevó a cabo actualización de acciones de control, oportunidades de mejora, de acuerdo a los informes de monitoreo mapa de riesgos por parte del GCI y recomendaciones de la OAP.</t>
    </r>
  </si>
  <si>
    <r>
      <rPr>
        <b/>
        <sz val="10"/>
        <color theme="1"/>
        <rFont val="Arial Narrow"/>
        <family val="2"/>
      </rPr>
      <t>OAP:</t>
    </r>
    <r>
      <rPr>
        <sz val="10"/>
        <color theme="1"/>
        <rFont val="Arial Narrow"/>
        <family val="2"/>
      </rPr>
      <t xml:space="preserve"> Se genero publicación tanto en página web como en Intranet el mapa de riesgos versión propuesta actualizado conforme las necesidades de actualización que generaron actualización. (Evidencias 3.1.)
</t>
    </r>
    <r>
      <rPr>
        <b/>
        <sz val="10"/>
        <color theme="1"/>
        <rFont val="Arial Narrow"/>
        <family val="2"/>
      </rPr>
      <t>OAP:</t>
    </r>
    <r>
      <rPr>
        <sz val="10"/>
        <color theme="1"/>
        <rFont val="Arial Narrow"/>
        <family val="2"/>
      </rPr>
      <t xml:space="preserve"> Se genero publicación tanto en página web como en Intranet el mapa de riesgos versión propuesta actualizado conforme las necesidades de actualización que generaron actualización. (Evidencias 3.1.).</t>
    </r>
  </si>
  <si>
    <r>
      <rPr>
        <b/>
        <sz val="10"/>
        <color theme="1"/>
        <rFont val="Arial Narrow"/>
        <family val="2"/>
      </rPr>
      <t>GTEA-SGM:</t>
    </r>
    <r>
      <rPr>
        <sz val="10"/>
        <color theme="1"/>
        <rFont val="Arial Narrow"/>
        <family val="2"/>
      </rPr>
      <t xml:space="preserve"> Se genero la aporbación del mapa de riesgos compilado por GTEA para el proceso de autoridad ambiental y revisado por OAP.Ver Anexo 3.2.
</t>
    </r>
    <r>
      <rPr>
        <b/>
        <sz val="10"/>
        <color theme="1"/>
        <rFont val="Arial Narrow"/>
        <family val="2"/>
      </rPr>
      <t>GSIR:</t>
    </r>
    <r>
      <rPr>
        <sz val="10"/>
        <color theme="1"/>
        <rFont val="Arial Narrow"/>
        <family val="2"/>
      </rPr>
      <t xml:space="preserve"> Se envia a la OAP el mapa de riesgos del proceso aporbado para el proceso de Gestión de Tecnologia de la Información. 
</t>
    </r>
    <r>
      <rPr>
        <b/>
        <sz val="10"/>
        <color theme="1"/>
        <rFont val="Arial Narrow"/>
        <family val="2"/>
      </rPr>
      <t>OAP:</t>
    </r>
    <r>
      <rPr>
        <sz val="10"/>
        <color theme="1"/>
        <rFont val="Arial Narrow"/>
        <family val="2"/>
      </rPr>
      <t xml:space="preserve"> Se recibieron con aprobación por parte de todos líderes de los procesos la actualización de los mapa de riesgos tanto a nivel central como Direcciones territoriales (Evidencia 3.2.).</t>
    </r>
  </si>
  <si>
    <r>
      <rPr>
        <b/>
        <sz val="10"/>
        <color theme="1"/>
        <rFont val="Arial Narrow"/>
        <family val="2"/>
      </rPr>
      <t>OAP:</t>
    </r>
    <r>
      <rPr>
        <sz val="10"/>
        <color theme="1"/>
        <rFont val="Arial Narrow"/>
        <family val="2"/>
      </rPr>
      <t xml:space="preserve"> Se genero publicación del mapa de riesgos en la página web conforme el análisis de observaciones y comentarios generados por la partes interesadas (internas y externas) (Evidencias 3.3.).</t>
    </r>
  </si>
  <si>
    <r>
      <rPr>
        <b/>
        <sz val="10"/>
        <color theme="1"/>
        <rFont val="Arial Narrow"/>
        <family val="2"/>
      </rPr>
      <t>GTEA-SGM:</t>
    </r>
    <r>
      <rPr>
        <sz val="10"/>
        <color theme="1"/>
        <rFont val="Arial Narrow"/>
        <family val="2"/>
      </rPr>
      <t xml:space="preserve"> Se realizó el monitoreo y revsión del mapa de riesgos de corrupción. Ver anexo 4.1.
</t>
    </r>
    <r>
      <rPr>
        <b/>
        <sz val="10"/>
        <color theme="1"/>
        <rFont val="Arial Narrow"/>
        <family val="2"/>
      </rPr>
      <t>GSIR:</t>
    </r>
    <r>
      <rPr>
        <sz val="10"/>
        <color theme="1"/>
        <rFont val="Arial Narrow"/>
        <family val="2"/>
      </rPr>
      <t xml:space="preserve"> Se realiza monitoreo del mapa de riesgos de corrupción correspondiene al proceso de Gestión de Tecnologia de la Información. 
</t>
    </r>
    <r>
      <rPr>
        <b/>
        <sz val="10"/>
        <color theme="1"/>
        <rFont val="Arial Narrow"/>
        <family val="2"/>
      </rPr>
      <t>GCI:</t>
    </r>
    <r>
      <rPr>
        <sz val="10"/>
        <color theme="1"/>
        <rFont val="Arial Narrow"/>
        <family val="2"/>
      </rPr>
      <t xml:space="preserve"> Revisado  "Los soportes suministrados y la descripción de los mismos en la matriz, son eficaces y denotan seguimiento que aportan a a la No materializar el Riesgo.
OAP: Se realizó la actividad de monitorear y reporte al mapa de riesgos de corrupción, entre el 13 de noviembre al 2 de diciembre, se adjuntan correos de soporte de la actividad, para los 22 riesgos de corrupción correspondientes a 17 procesos de 19 que posee la entidad para los tres niveles de gestión. (Evidencia 4.1.)
GCEA: Se presentó el reporte al mapa de riesgos correspondiente al último cuatrimestre del año.
DTPA Se hace el envío formal del segundo Reporte del Mapa de Riesgos y Matriz de Oportunidades a los diferentes líderes de proceso en Nivel Central, con sus respectivas evidencias en el Drive
DTOR Se realizó seguimiento y monitoreo al mapa de reisgos, correspondiente al tercer cuatrimestre de la vigencia en curso.
Anexo 4.1.1 M_Autoridad_ambiental_radicado
Anexo 4.1.2 M_AMSPNN_radicado
Anexo 4.1.3 M_Coord_SINAP_radicado
Anexo 4.1.4 M_Gestion_Comun_radicado
Anexo 4.1.5 M_Servicio_ciudadano_radicado
Anexo 4.1.6 M_Gestion_R_Fisicos_radicado
Anexo 4.1.7 M_Gestion_R_Financieros_radicado
Anexo 4.1.8 M_Gestion_Contractual_radicado 
DTCA: Siguiendo lineamientos de la OAP, se cumplió con el  tercer reporte y monitoreo del mapa de riesgos de gestión, corrupción y seguridad digital del tercer cuatrimestre de 2020. El reporte fue remitido a los líderes del proceso de Gestión Contractual, Autoridad Abiental, Servicio al ciudadano y  Gestión de Recursos Financieros. Las evidencias se cargaron en el drive dispuesto. 
Anexo 1. memorando riesgos Proceso servicio ciudadano, Anexo 2. memorando riesgos del proceso Autoridad Ambiental, anexo 3. Riesgos del proceso Gestión Contractual (R.corrupción), anexo 4. Riesgos del proceso Gestión de Recursos Financieros
DTAO Se realizo el tercer  monitoreo del mapa de riesgos para la DTAO y sus AP. 
Evidencias: Riesgos de corrupción actividad -subcomp 4. activ4,1 Anexos 8 orfeos 
DTAN: La terrriotial hace el monitorea al tercer seguimiento a riesgos logrando presnetar avance   en cada  uno de los reisgos reportados. EVIDENCIA: Se adjunta 4 orfeos con el reporte de seguimiento y monitoreo a tercer cuatriemestre de 2020.
DTAM Se realiza monitoreo y reporte de mapa de riesgos y oportunidades del Tercer  cuatrimestre de 2020, de los procesos Gestión Contractual, AAM, AMSP, Gestión comunicaciones GRF, Servicio al Cidadano y Gestión de Recursos Financieros. Las evidencias se cargan en el drive acorde a la ruta de planeación.
Anexo 1 reporte de riegos III cuatrimestre
Anexo 2 MAPA RIESGOS Y OPORTUNIDADES III MONITOREO 2020
</t>
    </r>
  </si>
  <si>
    <r>
      <rPr>
        <b/>
        <sz val="10"/>
        <color theme="1"/>
        <rFont val="Arial Narrow"/>
        <family val="2"/>
      </rPr>
      <t>GTEA-SGM:</t>
    </r>
    <r>
      <rPr>
        <sz val="10"/>
        <color theme="1"/>
        <rFont val="Arial Narrow"/>
        <family val="2"/>
      </rPr>
      <t xml:space="preserve"> Se generaron las alertas tempranas como resultado del monitoreo. Ver anexo 4.2.
</t>
    </r>
    <r>
      <rPr>
        <b/>
        <sz val="10"/>
        <color theme="1"/>
        <rFont val="Arial Narrow"/>
        <family val="2"/>
      </rPr>
      <t>GSIR:</t>
    </r>
    <r>
      <rPr>
        <sz val="10"/>
        <color theme="1"/>
        <rFont val="Arial Narrow"/>
        <family val="2"/>
      </rPr>
      <t xml:space="preserve"> Se genera al Grupo GSIR alertas sobre monitoreo del mapa de riesgos.
</t>
    </r>
    <r>
      <rPr>
        <b/>
        <sz val="10"/>
        <color theme="1"/>
        <rFont val="Arial Narrow"/>
        <family val="2"/>
      </rPr>
      <t>OAP:</t>
    </r>
    <r>
      <rPr>
        <sz val="10"/>
        <color theme="1"/>
        <rFont val="Arial Narrow"/>
        <family val="2"/>
      </rPr>
      <t xml:space="preserve"> Se realizó solicitud y requerimiento conforme la responsabilidad de la segunda lídena de defensa del proceso de Direccionamiento Estratégico para su correspondiente monitoreo como alertas a la actividad. (Evidencias 4.2.).
</t>
    </r>
    <r>
      <rPr>
        <b/>
        <sz val="10"/>
        <color theme="1"/>
        <rFont val="Arial Narrow"/>
        <family val="2"/>
      </rPr>
      <t>DTPA:</t>
    </r>
    <r>
      <rPr>
        <sz val="10"/>
        <color theme="1"/>
        <rFont val="Arial Narrow"/>
        <family val="2"/>
      </rPr>
      <t xml:space="preserve"> Se hacen ajustes en consideración a las alertas tempranas como resultado del monitoreo realizado por los líderes de proceso a Nivel Central.
</t>
    </r>
    <r>
      <rPr>
        <b/>
        <sz val="10"/>
        <color theme="1"/>
        <rFont val="Arial Narrow"/>
        <family val="2"/>
      </rPr>
      <t>DTOR:</t>
    </r>
    <r>
      <rPr>
        <sz val="10"/>
        <color theme="1"/>
        <rFont val="Arial Narrow"/>
        <family val="2"/>
      </rPr>
      <t xml:space="preserve"> Se realizó y envió alertas tempranas a las áreas protegidas y equipo de la Territorial con el fin de validar y retroalimentar las evidencias que aportan al monitoreo de riesgos.
Anexo 4.2.1 Solicitud_rep_MR_MO_pnnPic
Anexo 4.2.2 Solicitud_rep_MR_MO_pnnSum
Anexo 4.2.3 Solicitud_rep_MR_MO_pnnChi
Anexo 4.2.4 Solicitud_rep_MR_MO_pnnMac
Anexo 4.2.5 Solicitud_rep_MR_MO_pnnTin
Anexo 4.2.6 Solicitud_rep_MR_MO_pnnTup
Anexo 4.2.7 Solicitud_rep_MR_MO_DT
Anexo 4.2.8 Solicitud_rep_MR_MO_DT_RFis
Anexo 4.2.9 Solicitud_rep_MR_MO_DT_RFin
</t>
    </r>
    <r>
      <rPr>
        <b/>
        <sz val="10"/>
        <color theme="1"/>
        <rFont val="Arial Narrow"/>
        <family val="2"/>
      </rPr>
      <t>DTCA:</t>
    </r>
    <r>
      <rPr>
        <sz val="10"/>
        <color theme="1"/>
        <rFont val="Arial Narrow"/>
        <family val="2"/>
      </rPr>
      <t xml:space="preserve"> A partir del reporte de monitoreo del tercer cuatrimestre sobre los riesgos se generan alertas a las unidades de decisión responsables. Ver correos anexos:  anexo 1. Correo de Parques - alertas monitoreo a riesgos II cuatrimestre 2020,anexo 2.Correo de Parques - alerta retroalimentaciòn Reporte riesgo No. 90 del mapa riesgo de corrupciòn.
</t>
    </r>
    <r>
      <rPr>
        <b/>
        <sz val="10"/>
        <color theme="1"/>
        <rFont val="Arial Narrow"/>
        <family val="2"/>
      </rPr>
      <t>DTAO:</t>
    </r>
    <r>
      <rPr>
        <sz val="10"/>
        <color theme="1"/>
        <rFont val="Arial Narrow"/>
        <family val="2"/>
      </rPr>
      <t xml:space="preserve"> La oficina asesora de planeación emitio una alerta - Preliminar consolidado DIC2020 - matriz de seguimiento y monitoreo Mapa de Riesgos y Oportunidades, la cual fue atendida por la DTAO  identificando algunos ajustes a realizar al cargue del monitoreo.
 Evidencias: riesgos de corrupción actividad -subcomp 4. activ4,2 Anexo correos
</t>
    </r>
    <r>
      <rPr>
        <b/>
        <sz val="10"/>
        <color theme="1"/>
        <rFont val="Arial Narrow"/>
        <family val="2"/>
      </rPr>
      <t>DTAN:</t>
    </r>
    <r>
      <rPr>
        <sz val="10"/>
        <color theme="1"/>
        <rFont val="Arial Narrow"/>
        <family val="2"/>
      </rPr>
      <t xml:space="preserve"> El monitoreo a los riesgos permte que a traves de los planes de mejorameinto se logren subsanar las observaciones encontradas en el monitero para lograr su cumplimieto  en la vigencia 2020.  Se dio cumplimineto a los planes de mejoramiento del segundo seguimiento a reisgos, permitiendo que las AP  actualizaran del PEC y PCRP. EVIDENCIA: 1. Se envia memorando con las evidencias dando cuimplimiento al plan de mejoramientio a al gestion de reisgos 2020 - 2.  Memorando informando el cierre.
</t>
    </r>
    <r>
      <rPr>
        <b/>
        <sz val="10"/>
        <color theme="1"/>
        <rFont val="Arial Narrow"/>
        <family val="2"/>
      </rPr>
      <t>DTAM:</t>
    </r>
    <r>
      <rPr>
        <sz val="10"/>
        <color theme="1"/>
        <rFont val="Arial Narrow"/>
        <family val="2"/>
      </rPr>
      <t xml:space="preserve"> Se realiza solicitud de ajustes a la descripción de avances y evidencias drive al PNN Churumblos con el fin de mjorar el reporte.
Anexo 3 ajustes Oportunidad 21 matriz de oportunidadesPNN CHURUMBELOS.
Se generan alertas para el PNN Yaigojé con el fin de realizar ajustes al reporte mapa de riesgos.
Anexo 4 ajuste mapa de riesgos PNN Yaigojé.
Con relación al reporte efectuado por el PNN Río Puré se hacen observaciones de ajuste
Anexo 5 retroalimentación mapa riesgos PNN Río Puré.</t>
    </r>
  </si>
  <si>
    <r>
      <rPr>
        <b/>
        <sz val="10"/>
        <color theme="1"/>
        <rFont val="Arial Narrow"/>
        <family val="2"/>
      </rPr>
      <t>GCI:</t>
    </r>
    <r>
      <rPr>
        <sz val="10"/>
        <color theme="1"/>
        <rFont val="Arial Narrow"/>
        <family val="2"/>
      </rPr>
      <t xml:space="preserve"> Se reportó Informe del Primer Seguimiento al Mapa de Riesgos y Matriz de Oportunidades publicado el 8 de Mayo del 2020.</t>
    </r>
  </si>
  <si>
    <r>
      <rPr>
        <b/>
        <sz val="10"/>
        <color theme="1"/>
        <rFont val="Arial Narrow"/>
        <family val="2"/>
      </rPr>
      <t>GCI:</t>
    </r>
    <r>
      <rPr>
        <sz val="10"/>
        <color theme="1"/>
        <rFont val="Arial Narrow"/>
        <family val="2"/>
      </rPr>
      <t xml:space="preserve"> Se reporta Informe del Segundo Seguimiento al Mapa de Riesgos y Matriz de Oportunidades publicado el 9 de septiembre del 2020. 
Se reporta Informe del Tercer Seguimiento al Mapa de Riesgos y Matriz de Oportunidades publicado el 14 de diciembre del 2020.</t>
    </r>
  </si>
  <si>
    <t>Seguimiento  y verificación de Control Interno Diciembre 31 de 2020</t>
  </si>
  <si>
    <t>Los soportes suministrados y la descripción de los mismos en la matriz, están relacionados con la actividad planteada.</t>
  </si>
  <si>
    <r>
      <rPr>
        <b/>
        <sz val="11"/>
        <color rgb="FF000000"/>
        <rFont val="Arial Narrow"/>
        <family val="2"/>
      </rPr>
      <t>GSIR:</t>
    </r>
    <r>
      <rPr>
        <sz val="11"/>
        <color rgb="FF000000"/>
        <rFont val="Arial Narrow"/>
        <family val="2"/>
      </rPr>
      <t xml:space="preserve"> La herramienta de guardaparques permite al voluntario que cumple  en su totalidad el proceso de guardaparques, descargar su certificado de guardaparques en el perfil del voluntario.</t>
    </r>
  </si>
  <si>
    <r>
      <rPr>
        <b/>
        <sz val="11"/>
        <color rgb="FF000000"/>
        <rFont val="Arial Narrow"/>
        <family val="2"/>
      </rPr>
      <t xml:space="preserve">GPM: </t>
    </r>
    <r>
      <rPr>
        <sz val="11"/>
        <color rgb="FF000000"/>
        <rFont val="Arial Narrow"/>
        <family val="2"/>
      </rPr>
      <t>No se reportaron avances.</t>
    </r>
  </si>
  <si>
    <r>
      <rPr>
        <b/>
        <sz val="11"/>
        <color rgb="FF000000"/>
        <rFont val="Arial Narrow"/>
        <family val="2"/>
      </rPr>
      <t>SGM-GTEA:</t>
    </r>
    <r>
      <rPr>
        <sz val="11"/>
        <color rgb="FF000000"/>
        <rFont val="Arial Narrow"/>
        <family val="2"/>
      </rPr>
      <t xml:space="preserve"> Para el pasado 10 de junio de 2020, se adelantó una jornada general de sensibilización con ayuda de la Autoridad Nacional de Licencias Ambientales -ANLA-, como administrador de la Ventanilla Única VITAL, dirigida a los perfiles de Atención al Usuario delegados por las distintas Direcciones Territoriales en cuanto al uso de estas plataformas, por lo que ya se ha dado cumplimiento a la acción de racionalización propuesta por la Oficina Asesora de Planeación.
OBSERVACIÓN: Esta acción de racionalización no está oficializada en la estrategía de racionalización de trámites del DAFP, a través del aplicativo SUIT, por lo que se considera que no podría seguir siendo exigible, al no estar conforme a lo señalado ante el DAFP.
</t>
    </r>
    <r>
      <rPr>
        <b/>
        <sz val="11"/>
        <color rgb="FF000000"/>
        <rFont val="Arial Narrow"/>
        <family val="2"/>
      </rPr>
      <t>DTPA:</t>
    </r>
    <r>
      <rPr>
        <sz val="11"/>
        <color rgb="FF000000"/>
        <rFont val="Arial Narrow"/>
        <family val="2"/>
      </rPr>
      <t xml:space="preserve"> Se generó cumplimiento de esta actividad para el segundo cuatrimestre del 2020
</t>
    </r>
    <r>
      <rPr>
        <b/>
        <sz val="11"/>
        <color rgb="FF000000"/>
        <rFont val="Arial Narrow"/>
        <family val="2"/>
      </rPr>
      <t>DTOR:</t>
    </r>
    <r>
      <rPr>
        <sz val="11"/>
        <color rgb="FF000000"/>
        <rFont val="Arial Narrow"/>
        <family val="2"/>
      </rPr>
      <t xml:space="preserve"> Se reportó en el segundo cuatrimestre con avance del 100%
</t>
    </r>
    <r>
      <rPr>
        <b/>
        <sz val="11"/>
        <color rgb="FF000000"/>
        <rFont val="Arial Narrow"/>
        <family val="2"/>
      </rPr>
      <t>DTCA:</t>
    </r>
    <r>
      <rPr>
        <sz val="11"/>
        <color rgb="FF000000"/>
        <rFont val="Arial Narrow"/>
        <family val="2"/>
      </rPr>
      <t xml:space="preserve"> Este compromiso se reportó y evidenció cumplido en el segundo cuatrimestre de la vigencia 2020.
</t>
    </r>
    <r>
      <rPr>
        <b/>
        <sz val="11"/>
        <color rgb="FF000000"/>
        <rFont val="Arial Narrow"/>
        <family val="2"/>
      </rPr>
      <t>DTAO:</t>
    </r>
    <r>
      <rPr>
        <sz val="11"/>
        <color rgb="FF000000"/>
        <rFont val="Arial Narrow"/>
        <family val="2"/>
      </rPr>
      <t xml:space="preserve"> Desde nivel central enviaron el video de la  capacitación de atención al usuario por la plataforma VITAL  la cual fue tomada por la persona encargada.
Evidencia: carpeta  Racionalización de trámites,  correos y paint de Drive. 
</t>
    </r>
    <r>
      <rPr>
        <b/>
        <sz val="11"/>
        <color rgb="FF000000"/>
        <rFont val="Arial Narrow"/>
        <family val="2"/>
      </rPr>
      <t>DTAO:</t>
    </r>
    <r>
      <rPr>
        <sz val="11"/>
        <color rgb="FF000000"/>
        <rFont val="Arial Narrow"/>
        <family val="2"/>
      </rPr>
      <t xml:space="preserve"> Desde nivel central enviaron el video de la  capacitación de atención al usuario por la plataforma VITAL  la cual fue tomada por la persona encargada.
Evidencia: carpeta  Racionalización de trámites,  correos y paint de Drive 
</t>
    </r>
    <r>
      <rPr>
        <b/>
        <sz val="11"/>
        <color rgb="FF000000"/>
        <rFont val="Arial Narrow"/>
        <family val="2"/>
      </rPr>
      <t>DTAN:</t>
    </r>
    <r>
      <rPr>
        <sz val="11"/>
        <color rgb="FF000000"/>
        <rFont val="Arial Narrow"/>
        <family val="2"/>
      </rPr>
      <t xml:space="preserve"> En El año 2020 se llevo a cabo una capacitación de la plataforma Vital en aspectos generales, está en proceso de implementación por el nivel central. No hemos recibido usuarios de acceso.
</t>
    </r>
    <r>
      <rPr>
        <b/>
        <sz val="11"/>
        <color rgb="FF000000"/>
        <rFont val="Arial Narrow"/>
        <family val="2"/>
      </rPr>
      <t>DTAM:</t>
    </r>
    <r>
      <rPr>
        <sz val="11"/>
        <color rgb="FF000000"/>
        <rFont val="Arial Narrow"/>
        <family val="2"/>
      </rPr>
      <t xml:space="preserve"> Actividad cumplida en el II cuatrimstre. </t>
    </r>
  </si>
  <si>
    <t>No hay consistencia entre el reporte y la evidencia presentada.</t>
  </si>
  <si>
    <t>No se reportaron avances.</t>
  </si>
  <si>
    <r>
      <rPr>
        <b/>
        <sz val="11"/>
        <color rgb="FF000000"/>
        <rFont val="Arial Narrow"/>
        <family val="2"/>
      </rPr>
      <t>SGM-GTEA:</t>
    </r>
    <r>
      <rPr>
        <sz val="11"/>
        <color rgb="FF000000"/>
        <rFont val="Arial Narrow"/>
        <family val="2"/>
      </rPr>
      <t xml:space="preserve"> Actualmente no se tiene conocimiento de acercamientos entre SAF y SGM para la propuesta de implementación de un software de autoliquidación de servicios de evaluación y seguimiento de trámites.
OBSERVACIÓN: Esta acción de racionalización no está oficializada en la estrategía de racionalización de trámites del DAFP, a través del aplicativo SUIT, por lo que se considera que no podría seguir siendo exigible, al no estar conforme a lo señalado ante el DAFP.
</t>
    </r>
    <r>
      <rPr>
        <b/>
        <sz val="11"/>
        <color rgb="FF000000"/>
        <rFont val="Arial Narrow"/>
        <family val="2"/>
      </rPr>
      <t>GPC SAF-GPC:</t>
    </r>
    <r>
      <rPr>
        <sz val="11"/>
        <color rgb="FF000000"/>
        <rFont val="Arial Narrow"/>
        <family val="2"/>
      </rPr>
      <t xml:space="preserve"> Desde el GPC se está a la espera de lineameintos por parte del GGF y del GTEA, con el fin de brindar el apoyo necesario y prestar el servicio al usuario. 
</t>
    </r>
    <r>
      <rPr>
        <b/>
        <sz val="11"/>
        <color rgb="FF000000"/>
        <rFont val="Arial Narrow"/>
        <family val="2"/>
      </rPr>
      <t>DTCA:</t>
    </r>
    <r>
      <rPr>
        <sz val="11"/>
        <color rgb="FF000000"/>
        <rFont val="Arial Narrow"/>
        <family val="2"/>
      </rPr>
      <t xml:space="preserve"> La DT se encuentra a la espera del diseño de la herramienta de software lo cual es del resorte del Nivel Central de la entidad.</t>
    </r>
  </si>
  <si>
    <r>
      <rPr>
        <b/>
        <sz val="11"/>
        <color rgb="FF000000"/>
        <rFont val="Arial Narrow"/>
        <family val="2"/>
      </rPr>
      <t>SGM-GTEA:</t>
    </r>
    <r>
      <rPr>
        <sz val="11"/>
        <color rgb="FF000000"/>
        <rFont val="Arial Narrow"/>
        <family val="2"/>
      </rPr>
      <t xml:space="preserve"> Actualmente implementar esta interoperabilidad resultaría inoperante, debido a que se sigue sin emplearse la Ventanilla VITAL para adelantar trámites, por lo que la remisión o envío automático de actos administrativos por VITAL, no es un hecho, especialmente porque tampoco se están emitiendo actos administrativos numerados electrónicamente por ORFEO (únicamente con firma electrónica), que hace posible crear el webservice hasta el momento.
OBSERVACIÓN: Esta acción de racionalización no está oficializada en la estrategía de racionalización de trámites del DAFP, a través del aplicativo SUIT, por lo que se considera que no podría seguir siendo exigible, al no estar conforme a lo señalado ante el DAFP.
</t>
    </r>
    <r>
      <rPr>
        <b/>
        <sz val="11"/>
        <color rgb="FF000000"/>
        <rFont val="Arial Narrow"/>
        <family val="2"/>
      </rPr>
      <t>GSIR:</t>
    </r>
    <r>
      <rPr>
        <sz val="11"/>
        <color rgb="FF000000"/>
        <rFont val="Arial Narrow"/>
        <family val="2"/>
      </rPr>
      <t xml:space="preserve"> Durante el año no se tuvo un proceso de integración con el sistema de VITAL, se espera dado que el esquema de VITAL cambia de ANLA a MADS realizar este esquema durante el 2021
GOC SAF-GPC: En PNNC, se cuenta con las firmas electrónicas certificadas para los Jefes de Unidades de Decisión, es decir, todos los jefes pueden firmar de manera electrónica cualquier comunicación oficial o acto administrativo.
Anexo 31. Circular 20204000000134
</t>
    </r>
    <r>
      <rPr>
        <b/>
        <sz val="11"/>
        <rFont val="Arial Narrow"/>
        <family val="2"/>
      </rPr>
      <t>OAP:</t>
    </r>
    <r>
      <rPr>
        <sz val="11"/>
        <rFont val="Arial Narrow"/>
        <family val="2"/>
      </rPr>
      <t xml:space="preserve">  El avance reportado NO corresponde con la actividad contemplada donde No hay avance, no se tiene en cuenta el avance reportado.
</t>
    </r>
    <r>
      <rPr>
        <b/>
        <sz val="11"/>
        <color theme="1"/>
        <rFont val="Arial Narrow"/>
        <family val="2"/>
      </rPr>
      <t>DTCA:</t>
    </r>
    <r>
      <rPr>
        <sz val="11"/>
        <color theme="1"/>
        <rFont val="Arial Narrow"/>
        <family val="2"/>
      </rPr>
      <t xml:space="preserve"> La DT se encuentra a la espera del diseño de la herramienta de software lo cual es del resorte del Nivel Central de la entidad.</t>
    </r>
  </si>
  <si>
    <r>
      <rPr>
        <b/>
        <sz val="11"/>
        <color rgb="FF000000"/>
        <rFont val="Arial Narrow"/>
        <family val="2"/>
      </rPr>
      <t>SGM-GTEA:</t>
    </r>
    <r>
      <rPr>
        <sz val="11"/>
        <color rgb="FF000000"/>
        <rFont val="Arial Narrow"/>
        <family val="2"/>
      </rPr>
      <t xml:space="preserve"> Actualmente no se ha empleado este canal de la Ventanilla VITAL, para incorporar las solicitudes de trámite análogas, por lo que aún se sigue empleando unicamente la radicación en fisico y por medio del buzón de correo electrónico. Se espera que se imparta una directriz general sobre el uso y promoción de este canal de recepción y automatización de trámites para la Entidad.
OBSERVACIÓN: Esta acción de racionalización no está oficializada en la estrategía de racionalización de trámites del DAFP, a través del aplicativo SUIT, por lo que se considera que no podría seguir siendo exigible, al no estar conforme a lo señalado ante el DAFP.
</t>
    </r>
    <r>
      <rPr>
        <b/>
        <sz val="11"/>
        <color rgb="FF000000"/>
        <rFont val="Arial Narrow"/>
        <family val="2"/>
      </rPr>
      <t>GSIR:</t>
    </r>
    <r>
      <rPr>
        <sz val="11"/>
        <color rgb="FF000000"/>
        <rFont val="Arial Narrow"/>
        <family val="2"/>
      </rPr>
      <t xml:space="preserve"> Durante el año no se tuvo un proceso de integración con el sistema de VITAL, se espera dado que el esquema de VITAL cambia de ANLA a MADS realizar este esquema durante el 2021 
GPC SAF-GPC: Desde el GPC se han realizado ejercicos para iniciar los diferentes trámites a través de la plataforma VITAL, sin embargo, esta ha presentado fallas. Esta situación ya ha sido puesta en conocimiento del GTEA. 
Anexo 30. Correos fallas Vital.</t>
    </r>
  </si>
  <si>
    <r>
      <rPr>
        <b/>
        <sz val="11"/>
        <color rgb="FF000000"/>
        <rFont val="Arial Narrow"/>
        <family val="2"/>
      </rPr>
      <t>GSIR:</t>
    </r>
    <r>
      <rPr>
        <sz val="11"/>
        <color rgb="FF000000"/>
        <rFont val="Arial Narrow"/>
        <family val="2"/>
      </rPr>
      <t xml:space="preserve"> La entidad cuenta con un mecanismo de pago verde incluido a través del Convenio con el Banco de Bogotá, para el cual, se está evaluando el esquema que permita una integración que facilite el pago del respectivo trámite sin generar contrataciones ni cobros adicionales a los ya pactados con la entidad bancaria.</t>
    </r>
  </si>
  <si>
    <t xml:space="preserve">No se reportaron avances. </t>
  </si>
  <si>
    <r>
      <rPr>
        <b/>
        <sz val="10"/>
        <color theme="1"/>
        <rFont val="Arial Narrow"/>
        <family val="2"/>
      </rPr>
      <t>SAF-GPC:</t>
    </r>
    <r>
      <rPr>
        <sz val="10"/>
        <color theme="1"/>
        <rFont val="Arial Narrow"/>
        <family val="2"/>
      </rPr>
      <t xml:space="preserve"> La caracterización se encuentra actualizada y publicada en la página web. 
Anexo 5.1. Informe Caracterización PNN-21.
</t>
    </r>
    <r>
      <rPr>
        <b/>
        <sz val="10"/>
        <color theme="1"/>
        <rFont val="Arial Narrow"/>
        <family val="2"/>
      </rPr>
      <t>DTPA:</t>
    </r>
    <r>
      <rPr>
        <sz val="10"/>
        <color theme="1"/>
        <rFont val="Arial Narrow"/>
        <family val="2"/>
      </rPr>
      <t xml:space="preserve"> Se realiza desde la territorial el proceso de caracterización de usuarios para actualizar los resultados de la página web.
</t>
    </r>
    <r>
      <rPr>
        <b/>
        <sz val="10"/>
        <color theme="1"/>
        <rFont val="Arial Narrow"/>
        <family val="2"/>
      </rPr>
      <t>DTOR:</t>
    </r>
    <r>
      <rPr>
        <sz val="10"/>
        <color theme="1"/>
        <rFont val="Arial Narrow"/>
        <family val="2"/>
      </rPr>
      <t xml:space="preserve"> Se realizó la caracterización de usuarios de la vigencia 2021, aplicadas en la Dirección Territorial Orinoquía y áreas protegidas. 
Anexo 5.1.1 memorando_Reporte_caracterización_usuarios
Anexo 5.1.2 Reporte_caracterización_usuarios.
</t>
    </r>
    <r>
      <rPr>
        <b/>
        <sz val="10"/>
        <color theme="1"/>
        <rFont val="Arial Narrow"/>
        <family val="2"/>
      </rPr>
      <t>DTCA:</t>
    </r>
    <r>
      <rPr>
        <sz val="10"/>
        <color theme="1"/>
        <rFont val="Arial Narrow"/>
        <family val="2"/>
      </rPr>
      <t xml:space="preserve"> Siguiendo los lineamientos del Grupo de Procesos Corporativos se socializó via correo electrónico la ruta de aplicación de la encuesta en la DT y áreas protegidas adscritas. Anexo 1. correo electrónico divulgación encuesta de caracterización. Es menester indicar que los resultados de la misma son consolidados y publicados por el nivel central. 
</t>
    </r>
    <r>
      <rPr>
        <b/>
        <sz val="10"/>
        <color theme="1"/>
        <rFont val="Arial Narrow"/>
        <family val="2"/>
      </rPr>
      <t>DTAN:</t>
    </r>
    <r>
      <rPr>
        <sz val="10"/>
        <color theme="1"/>
        <rFont val="Arial Narrow"/>
        <family val="2"/>
      </rPr>
      <t xml:space="preserve"> La direccion terrirotial  recibio correo el 26 de octubre de 2020 donde se envia encuesta virtual y fisica para apliciar a los usuarios de PNN territorial Andes Nororientales. La encuesta fue remitida a las AP y se ha socializado con el personal de la terrirtorial para  su aplicacion. No se ha recibidoo información del resultado de la caracterizacion de los usuarios. Evidencia: 1. Correo solicitando aplicar encuesta para caracterizar usuarios. 2. Modelo encuesta para caracterizar usuarios.
</t>
    </r>
    <r>
      <rPr>
        <b/>
        <sz val="10"/>
        <color theme="1"/>
        <rFont val="Arial Narrow"/>
        <family val="2"/>
      </rPr>
      <t>DTAO:</t>
    </r>
    <r>
      <rPr>
        <sz val="10"/>
        <color theme="1"/>
        <rFont val="Arial Narrow"/>
        <family val="2"/>
      </rPr>
      <t xml:space="preserve"> Se solicito la  aplicación de encuestas de caracterización de usuarios a las AP de acuerdo a la link entregado para realizar la encuesta virtual y de acuero a los lineamientos emitidos.
Evidencias: Carpeta Anexos PAAC,  3 Servicio al ciudadano . subcomponente 5. Orfeo 20206090000053 del 29-10-2020 y paint de orfeo de información a todas las AP.
</t>
    </r>
    <r>
      <rPr>
        <b/>
        <sz val="10"/>
        <color theme="1"/>
        <rFont val="Arial Narrow"/>
        <family val="2"/>
      </rPr>
      <t>DTAM:</t>
    </r>
    <r>
      <rPr>
        <sz val="10"/>
        <color theme="1"/>
        <rFont val="Arial Narrow"/>
        <family val="2"/>
      </rPr>
      <t xml:space="preserve"> Se comunica a las áreas protegidas y temátivos de la DT de la importancia de la realización de las caracterizaciones de ciudadanos, proceso que ya se venía ejecutando desde las vigencias anteriores, ya que se recibe por parte del GPC instrucción de realizar las caracterizaciones de forma vitual; esto se comunica a las áreas protegidas para su aplicabilidad, sin embargo se recibieron pocas solicitudes dada la emergencia sanitaria y para el caso donde se conoció correo electrónico por parte del peticionario, se les envió por este medio la solicitud de realizar el diligenciamiento de la encuesta.
La instrucción se aplicó adecuadamente.</t>
    </r>
  </si>
  <si>
    <r>
      <rPr>
        <b/>
        <sz val="10"/>
        <color theme="1"/>
        <rFont val="Arial Narrow"/>
        <family val="2"/>
      </rPr>
      <t>SAF-GPC:</t>
    </r>
    <r>
      <rPr>
        <sz val="10"/>
        <color theme="1"/>
        <rFont val="Arial Narrow"/>
        <family val="2"/>
      </rPr>
      <t xml:space="preserve"> Se realizan capacitaciones con la DTCA y el PNN Corales. 
Anexo 3.1. Lista asistencia DTCA noviembre 2020 
Anexo 3.1. lista capacitación PNN Corales del Rosario
</t>
    </r>
    <r>
      <rPr>
        <b/>
        <sz val="10"/>
        <color theme="1"/>
        <rFont val="Arial Narrow"/>
        <family val="2"/>
      </rPr>
      <t>DTCA:</t>
    </r>
    <r>
      <rPr>
        <sz val="10"/>
        <color theme="1"/>
        <rFont val="Arial Narrow"/>
        <family val="2"/>
      </rPr>
      <t xml:space="preserve"> Se realizó en el mes de noviembre, capacitación con el apoyo de la abogada del Grupo de Procesos Corporativos en Nivel central. Anexo 1. Lista de asistencia y anexo 2. Presentación Regimen Protección datos personales.</t>
    </r>
  </si>
  <si>
    <r>
      <rPr>
        <b/>
        <sz val="10"/>
        <rFont val="Arial Narrow"/>
        <family val="2"/>
      </rPr>
      <t>DTPA:</t>
    </r>
    <r>
      <rPr>
        <sz val="10"/>
        <rFont val="Arial Narrow"/>
        <family val="2"/>
      </rPr>
      <t xml:space="preserve"> La base de datos personales para laTerritorial Pacífico se encuentra debidamente actualizada para el tercer cuatrimestre.</t>
    </r>
    <r>
      <rPr>
        <b/>
        <sz val="10"/>
        <rFont val="Arial Narrow"/>
        <family val="2"/>
      </rPr>
      <t xml:space="preserve">
DTOR:</t>
    </r>
    <r>
      <rPr>
        <sz val="10"/>
        <rFont val="Arial Narrow"/>
        <family val="2"/>
      </rPr>
      <t xml:space="preserve"> Las bases de datos se encuentran actualizadas, se está a la espera de las indicaciones para el proceso de actualización en el aplicativo de la SIC. 
</t>
    </r>
    <r>
      <rPr>
        <b/>
        <sz val="10"/>
        <rFont val="Arial Narrow"/>
        <family val="2"/>
      </rPr>
      <t>DTAO:</t>
    </r>
    <r>
      <rPr>
        <sz val="10"/>
        <rFont val="Arial Narrow"/>
        <family val="2"/>
      </rPr>
      <t xml:space="preserve"> Por parte de la DTAO se ha actualizado las base de datos personales y realizar el registro en el aplicativo de la Superintendencia de Industria y Comerciotodo, durante el año en curso. se toman print de las pantallas del aplicativo de  septiembre y  octubre  2020.  En Agosto no hubo contratos y en noviembre y diciembre  todavia no se obtiene informe del SIRECI.
Evidencia: Servicio al ciudadano. subcomponente 4. Activ 4.3  Anexo  septiembre, octubre.
</t>
    </r>
    <r>
      <rPr>
        <b/>
        <sz val="10"/>
        <rFont val="Arial Narrow"/>
        <family val="2"/>
      </rPr>
      <t>DTAN:</t>
    </r>
    <r>
      <rPr>
        <sz val="10"/>
        <rFont val="Arial Narrow"/>
        <family val="2"/>
      </rPr>
      <t xml:space="preserve"> No se ha recibido  instrucción sobre esta temática de industria y comercio.
</t>
    </r>
    <r>
      <rPr>
        <sz val="11"/>
        <rFont val="Arial"/>
        <family val="2"/>
      </rPr>
      <t>OAP esta actividad es independiente de lineamientos pues toda la información e instrucciones están descritas en la SIC sección de datos personales donde incluso se incluye capacitación virtual. En consecuencia e % de avance es 0
DTAM La Información que se genera está actualizada en las bases de datos y que se consolidan en nivel cetrnal. A la espera de instrucciones de proceso de actualización SIC</t>
    </r>
  </si>
  <si>
    <r>
      <rPr>
        <b/>
        <sz val="10"/>
        <rFont val="Arial Narrow"/>
        <family val="2"/>
      </rPr>
      <t>SAF-GPC:</t>
    </r>
    <r>
      <rPr>
        <sz val="10"/>
        <rFont val="Arial Narrow"/>
        <family val="2"/>
      </rPr>
      <t xml:space="preserve"> En atención a la emergencia sanitaria, y conforme al Dcereto 491 de 2020, no se ha realizado atención presencial desde el mes de marzo, por lo cual el consolidado no ha presentado modificaciones a partir de la fecha. 
Anexo 4.2. Consolidado ciudadanos atendidos I cuatrimestre-20
</t>
    </r>
    <r>
      <rPr>
        <b/>
        <sz val="10"/>
        <rFont val="Arial Narrow"/>
        <family val="2"/>
      </rPr>
      <t>DTPA:</t>
    </r>
    <r>
      <rPr>
        <sz val="10"/>
        <rFont val="Arial Narrow"/>
        <family val="2"/>
      </rPr>
      <t xml:space="preserve">  Se genera consolidado de orfeos sobre PQRSD correpsondiente a los meses de julio, agosto y septiembre  de 2020
</t>
    </r>
    <r>
      <rPr>
        <b/>
        <sz val="10"/>
        <rFont val="Arial Narrow"/>
        <family val="2"/>
      </rPr>
      <t>DTOR:</t>
    </r>
    <r>
      <rPr>
        <sz val="10"/>
        <rFont val="Arial Narrow"/>
        <family val="2"/>
      </rPr>
      <t xml:space="preserve"> Se realizó consolidado de usuarios atendidos y reporte enviado al Grupo de Procesos Corporativos.
Anexo 4.2.1 Registro_usuarios_PNN.
Anexo 4.2.2 Reporte usuarios atendidos.
</t>
    </r>
    <r>
      <rPr>
        <b/>
        <sz val="10"/>
        <rFont val="Arial Narrow"/>
        <family val="2"/>
      </rPr>
      <t>DTCA:</t>
    </r>
    <r>
      <rPr>
        <sz val="10"/>
        <rFont val="Arial Narrow"/>
        <family val="2"/>
      </rPr>
      <t xml:space="preserve"> Con motivo de las medidas adoptadas en el marco de la emergencia sanitaria por Covid 19, en la sede administrativa de la DTCA y Areas Protegidas adscritas, no se está prestando atención al usuario modalidad presencial ni telefónica. Por lo anterior, se mantiene el avance reportado al Grupo de Procesos Corporativos en el primer trimestre de 2020 y reportado también en el primer avance de plan anticorrupción 2020 sin modificaciones  . 
</t>
    </r>
    <r>
      <rPr>
        <b/>
        <sz val="11"/>
        <rFont val="Arial Narrow"/>
        <family val="2"/>
      </rPr>
      <t>OAP:</t>
    </r>
    <r>
      <rPr>
        <sz val="11"/>
        <rFont val="Arial Narrow"/>
        <family val="2"/>
      </rPr>
      <t xml:space="preserve"> se valida el % por ser una situación coyuntural especial.
</t>
    </r>
    <r>
      <rPr>
        <b/>
        <sz val="11"/>
        <rFont val="Arial Narrow"/>
        <family val="2"/>
      </rPr>
      <t>DTAO:</t>
    </r>
    <r>
      <rPr>
        <sz val="11"/>
        <rFont val="Arial Narrow"/>
        <family val="2"/>
      </rPr>
      <t xml:space="preserve"> No presenta reporte de atención a ciudadanos, por la declaración de la emergencia sanitaria por covid 19- en colombia, lo cual ha ocasionado el cierre de todas las sedes administrativas.
</t>
    </r>
    <r>
      <rPr>
        <b/>
        <sz val="11"/>
        <rFont val="Arial Narrow"/>
        <family val="2"/>
      </rPr>
      <t>DTAN:</t>
    </r>
    <r>
      <rPr>
        <sz val="11"/>
        <rFont val="Arial Narrow"/>
        <family val="2"/>
      </rPr>
      <t xml:space="preserve"> La informacion correspodiente al ultimo cuatrimestre del año se ha visto afectada en la atencion  de usuarios por los probleas relacionados con la pandemia COVIC 19, donde se han mantenido cerradas las lineas de atencion presencial para los ciudadanos.
</t>
    </r>
    <r>
      <rPr>
        <b/>
        <sz val="11"/>
        <rFont val="Arial Narrow"/>
        <family val="2"/>
      </rPr>
      <t>OAP:</t>
    </r>
    <r>
      <rPr>
        <sz val="11"/>
        <rFont val="Arial Narrow"/>
        <family val="2"/>
      </rPr>
      <t xml:space="preserve"> De acuerdo con lo reportado no se incluye % de avance.
</t>
    </r>
    <r>
      <rPr>
        <b/>
        <sz val="11"/>
        <rFont val="Arial Narrow"/>
        <family val="2"/>
      </rPr>
      <t>DTAM:</t>
    </r>
    <r>
      <rPr>
        <sz val="11"/>
        <rFont val="Arial Narrow"/>
        <family val="2"/>
      </rPr>
      <t xml:space="preserve"> Aún cuando en este periodo hubo pocas atenciones para poder diligenciar el instrumento de Ciudadanos Atendidos, se realizó informe y se comiunicó al Grupo de Procesos Corporativos.
Anexo 21 correo INFORME USUARIOS ATENDIDOS III CUATRIMESTRE DTAM.
Anexo 22 informe usuarios atendidos  III CUATRIMESTRE DTAM.</t>
    </r>
  </si>
  <si>
    <r>
      <rPr>
        <b/>
        <sz val="11"/>
        <color theme="1"/>
        <rFont val="Arial Narrow"/>
        <family val="2"/>
      </rPr>
      <t>SAF-GPC:</t>
    </r>
    <r>
      <rPr>
        <sz val="11"/>
        <color theme="1"/>
        <rFont val="Arial Narrow"/>
        <family val="2"/>
      </rPr>
      <t xml:space="preserve"> Conforme a la ley 1474 de 2011, y ley 1712 de 2014, los informes se publican de manera trimestral, por lo cual al momento, se encuentran publicados los documentos correspondientes al I, II y III trimestre.
Anexo 1.2. Informe PQRSD I trimestre 2020.
Anexo 1.2. Informe PQRSD II trimestre 2020.
Anexo 1.2. Informe PQRSD III trimestre 2020.
</t>
    </r>
    <r>
      <rPr>
        <b/>
        <sz val="11"/>
        <color theme="1"/>
        <rFont val="Arial Narrow"/>
        <family val="2"/>
      </rPr>
      <t>GCI:</t>
    </r>
    <r>
      <rPr>
        <sz val="11"/>
        <color theme="1"/>
        <rFont val="Arial Narrow"/>
        <family val="2"/>
      </rPr>
      <t xml:space="preserve"> Elaboró los Informes de Peticiones, Quejas, Reclamos, Sugerencias y Denuncias para los periodos  comprendidos  entre  el 1 al 31 de agosto del 2020,  del 01 al 30 de septiembre  del 2020, del 01 al 31 de octubre de 2020 y del 01 al 30 de noviembre  del 2020 los cuales se encuentran publicados en la siguiente URL: https://www.parquesnacionales.gov.co/portal/es/transparencia-participacion-y-servicio-al-ciudadano/informes-de-evaluacion-y-gestion/vigencia-2020/.</t>
    </r>
  </si>
  <si>
    <r>
      <rPr>
        <b/>
        <sz val="10"/>
        <rFont val="Arial Narrow"/>
        <family val="2"/>
      </rPr>
      <t>GGH:</t>
    </r>
    <r>
      <rPr>
        <sz val="10"/>
        <rFont val="Arial Narrow"/>
        <family val="2"/>
      </rPr>
      <t xml:space="preserve"> Se realizo inducción -Reinducción  en el tema de Intergidad haciendo enfasis en los valores que enaltecen al servidor publico, como parte de la sensibilización y formacion al personal vinculado para fortalecer l cultura de servicio tanto al interior como la atencion al exterior de la entidad. La capacitacion fue dada a 269 empleados de los cuales 152 funcionarios y 117 contratistas. 
</t>
    </r>
    <r>
      <rPr>
        <b/>
        <sz val="11"/>
        <rFont val="Arial Narrow"/>
        <family val="2"/>
      </rPr>
      <t>OAP:</t>
    </r>
    <r>
      <rPr>
        <sz val="11"/>
        <rFont val="Arial Narrow"/>
        <family val="2"/>
      </rPr>
      <t xml:space="preserve"> la cultura de servicio al ciudadano involucra acciones que aún se encuentran pendientes
</t>
    </r>
    <r>
      <rPr>
        <b/>
        <sz val="11"/>
        <rFont val="Arial Narrow"/>
        <family val="2"/>
      </rPr>
      <t>SAF-GPC:</t>
    </r>
    <r>
      <rPr>
        <sz val="11"/>
        <rFont val="Arial Narrow"/>
        <family val="2"/>
      </rPr>
      <t xml:space="preserve"> Con apoyo del GCEA se socializan por medios virtauales flahs informativos con aspectos realcionados con el servicio al ciudadano y el trámite y respuesta de PQRSD
Anexo 3.1. Flash informativos
</t>
    </r>
    <r>
      <rPr>
        <b/>
        <sz val="11"/>
        <rFont val="Arial Narrow"/>
        <family val="2"/>
      </rPr>
      <t>GCEA:</t>
    </r>
    <r>
      <rPr>
        <sz val="11"/>
        <rFont val="Arial Narrow"/>
        <family val="2"/>
      </rPr>
      <t xml:space="preserve"> Se realizan campañas con el Grupo de Procesos Corporativos sobre este tema.  Por otro lado, se apoyo al GGH en la socialización de avisos relacionados con los valores de la Entidad y la responsabilidad de los servidores públicos. De cara a la transparencia al ciudadano con la Oficina de Control Disciplinario Interno se trabajaron algunas campañas sobre conflicto de intereses.
</t>
    </r>
    <r>
      <rPr>
        <b/>
        <sz val="11"/>
        <rFont val="Arial Narrow"/>
        <family val="2"/>
      </rPr>
      <t>DTOR:</t>
    </r>
    <r>
      <rPr>
        <sz val="11"/>
        <rFont val="Arial Narrow"/>
        <family val="2"/>
      </rPr>
      <t xml:space="preserve"> Se realizó divulgación a traves de correo electronico a las personas encargadas de servicio al ciudadano de las áreas protegidas y Dirección Territorial, enviando protocolo de servicio al ciudadano, carta de trato digno, tramites y servicios de la entidad. 
Anexo 3.2.1 Sensib_Servicio_Ciudadano
Anexo 3.2.2 Divulgacion_servicio_ciudadano
</t>
    </r>
    <r>
      <rPr>
        <b/>
        <sz val="11"/>
        <rFont val="Arial Narrow"/>
        <family val="2"/>
      </rPr>
      <t>DTCA:</t>
    </r>
    <r>
      <rPr>
        <sz val="11"/>
        <rFont val="Arial Narrow"/>
        <family val="2"/>
      </rPr>
      <t xml:space="preserve"> Dando alcance a la actividad y en el marco de fomentar la cultura de servicio en la entidad, en capacitación virtual se analizaron los temas de servicio al ciudadano y se incluyó la socialización de  los valores del código de integridad. Anexo 1. Lista de asistencia
</t>
    </r>
    <r>
      <rPr>
        <b/>
        <sz val="11"/>
        <rFont val="Arial Narrow"/>
        <family val="2"/>
      </rPr>
      <t>DTAO:</t>
    </r>
    <r>
      <rPr>
        <sz val="11"/>
        <rFont val="Arial Narrow"/>
        <family val="2"/>
      </rPr>
      <t xml:space="preserve"> Se asistió a la capacitacion sobre conflicto de intereses por el departamento funcion publica el dia 20 de octubre 2020. https://www.facebook.com/FuncionPublica.
Evidencias: Carpeta Anexos PAAC,  3 Servicio al ciudadano . subcomponente 3.2 print pantalla capacitación 
</t>
    </r>
    <r>
      <rPr>
        <b/>
        <sz val="11"/>
        <rFont val="Arial Narrow"/>
        <family val="2"/>
      </rPr>
      <t>DTAN:</t>
    </r>
    <r>
      <rPr>
        <sz val="11"/>
        <rFont val="Arial Narrow"/>
        <family val="2"/>
      </rPr>
      <t xml:space="preserve">   se han realizado capacitaciones en servcio al ciduadano a los nuevos contratistas que se vinculan a la DTAN en temas de servcio al ciudadano. EVIDENCIAS: fformatos de capacitación a personal nuevo en los temas de orfeo, página web, intranet y expedientes virtuales.
</t>
    </r>
    <r>
      <rPr>
        <b/>
        <sz val="11"/>
        <rFont val="Arial Narrow"/>
        <family val="2"/>
      </rPr>
      <t>DTAM:</t>
    </r>
    <r>
      <rPr>
        <sz val="11"/>
        <rFont val="Arial Narrow"/>
        <family val="2"/>
      </rPr>
      <t xml:space="preserve"> Se lleva a cabo divulgación a através de los correos institucionales de qué se debe hacer cuandop se trata de Derechos de petición, cómo proceder con las peticiones incompletas, irrespetuosas, reiterativas, falta de competencia, tiempos y términos de respuesta.
Anexo 19 presentación Tratándose de PQRSD.
Anexo 20 socialización Tratándose de PQRSD, que debo hacer en caso de.</t>
    </r>
  </si>
  <si>
    <r>
      <rPr>
        <b/>
        <sz val="10"/>
        <rFont val="Arial Narrow"/>
        <family val="2"/>
      </rPr>
      <t>GGH:</t>
    </r>
    <r>
      <rPr>
        <sz val="10"/>
        <rFont val="Arial Narrow"/>
        <family val="2"/>
      </rPr>
      <t xml:space="preserve"> En total durante el Año se completó 1209 empleados certificados en el curso de Integración, Transparencia y Lucha contra la corrupción, de 1780 empleados vinculados; Se obtuvo un avance en este curso del 67,9%.
Se realizó inducción -Reinducción  en el tema de Integridad haciendo énfasis en los valores que enaltecen al servidor público, como parte de la sensibilización y formación al personal vinculado para fortalecer l cultura de servicio tanto al interior como la atención al exterior de la entidad. La capacitación fue dada a 269 empleados de los cuales 152 funcionarios y 117 contratistas. 
</t>
    </r>
    <r>
      <rPr>
        <b/>
        <sz val="10"/>
        <rFont val="Arial Narrow"/>
        <family val="2"/>
      </rPr>
      <t>OAP:</t>
    </r>
    <r>
      <rPr>
        <sz val="10"/>
        <rFont val="Arial Narrow"/>
        <family val="2"/>
      </rPr>
      <t xml:space="preserve"> se mantiene el % de avance del 67,9 y no del 100% pues no cubre la realización de la totalidad del personal. 
</t>
    </r>
    <r>
      <rPr>
        <b/>
        <sz val="10"/>
        <rFont val="Arial Narrow"/>
        <family val="2"/>
      </rPr>
      <t>SAF-GPC:</t>
    </r>
    <r>
      <rPr>
        <sz val="10"/>
        <rFont val="Arial Narrow"/>
        <family val="2"/>
      </rPr>
      <t xml:space="preserve"> 1. No se realizaron capacitaciones por parte del DNP, en atención a la emergencia sanitaria que vive el país, y que se declaró mediante el decreto 417 de 2020. 
2. Se han adelantado capacitaciones con la DTCA y el PNN Corales, en el mes de noviembre
3. Se publica en la página web canales de atención virtuales para los ciudadanos, durante la cuarentena obligatorio establecida mendiante el decreto 491 de 2020.
Anexo 3.1. Lista asistencia DTCA noviembre 2020.
Anexo 3.1.  lista capacitación PNN Corales del Rosario.
Anexo 3.1. Flash informativos.
</t>
    </r>
    <r>
      <rPr>
        <b/>
        <sz val="10"/>
        <rFont val="Arial Narrow"/>
        <family val="2"/>
      </rPr>
      <t>DTPA:</t>
    </r>
    <r>
      <rPr>
        <sz val="10"/>
        <rFont val="Arial Narrow"/>
        <family val="2"/>
      </rPr>
      <t xml:space="preserve"> Teniendo en cuenta la emergencia sanitaria declarada por el gobierno mediante el 491 de 2020,por el momento se tienen suspendidas las capacitaciones por parte de las entidades públicas, por lo cual nos encontramos a la espera de lineamientos con el objetivo de poder dar cumplimiento a las mismas.
</t>
    </r>
    <r>
      <rPr>
        <b/>
        <sz val="10"/>
        <rFont val="Arial Narrow"/>
        <family val="2"/>
      </rPr>
      <t>OAP:</t>
    </r>
    <r>
      <rPr>
        <sz val="10"/>
        <rFont val="Arial Narrow"/>
        <family val="2"/>
      </rPr>
      <t xml:space="preserve"> La situación descrita es justamente la que permite el desarrollo de esta actividad y realmente no fueron suspendidas por parte de las entidades , hizo falta gestión.
</t>
    </r>
    <r>
      <rPr>
        <b/>
        <sz val="10"/>
        <rFont val="Arial Narrow"/>
        <family val="2"/>
      </rPr>
      <t>DTOR:</t>
    </r>
    <r>
      <rPr>
        <sz val="10"/>
        <rFont val="Arial Narrow"/>
        <family val="2"/>
      </rPr>
      <t xml:space="preserve"> Se participó en espacio de capacitación del Manual de Rendición de Cuentas, dirigida por el Departamento Administrativo de Gestión Pública – DAFP. 
Anexo 3.1.1.1 Presentación.
Anexo 3.1.1.2 soporte_conexión.
</t>
    </r>
    <r>
      <rPr>
        <b/>
        <sz val="10"/>
        <rFont val="Arial Narrow"/>
        <family val="2"/>
      </rPr>
      <t>DTCA:</t>
    </r>
    <r>
      <rPr>
        <sz val="10"/>
        <rFont val="Arial Narrow"/>
        <family val="2"/>
      </rPr>
      <t xml:space="preserve"> En aras de fortalecer competencias de los servidores públicos en el último cuatrimestre dando continuidad a las jornadas de capacitación de la vigencia, se desarrolló de manera virtual capacitación que incluye toda información pertinente. ( derechos de petición, protocolos de servicio al ciudadano, canales de atención, trámites y servicios de la entidad, atención preferencial (centro de relevo), régimen de protección de datos. anexo 1. Listado_Asistencia_Sensibilizacion_servicio_al_ciudadano 12-11-2020, anexo 2. PRESENTACIÓN SERVICIO AL CIUDADANO NOVIEMBRE 2020, anexo 3. Presentacion Protección de Datos Personales 2020.
Se realizó sensibilización Servicio al Ciudadano- PQRS: términos transitorios para atender derechos de petición, divulgación carta de trato digno, protocolo de servicio al ciudadano, trámites y servicios de la entidad.  
Anexo 3.1.2.1 lista_asistencia_AU_PQRS.
</t>
    </r>
    <r>
      <rPr>
        <b/>
        <sz val="10"/>
        <rFont val="Arial Narrow"/>
        <family val="2"/>
      </rPr>
      <t>DTAO:</t>
    </r>
    <r>
      <rPr>
        <sz val="10"/>
        <rFont val="Arial Narrow"/>
        <family val="2"/>
      </rPr>
      <t xml:space="preserve"> 2. La DTAO cumplió con las capacitaciones programadas, reportado en sgto de 28/04/20l y 30/08/2020.
3. Se realiza seguimiento a las PQRs , se socializa la resolución No 273 por la cual “Por la cual se modifica la Resolución 143 del 1 de abril de 2020”.
Evidencias: Carpeta Anexos PAAC,  3 Servicio al ciudadano . subcomponente 3.1  Informe PQRs , correo socialización.
</t>
    </r>
    <r>
      <rPr>
        <b/>
        <sz val="10"/>
        <rFont val="Arial Narrow"/>
        <family val="2"/>
      </rPr>
      <t>DTAN:</t>
    </r>
    <r>
      <rPr>
        <sz val="10"/>
        <rFont val="Arial Narrow"/>
        <family val="2"/>
      </rPr>
      <t xml:space="preserve"> En la presente vigencia se ejecutó el Plan Institucional de Capacitación ejecutando acciones de capacitación priorizadas en los cuatro núcleos de formación descritos a continuación: Gestión Humana con la temática trabajo en equipo, Buen Gobierno con la temática curso virtual de Integridad, Transparencia y lucha contra la corrupción, Entrenamiento en Salud y seguridad en el trabajo con la temática curso virtual 50 horas y capacitación en prevención del consumo de Alcohol, tabaco y Sustancias Psicoactivas y Gobernanza para la paz y derechos humanos con la temática manejo y resolución de conflictos.
</t>
    </r>
    <r>
      <rPr>
        <b/>
        <sz val="10"/>
        <rFont val="Arial Narrow"/>
        <family val="2"/>
      </rPr>
      <t>DTAM:</t>
    </r>
    <r>
      <rPr>
        <sz val="10"/>
        <rFont val="Arial Narrow"/>
        <family val="2"/>
      </rPr>
      <t xml:space="preserve"> Con relación a sensibilizaciones con la programación enviada por el DNP, y con el fin de que se tenga una comunicación clara con la ciudadanía, siendo uno de los principales factores a tener en cuenta por los servidores de PNNC, algunos servidores participaron del curso lenguaje claro dictado por el DNP.
Anexo 14 Certificados Lenguaje Claro DTAM,
Se socializa la importancia del derecho de petición como acción ciudadana, qué se busca y quienes pueden presentarlo, sustento normativo.
Anexo 15 presentación HABLEMOS DE LAS PQRS.
Anexo 16 socialización  HABLEMOS DE LAS PQRS.
Con el fin de fortalecer la atención del servicio al ciudadano en la Dirección Territorial y Áreas Protegidas, se generaron sensibilizaciones con respecto a los mecanismos eficaces con los que cuenta la entidad como el proceso, el  objetivo del proceso Servicio al ciudadano, canales para la atención, trámites, clasificación y términos de respuesta y valores del código de integridad.
Anexo 17 presentaciónSensibilización Aspectos del Servicio al Ciudadano.
Anexo 18 Correo Socialización Proceso Servicio al Ciudadano - Grupos de valor.</t>
    </r>
  </si>
  <si>
    <r>
      <rPr>
        <b/>
        <sz val="10"/>
        <rFont val="Arial Narrow"/>
        <family val="2"/>
      </rPr>
      <t>GSIR:</t>
    </r>
    <r>
      <rPr>
        <sz val="10"/>
        <rFont val="Arial Narrow"/>
        <family val="2"/>
      </rPr>
      <t xml:space="preserve"> da soporte a los sistemas cada uno de los grupos realiza seguimiento de los sistemas.  
</t>
    </r>
    <r>
      <rPr>
        <b/>
        <sz val="10"/>
        <rFont val="Arial Narrow"/>
        <family val="2"/>
      </rPr>
      <t>OAP:</t>
    </r>
    <r>
      <rPr>
        <sz val="10"/>
        <rFont val="Arial Narrow"/>
        <family val="2"/>
      </rPr>
      <t xml:space="preserve"> No hay evidencia del soporte acordado.
</t>
    </r>
    <r>
      <rPr>
        <b/>
        <sz val="10"/>
        <rFont val="Arial Narrow"/>
        <family val="2"/>
      </rPr>
      <t>SAF-GPC:</t>
    </r>
    <r>
      <rPr>
        <sz val="10"/>
        <rFont val="Arial Narrow"/>
        <family val="2"/>
      </rPr>
      <t xml:space="preserve"> Se realiza el informe respectivo, analizando los tiempos de espera en la atención y cantidad de ciudadanos por los diferentes canales de la entidad, el mismo se realiza trimestral. Hace falta el informe del IV trimestre, que se realiza con corte al 31 de diciembre. 
Es de resaltar que desde el mes de marzo en cumplimiento del Decreto 491 de 2020, la atención se ha adelantado únicamente por canales virtuales. 
Anexo 2.8. Informe PQRSD y atención usuarios 2020 III trimestre.</t>
    </r>
  </si>
  <si>
    <r>
      <rPr>
        <b/>
        <sz val="10"/>
        <color theme="1"/>
        <rFont val="Arial Narrow"/>
        <family val="2"/>
      </rPr>
      <t>DTOR:</t>
    </r>
    <r>
      <rPr>
        <sz val="10"/>
        <color theme="1"/>
        <rFont val="Arial Narrow"/>
        <family val="2"/>
      </rPr>
      <t xml:space="preserve"> Se reportó en el primer cuatrimestre con avance del 100%
</t>
    </r>
    <r>
      <rPr>
        <b/>
        <sz val="10"/>
        <color theme="1"/>
        <rFont val="Arial Narrow"/>
        <family val="2"/>
      </rPr>
      <t>DTAM:</t>
    </r>
    <r>
      <rPr>
        <sz val="10"/>
        <color theme="1"/>
        <rFont val="Arial Narrow"/>
        <family val="2"/>
      </rPr>
      <t xml:space="preserve"> Actividad cumplida en un 100% realizada en el reporte del primer cuatimestre PAAC - DTAM.</t>
    </r>
  </si>
  <si>
    <r>
      <rPr>
        <b/>
        <sz val="10"/>
        <color theme="1"/>
        <rFont val="Arial Narrow"/>
        <family val="2"/>
      </rPr>
      <t>GGH:</t>
    </r>
    <r>
      <rPr>
        <sz val="10"/>
        <color theme="1"/>
        <rFont val="Arial Narrow"/>
        <family val="2"/>
      </rPr>
      <t xml:space="preserve"> El Grupo de Gestión Humana concluyo la revisión de hojas de vida recibidas el cual fueron entregadas en el anterior reporte de plan anticorrupción: llegando a la siguiente conclusión se el personal de atención al ciudadano: 77 Hojas de vida en total, de donde 16 son funcionarios y 61 contratistas de 68 unidades de decisión (DT y Áreas protegidas) sugerir que en lo posible de manera gradual en esta responsabilidad se vincule personal de planta. Debido a que las capacitaciones dadas para atender el servicio al ciudadano se pierde cuando el contratista se cambia
</t>
    </r>
    <r>
      <rPr>
        <b/>
        <sz val="10"/>
        <color theme="1"/>
        <rFont val="Arial Narrow"/>
        <family val="2"/>
      </rPr>
      <t>GPC:</t>
    </r>
    <r>
      <rPr>
        <sz val="10"/>
        <color theme="1"/>
        <rFont val="Arial Narrow"/>
        <family val="2"/>
      </rPr>
      <t xml:space="preserve"> Se reportó en el I cuatrimestre.
</t>
    </r>
    <r>
      <rPr>
        <b/>
        <sz val="10"/>
        <color theme="1"/>
        <rFont val="Arial Narrow"/>
        <family val="2"/>
      </rPr>
      <t>DTPA:</t>
    </r>
    <r>
      <rPr>
        <sz val="10"/>
        <color theme="1"/>
        <rFont val="Arial Narrow"/>
        <family val="2"/>
      </rPr>
      <t xml:space="preserve"> Actividad con cumplimiento en el primer cuatrimestre.
</t>
    </r>
    <r>
      <rPr>
        <b/>
        <sz val="10"/>
        <color theme="1"/>
        <rFont val="Arial Narrow"/>
        <family val="2"/>
      </rPr>
      <t>DTOR:</t>
    </r>
    <r>
      <rPr>
        <sz val="10"/>
        <color theme="1"/>
        <rFont val="Arial Narrow"/>
        <family val="2"/>
      </rPr>
      <t xml:space="preserve"> Se reportó en el primer cuatrimestre con avance del 100%.</t>
    </r>
    <r>
      <rPr>
        <b/>
        <sz val="10"/>
        <color theme="1"/>
        <rFont val="Arial Narrow"/>
        <family val="2"/>
      </rPr>
      <t xml:space="preserve">
DTCA:</t>
    </r>
    <r>
      <rPr>
        <sz val="10"/>
        <color theme="1"/>
        <rFont val="Arial Narrow"/>
        <family val="2"/>
      </rPr>
      <t xml:space="preserve"> Esta actividad se alcanzó al 100% en esta unidad de decisión en el primer cuatrimestre de la vigencia actual. Para ese momento se cumplió con el reporte y evidencias de la ejecución. La DTCA cuenta con un líder de atención al ciudadano. 
</t>
    </r>
    <r>
      <rPr>
        <b/>
        <sz val="10"/>
        <color theme="1"/>
        <rFont val="Arial Narrow"/>
        <family val="2"/>
      </rPr>
      <t>DTAO:</t>
    </r>
    <r>
      <rPr>
        <sz val="10"/>
        <color theme="1"/>
        <rFont val="Arial Narrow"/>
        <family val="2"/>
      </rPr>
      <t xml:space="preserve"> Reportado y cumplido en el primer trimetre:28/4/2020.
</t>
    </r>
    <r>
      <rPr>
        <b/>
        <sz val="10"/>
        <color theme="1"/>
        <rFont val="Arial Narrow"/>
        <family val="2"/>
      </rPr>
      <t>DTAN:</t>
    </r>
    <r>
      <rPr>
        <sz val="10"/>
        <color theme="1"/>
        <rFont val="Arial Narrow"/>
        <family val="2"/>
      </rPr>
      <t xml:space="preserve"> La terrirotial cuenta con personal encargado de atencion al ciudadano. Durante la vigencia 2020, esta contratado  una persona  que es  responsable  de la atencion al ciudadano en la territorial. EVIDENCIA:1. Hoja de vida persona encargada de atencion al ciudadano - 2. obligaciones en el contrato  de la  persona encargada de atencion al ciudadano.</t>
    </r>
  </si>
  <si>
    <t xml:space="preserve">Grupo procesos corporativos, Subdirección de Sostenibilidad y Negocios Ambientales (ecoturismo).
</t>
  </si>
  <si>
    <r>
      <rPr>
        <b/>
        <sz val="10"/>
        <color theme="1"/>
        <rFont val="Arial Narrow"/>
        <family val="2"/>
      </rPr>
      <t>GSIR:</t>
    </r>
    <r>
      <rPr>
        <sz val="10"/>
        <color theme="1"/>
        <rFont val="Arial Narrow"/>
        <family val="2"/>
      </rPr>
      <t xml:space="preserve"> Durante el año la entidad no realizó desarrollos tecnológicos para dispositivos móviles.
</t>
    </r>
    <r>
      <rPr>
        <b/>
        <sz val="10"/>
        <color theme="1"/>
        <rFont val="Arial Narrow"/>
        <family val="2"/>
      </rPr>
      <t>GCEA:</t>
    </r>
    <r>
      <rPr>
        <sz val="10"/>
        <color theme="1"/>
        <rFont val="Arial Narrow"/>
        <family val="2"/>
      </rPr>
      <t xml:space="preserve"> En este sentido el GCEA no ha recibido ninguna solicitud.</t>
    </r>
  </si>
  <si>
    <r>
      <rPr>
        <b/>
        <sz val="10"/>
        <rFont val="Arial Narrow"/>
        <family val="2"/>
      </rPr>
      <t>GSIR:</t>
    </r>
    <r>
      <rPr>
        <sz val="10"/>
        <rFont val="Arial Narrow"/>
        <family val="2"/>
      </rPr>
      <t xml:space="preserve"> Se realizo la reconstrucción de los servicios Web para la radicación en el sistema Orfeo. A su vez estos se conectaron con la VU. 
</t>
    </r>
    <r>
      <rPr>
        <b/>
        <sz val="10"/>
        <rFont val="Arial Narrow"/>
        <family val="2"/>
      </rPr>
      <t>DTPA:</t>
    </r>
    <r>
      <rPr>
        <sz val="10"/>
        <rFont val="Arial Narrow"/>
        <family val="2"/>
      </rPr>
      <t xml:space="preserve">  Esta actividad está a cargo de GSIR
</t>
    </r>
    <r>
      <rPr>
        <b/>
        <sz val="11"/>
        <rFont val="Arial Narrow"/>
        <family val="2"/>
      </rPr>
      <t>OAP:</t>
    </r>
    <r>
      <rPr>
        <sz val="11"/>
        <rFont val="Arial Narrow"/>
        <family val="2"/>
      </rPr>
      <t xml:space="preserve"> en efecto, pero la gestión de las DT es suministrar los insumos para su generación. 
</t>
    </r>
    <r>
      <rPr>
        <b/>
        <sz val="11"/>
        <rFont val="Arial Narrow"/>
        <family val="2"/>
      </rPr>
      <t>DTOR:</t>
    </r>
    <r>
      <rPr>
        <sz val="11"/>
        <rFont val="Arial Narrow"/>
        <family val="2"/>
      </rPr>
      <t xml:space="preserve"> El mantenimiento y soporte de la herramienta de PQRS se está realizando desde el nivel central, de acuerdo a las incidencias reportadas con relación al funcionamiento del aplicativo.
Anexo 2.4.1 GSIR_M20192400001743.
</t>
    </r>
    <r>
      <rPr>
        <b/>
        <sz val="11"/>
        <rFont val="Arial Narrow"/>
        <family val="2"/>
      </rPr>
      <t>DTCA:</t>
    </r>
    <r>
      <rPr>
        <sz val="11"/>
        <rFont val="Arial Narrow"/>
        <family val="2"/>
      </rPr>
      <t xml:space="preserve"> La DT sigue en espera de los lineamientos a impartirse por parte del Grupo de Sistemas de Información y Radiocomunicaciones. 
</t>
    </r>
    <r>
      <rPr>
        <b/>
        <sz val="11"/>
        <rFont val="Arial Narrow"/>
        <family val="2"/>
      </rPr>
      <t>DTAO:</t>
    </r>
    <r>
      <rPr>
        <sz val="11"/>
        <rFont val="Arial Narrow"/>
        <family val="2"/>
      </rPr>
      <t xml:space="preserve"> Se realizan verificaciones desde la DTAO con la persona que apoya el proceso de Servicio al Ciudadano  de la aplicacion de la ventanilla y se evidencia que la Ventanilla Única se encuentra presentando fallas,.
El tema se encuentra a cargo del GSIR.  La DTAO no ha recibido ningún lineamiento o indicación sobre su participación o responsabilidad en el  tema de mantenimiento e integración de la ventanilla de PQR. Además la ventanilla unica, esta se encuentra fuera de funcionamiento desde el mes de octubre  2019. 
</t>
    </r>
    <r>
      <rPr>
        <b/>
        <sz val="11"/>
        <rFont val="Arial Narrow"/>
        <family val="2"/>
      </rPr>
      <t>DTAN:</t>
    </r>
    <r>
      <rPr>
        <sz val="11"/>
        <rFont val="Arial Narrow"/>
        <family val="2"/>
      </rPr>
      <t xml:space="preserve"> Actividad a cargo de GSIR, no se ha socializado información con la DT. 
</t>
    </r>
    <r>
      <rPr>
        <b/>
        <sz val="11"/>
        <rFont val="Arial Narrow"/>
        <family val="2"/>
      </rPr>
      <t>OAP:</t>
    </r>
    <r>
      <rPr>
        <sz val="11"/>
        <rFont val="Arial Narrow"/>
        <family val="2"/>
      </rPr>
      <t xml:space="preserve"> En consideración a lo reportado no se tiene en cuenta el % reportado.</t>
    </r>
  </si>
  <si>
    <r>
      <rPr>
        <b/>
        <sz val="10"/>
        <rFont val="Arial Narrow"/>
        <family val="2"/>
      </rPr>
      <t>GPC:</t>
    </r>
    <r>
      <rPr>
        <sz val="10"/>
        <rFont val="Arial Narrow"/>
        <family val="2"/>
      </rPr>
      <t xml:space="preserve">Se realizan sesiones de capacitación a las DT, en todo lo relacionado con la atención al ciudadano, personas en situación de discapacidad y protocolos de atención. 
Anexo 2.3. Lista asistencia DTCA noviembre 2020
Anexo 2.3. lista capacitación PNN Corales del Rosario
DTPA Teniendo en cuenta la emergencia sanitaria declarada por el gobierno mediante el decreto 491 de 2020, or le momento se tienen suspendidas las cpacitaciones por parte d ela entidades públicas, por lo cual nos encontramos a la espera de lineamientos con el objetivo de poder dar cumplimiento a las mismas.
</t>
    </r>
    <r>
      <rPr>
        <sz val="11"/>
        <rFont val="Arial Narrow"/>
        <family val="2"/>
      </rPr>
      <t>OAP: Esta actividad se hubiera podido cumplir dadas las condiciones descritas
DTOR Se realizó curso de lenguaje claro por parte del personal de servicio al ciudadano y el eprsonal del Parque Nacional Natural Chingaza participó en formación y socialización de los conceptos de turismo accesible e incluyente. 
Anexo 2.3.1 Cert_Lenguaje_claro_Gisella_G
Anexo 2.3.2 lista_Asistencia
Anexo 2.3.3 _PNN_Chingaza_av_proyección
DTCA: Con el apoyo del Grupo de Procesos Corporativos, se realizó capacitación a funcionarios y contratistas de la DTCA donde se incluye la información de servicio al ciudadano, personas en situación de discapacidad, protocolos de atención, protección de datos. Anexo 1. Lista de asistencia, anexo 2. Presentación, anexo 3. presentación. 
Adicional a ello, se socializó via correo electrónico al líder de atención al usuario de esta DT para auto aprendizaje información de utilidad y link de acceso a Tutoriales Lenguaje de Señas y servicio interpretación en línea
de la página centro de www.centroderelevo.go.co  anexo 4. correo electrónico tutoriales  
DTAO Actividad a cargo del grupo de procesos corporativos, a la fecha la DT no ha recibido lineamientos, por cuanto la actual situación de emergencia sanitaria por covid 19 en colombia se  suspendieron las capacitaciones por parte de las entidades del Estado.
DTAN: Se adjunta  lista de asistencia del Refuerzo en manejo de aplicativo para personas con discapacidad auditiva - centro de relevo - Fenascol, que nos realizò Victor a Pedro y a mi del aplicativo.
DTAM Como se informó en el Segundo cuatrimatre Consultamos al Grupo de Procesos Corporativos orientaciones para esta acción, y nos informaron:
Teniendo en cuenta la emergencia sanitaria decretada desde el mes de marzo, con el Decreto 417 de 2020, y prorrogada mediante la Resolución 844 de 2020, las capacitaciones por parte de las entidades estatales, no se están realizando por el momento, por lo cual, debemos esperar a que se autoricen nuevamente las mismas, para proceder a solicitarlas. 
Por consiguiente  no se registran avances en el periodo.</t>
    </r>
  </si>
  <si>
    <r>
      <rPr>
        <b/>
        <sz val="10"/>
        <rFont val="Arial Narrow"/>
        <family val="2"/>
      </rPr>
      <t>GSIR:</t>
    </r>
    <r>
      <rPr>
        <sz val="10"/>
        <rFont val="Arial Narrow"/>
        <family val="2"/>
      </rPr>
      <t xml:space="preserve"> Se realiza el diagnóstico tawdis que determina las carácteristicas y problemas que presenta el portal en 4 categorias: perceptible, operable, compresible, robusto, según este resultado el página </t>
    </r>
    <r>
      <rPr>
        <sz val="11"/>
        <rFont val="Arial Narrow"/>
        <family val="2"/>
      </rPr>
      <t xml:space="preserve">https://parquesnacionales.gov.co queda con conformidad nivel A. 
 Los resultados obtenidos son: 51 Problemas: La información y los componentes de la interfaz de usuario deben ser presentados a los usuarios de modo que puedan percibirlos. Perceptible 18 Los componentes de la interfaz de usuario y la navegación deben ser operables. Operable 7 La información y el manejo de la interfaz de usuario debe ser comprensible. Comprensible 1 El contenido debe ser suficientemente robusto como para ser interpretado de forma fiable por una amplia variedad de agentes de usuario, incluyendo las ayudas técnicas. Robusto 25.
Se sigue trabajando en la página web  solucionando cada problema que se presente y los problema identificados de este diágnosticos. 
Este periodo se trabajo en componenetes dinamicos que permita una mejor comprensión  e impacto en las personas que ingresan a la página, se mejoraron muchos componentes (ejemplo organigrama dinamico, que permite un mayor impacto y mejor percepción por las personas) que ya existian y se dio más privilegios a los usuarios a contenidos que solo el programador podía agregar debído a las plantillas estaticas que presentaba el portal. 
</t>
    </r>
    <r>
      <rPr>
        <b/>
        <sz val="11"/>
        <rFont val="Arial Narrow"/>
        <family val="2"/>
      </rPr>
      <t>SAF-GPC:</t>
    </r>
    <r>
      <rPr>
        <sz val="11"/>
        <rFont val="Arial Narrow"/>
        <family val="2"/>
      </rPr>
      <t xml:space="preserve"> Se continúa en trabajo conjunto con el GSIR, con el fin de trabajar en la mejora del aplicativo Ventanilla Única, cuyo acceso se realiza a través de la página web, con el fin de adaptar su uso a todo tipo de usuarios, sin importar su condición. 
Anexo. 2.2. Reunión 09 de octubre de 2020. 
Anexo. 2.2. Reunión 21 de octubre de 2020.
Anexo. 2.2. Reunión 30 de octubre de 2020.
Anexo. 2.2. Reunión 30 de noviembre de 2020.
</t>
    </r>
    <r>
      <rPr>
        <b/>
        <sz val="11"/>
        <rFont val="Arial Narrow"/>
        <family val="2"/>
      </rPr>
      <t>DTPA:</t>
    </r>
    <r>
      <rPr>
        <sz val="11"/>
        <rFont val="Arial Narrow"/>
        <family val="2"/>
      </rPr>
      <t xml:space="preserve"> En atención a la emergencia sanitaria declarada por el gobierno mediante el decreto 491 de 2020, se determinó que la atención al ciudadano será 100% virtual.
</t>
    </r>
    <r>
      <rPr>
        <b/>
        <sz val="11"/>
        <rFont val="Arial Narrow"/>
        <family val="2"/>
      </rPr>
      <t>DTOR:</t>
    </r>
    <r>
      <rPr>
        <sz val="11"/>
        <rFont val="Arial Narrow"/>
        <family val="2"/>
      </rPr>
      <t xml:space="preserve"> Actividad a cargo de GSIR. 
</t>
    </r>
    <r>
      <rPr>
        <b/>
        <sz val="11"/>
        <rFont val="Arial Narrow"/>
        <family val="2"/>
      </rPr>
      <t>DTCA:</t>
    </r>
    <r>
      <rPr>
        <sz val="11"/>
        <rFont val="Arial Narrow"/>
        <family val="2"/>
      </rPr>
      <t xml:space="preserve">  "Desde el GSIR se hace la evaluación de la página web a través de la herramienta tawdis y la información es reportada al FURAG" con descripción de los avances respectivos.ANEXO 1. CORREO ELECTRÓNICO RESPUESTA GSIR.
</t>
    </r>
    <r>
      <rPr>
        <b/>
        <sz val="11"/>
        <rFont val="Arial Narrow"/>
        <family val="2"/>
      </rPr>
      <t>DTAN:</t>
    </r>
    <r>
      <rPr>
        <sz val="11"/>
        <rFont val="Arial Narrow"/>
        <family val="2"/>
      </rPr>
      <t xml:space="preserve"> Actividad a cargo de GSIR, no se ha socializado información con la DT.  
</t>
    </r>
    <r>
      <rPr>
        <b/>
        <sz val="11"/>
        <rFont val="Arial Narrow"/>
        <family val="2"/>
      </rPr>
      <t>OAP:</t>
    </r>
    <r>
      <rPr>
        <sz val="11"/>
        <rFont val="Arial Narrow"/>
        <family val="2"/>
      </rPr>
      <t xml:space="preserve">  Como consecuencia de lo decrito no se tiene en cuenta el % de avance reportado. 
</t>
    </r>
  </si>
  <si>
    <r>
      <rPr>
        <b/>
        <sz val="10"/>
        <color theme="1"/>
        <rFont val="Arial Narrow"/>
        <family val="2"/>
      </rPr>
      <t>DTPA:</t>
    </r>
    <r>
      <rPr>
        <sz val="10"/>
        <color theme="1"/>
        <rFont val="Arial Narrow"/>
        <family val="2"/>
      </rPr>
      <t xml:space="preserve"> Se realizan ajustes a los epsacios físicos garantizando la accesibilidad a personas con movilidad reducida.
</t>
    </r>
    <r>
      <rPr>
        <b/>
        <sz val="11"/>
        <rFont val="Arial Narrow"/>
        <family val="2"/>
      </rPr>
      <t>OAP:</t>
    </r>
    <r>
      <rPr>
        <sz val="11"/>
        <rFont val="Arial Narrow"/>
        <family val="2"/>
      </rPr>
      <t xml:space="preserve"> La información suministrada no guarda relación con lo requerido en la actividad y hace falta generar muchas adecuaciones en todas las depedencias del nivel territorial.
</t>
    </r>
    <r>
      <rPr>
        <b/>
        <sz val="11"/>
        <rFont val="Arial Narrow"/>
        <family val="2"/>
      </rPr>
      <t>DTOR:</t>
    </r>
    <r>
      <rPr>
        <sz val="11"/>
        <rFont val="Arial Narrow"/>
        <family val="2"/>
      </rPr>
      <t xml:space="preserve"> Se reportó en el segundo cuatrimestre con avance del 100%.
</t>
    </r>
    <r>
      <rPr>
        <b/>
        <sz val="11"/>
        <rFont val="Arial Narrow"/>
        <family val="2"/>
      </rPr>
      <t>DTCA:</t>
    </r>
    <r>
      <rPr>
        <sz val="11"/>
        <rFont val="Arial Narrow"/>
        <family val="2"/>
      </rPr>
      <t xml:space="preserve"> En las APs y DT no se ejecutaron obras en la vigencia.
</t>
    </r>
    <r>
      <rPr>
        <b/>
        <sz val="11"/>
        <rFont val="Arial Narrow"/>
        <family val="2"/>
      </rPr>
      <t>DTAO:</t>
    </r>
    <r>
      <rPr>
        <sz val="11"/>
        <rFont val="Arial Narrow"/>
        <family val="2"/>
      </rPr>
      <t xml:space="preserve"> Recorte presupuestal evidencias reportadas en el segundo cuatrimestre 30/08/2020.
</t>
    </r>
    <r>
      <rPr>
        <b/>
        <sz val="11"/>
        <rFont val="Arial Narrow"/>
        <family val="2"/>
      </rPr>
      <t>DTAN:</t>
    </r>
    <r>
      <rPr>
        <sz val="11"/>
        <rFont val="Arial Narrow"/>
        <family val="2"/>
      </rPr>
      <t xml:space="preserve"> Se adelantó el proceso DTAN-CONSULTORIA-002-2019, con el objeto Servicios de Consultoría para la realización de estudios y diseños complementarios para la ejecución de obras de adecuación en la infraestructura del Edificio MINAMBIENTE Bucaramanga,  espacios físicos de atención y servicio al ciudadano para garantizar su accesibilidad. Se espera la asignación de recursos para la vigencia 2021 y poder realizar obras al respecto. 
</t>
    </r>
    <r>
      <rPr>
        <b/>
        <sz val="11"/>
        <rFont val="Arial Narrow"/>
        <family val="2"/>
      </rPr>
      <t>DTAM:</t>
    </r>
    <r>
      <rPr>
        <sz val="11"/>
        <rFont val="Arial Narrow"/>
        <family val="2"/>
      </rPr>
      <t xml:space="preserve"> En el 2020 se contaba con presupuesto para la ejecución de  6 obras  asi :
Anexo 8 Contrato No 001-2020 - Sede San Jose de Fragua - PNN ALTO FRAGUA - Ejecutada y recibida  100 % .
Anexo 9 Contrato No 002-2020 - Sede Pto Inirida - RNN PUINAWAI.- Ejecutada y recibida  100 % .
Anexo 10 Contrato No 004-2020 - Sede Calamar - PNN CHIRIBIQUETE. - Ejecutada y recibida  100 % .
Anexo 11Contrato No 006-2020 - Sede San Jose del Guaviare - PNN NUKAK. - Ejecutada y recibida  100 % .
Anexo 12 Contrato No 005- 2020 - Sede Mocoa -PNN CHURUMBELOS. - Ejecutada y recibida  100 % .
Anexo 13 Contrato No 007- 2020 - Sede San Vicente del Caguan - PNN CHIRIBIQUETE. - Ejecutada y recibida  100 % .</t>
    </r>
  </si>
  <si>
    <r>
      <rPr>
        <b/>
        <sz val="10"/>
        <color theme="1"/>
        <rFont val="Arial Narrow"/>
        <family val="2"/>
      </rPr>
      <t>SSNA:</t>
    </r>
    <r>
      <rPr>
        <sz val="10"/>
        <color theme="1"/>
        <rFont val="Arial Narrow"/>
        <family val="2"/>
      </rPr>
      <t xml:space="preserve"> Informe de encuestas de satisfacción de visitantes del primer semestre de 2020 con los resultados de las encuestas de satisfaccion de visitantes aplicadas durante el periodo Enero - Marzo de 2020. Presentación con los resultados de las encuestas de satisfacción aplicadas durante el primer semestre del año 2020 para la revisión por la Direccion General. * Nota: Debido al cierre de las áreas protegidas por la emergencia sanitaria ocasionada por el Covid - 19, a la fecha solo tenemos los resultados de las encuestas de satisfacción que fueron aplicadas durante el primer semestre (Enero-Marzo) del año 2020.
</t>
    </r>
    <r>
      <rPr>
        <b/>
        <sz val="11"/>
        <rFont val="Arial Narrow"/>
        <family val="2"/>
      </rPr>
      <t>OAP:</t>
    </r>
    <r>
      <rPr>
        <sz val="11"/>
        <rFont val="Arial Narrow"/>
        <family val="2"/>
      </rPr>
      <t xml:space="preserve"> Dada la condición especial de aislamiento ordenada por la pandemia, no se incluye el porcentaje para los fines de avance.
</t>
    </r>
    <r>
      <rPr>
        <b/>
        <sz val="11"/>
        <rFont val="Arial Narrow"/>
        <family val="2"/>
      </rPr>
      <t>GPC SAF:</t>
    </r>
    <r>
      <rPr>
        <sz val="11"/>
        <rFont val="Arial Narrow"/>
        <family val="2"/>
      </rPr>
      <t xml:space="preserve">Los reportes se realizan de manera trimestral, motivo por el cual se adjunta hasta el III trimestre, y se publican en la página web de la entidad en el link: http://www.parquesnacionales.gov.co/portal/es/servicio-al-ciudadano/peticiones-quejas-y-reclamos/informe-de-peticiones-quejas-y-reglamos/
Adicionalmente estos fueron presentados en la Revisión por la Dirección en el mes de noviembre. 
Anexo 1.2. Análisis encuestas I trimestre 20
Anexo 1.2. Informe PQRSD I trimestre 20
Anexo 1.2. Informe encuestras II trimestre 20
Anexo 1.2. Informe PQRSD II trimestre 20
Anexo 1.2 Informe PQRSD III trimestre 20
Anexo 1.2. Presentación revisión ante la Dirección 2020
El consolidado se realiza desde nivel central, por parte del Grupo de Procesos Corporativs y se encuentra publicado en la página web en el link: https://www.parquesnacionales.gov.co/portal/wp-content/uploads/2013/08/informe-pqrs-iii-trimestre-2020.pdf
</t>
    </r>
    <r>
      <rPr>
        <b/>
        <sz val="11"/>
        <rFont val="Arial Narrow"/>
        <family val="2"/>
      </rPr>
      <t>OAP:</t>
    </r>
    <r>
      <rPr>
        <sz val="11"/>
        <rFont val="Arial Narrow"/>
        <family val="2"/>
      </rPr>
      <t xml:space="preserve"> la gestión de las DT es suministrar los insumos para elaborar el informe.
</t>
    </r>
    <r>
      <rPr>
        <b/>
        <sz val="11"/>
        <rFont val="Arial Narrow"/>
        <family val="2"/>
      </rPr>
      <t>DTOR:</t>
    </r>
    <r>
      <rPr>
        <sz val="11"/>
        <rFont val="Arial Narrow"/>
        <family val="2"/>
      </rPr>
      <t xml:space="preserve"> La Dirección Territorial Orinoquia a enviado oportunamente la información insumo para los informes de aplicación de encuestas y resultados de PQRS, el infprme se encuentra publicado en la pagina web de la entidad. 
Anexo 1.2.1 informe-pqrs-iii-trimestre-2020
Dado a la situación de emergencia sanitaria por Covid 19, durante el periodo a reportar no se han aplicado encuestas. 
</t>
    </r>
    <r>
      <rPr>
        <b/>
        <sz val="11"/>
        <rFont val="Arial Narrow"/>
        <family val="2"/>
      </rPr>
      <t>DTCA:</t>
    </r>
    <r>
      <rPr>
        <sz val="11"/>
        <rFont val="Arial Narrow"/>
        <family val="2"/>
      </rPr>
      <t xml:space="preserve">  El Grupo de Procesos Corporativos publicó el informe del tercer trimestre 2020 en la ruta de la página Web de parques: http://www.parquesnacionales.gov.co/portal/es/servicio-al-ciudadano/peticiones-quejas-y-reclamos/informe-de-peticiones-quejas-y-reglamos/.
Anexo 1 INFORME III TRIMESTRE 2020.
</t>
    </r>
    <r>
      <rPr>
        <b/>
        <sz val="11"/>
        <rFont val="Arial Narrow"/>
        <family val="2"/>
      </rPr>
      <t>DTAO:</t>
    </r>
    <r>
      <rPr>
        <sz val="11"/>
        <rFont val="Arial Narrow"/>
        <family val="2"/>
      </rPr>
      <t xml:space="preserve"> Con la declaración de la emergencia Sanitaria por Covid 19 en colombia, las sedes administrativas de PNN fueron cerradas;  por tanto no se ha recibido usuarios en ninguna sede.
Se presentó al grupo de procesos corporativos el informe trimestral de PQRS .
Evidencia:  Servicio al ciudadano- subcomponente 1 Activ. 1.2  Anexo 1.  correo de reporte de PQRS , Anexo 2. informe trimestral ( a la fecha 11 dic  )de PQRs. 
</t>
    </r>
    <r>
      <rPr>
        <b/>
        <sz val="11"/>
        <rFont val="Arial Narrow"/>
        <family val="2"/>
      </rPr>
      <t>DTAO:</t>
    </r>
    <r>
      <rPr>
        <sz val="11"/>
        <rFont val="Arial Narrow"/>
        <family val="2"/>
      </rPr>
      <t xml:space="preserve"> Con la declaración de la emergencia Sanitaria por Covid 19 en colombia, las sedes administrativas de PNN fueron cerradas;  por tanto no se ha recibido usuarios en ninguna sede.
Se presentó al grupo de procesos corporativos el informe trimestral de PQRS .
Evidencia:  Servicio al ciudadano- subcomponente 1 Activ. 1.2  Anexo 1.  correo de reporte de PQRS , Anexo 2. informe trimestral ( a la fecha 11 dic  )de PQRs. 
</t>
    </r>
    <r>
      <rPr>
        <b/>
        <sz val="11"/>
        <rFont val="Arial Narrow"/>
        <family val="2"/>
      </rPr>
      <t>DTAN:</t>
    </r>
    <r>
      <rPr>
        <sz val="11"/>
        <rFont val="Arial Narrow"/>
        <family val="2"/>
      </rPr>
      <t xml:space="preserve"> En el segundo semestre de 2020, las areas protegidas con vocacion ecoturistica no han tenido ingreso de visitantes teniendo en cuenta la Resolución 137 del 16 de marzo del 2020 “por medio de la cual se ordena el cierre temporal y se prohíbe el ingreso de Visitantes y prestadores de Servicios turísticos en las áreas del Sistemas de Parques Nacionales Naturales abiertas al ecoturismo” las areas protegidas estaran cerradas hasta que se implementen los protocolos de bioseguridad y las disposiciones propuestas por el gobierno nacional para su reapertura. EVIDENCIA: Certificacioens de las AP prtegidas PNN Cocuy e SFF Iguaque.
</t>
    </r>
    <r>
      <rPr>
        <b/>
        <sz val="11"/>
        <rFont val="Arial Narrow"/>
        <family val="2"/>
      </rPr>
      <t>DTAM:</t>
    </r>
    <r>
      <rPr>
        <sz val="11"/>
        <rFont val="Arial Narrow"/>
        <family val="2"/>
      </rPr>
      <t xml:space="preserve"> Teniendo en cuenta la emergencia sanitaria, para este periodo no se aplican encuestas de satisfacción.
Se genera informede resultados  de las PQRSD tramitadas y gestionadas durante el segundo semestre 2020.
Anexo 7  Informe PQRS 2o cuatrimestre 2020.</t>
    </r>
  </si>
  <si>
    <r>
      <rPr>
        <b/>
        <sz val="10"/>
        <color theme="1"/>
        <rFont val="Arial Narrow"/>
        <family val="2"/>
      </rPr>
      <t>GPC SAF:</t>
    </r>
    <r>
      <rPr>
        <sz val="10"/>
        <color theme="1"/>
        <rFont val="Arial Narrow"/>
        <family val="2"/>
      </rPr>
      <t xml:space="preserve">  El ejercicio se realizó y se cuenta con presupuesto Asignado para la Vigencia 2021 para las iniciativas que mejoren el Servicio al Ciudadano. 
Anexo 1.1. PRESUPUESTO 2021 ATENCIÓN AL USUARIO
</t>
    </r>
    <r>
      <rPr>
        <b/>
        <sz val="10"/>
        <color theme="1"/>
        <rFont val="Arial Narrow"/>
        <family val="2"/>
      </rPr>
      <t>DTOR:</t>
    </r>
    <r>
      <rPr>
        <sz val="10"/>
        <color theme="1"/>
        <rFont val="Arial Narrow"/>
        <family val="2"/>
      </rPr>
      <t xml:space="preserve"> Se realizó la priorización presupuestal 2021 para los ordinales: uso elementos de bioseguridad para la Territorial y sus áreas protegidas al igual que la compra de mobiliario, esta programación fue enviada a la Oficina Asesora de Planeación en la matriz de PAA.
Anexo 1.1.1_PAA_2021_consoli_dtor_priorizado_final.
</t>
    </r>
    <r>
      <rPr>
        <b/>
        <sz val="10"/>
        <color theme="1"/>
        <rFont val="Arial Narrow"/>
        <family val="2"/>
      </rPr>
      <t>DTCA:</t>
    </r>
    <r>
      <rPr>
        <sz val="10"/>
        <color theme="1"/>
        <rFont val="Arial Narrow"/>
        <family val="2"/>
      </rPr>
      <t xml:space="preserve"> Como resultado de  los recientes ejercicios de planeación y presupuesto por parte de la DTCA, se proyectó el valor de los honorarios para el líder de servicio al ciudadano en la próxima vigencia 2021 por (11) once meses y valor  $1.911.452 =  $ 21.025.972ver carpeta 1.1.
</t>
    </r>
    <r>
      <rPr>
        <b/>
        <sz val="10"/>
        <color theme="1"/>
        <rFont val="Arial Narrow"/>
        <family val="2"/>
      </rPr>
      <t>DTAO:</t>
    </r>
    <r>
      <rPr>
        <sz val="10"/>
        <color theme="1"/>
        <rFont val="Arial Narrow"/>
        <family val="2"/>
      </rPr>
      <t xml:space="preserve"> CUMPLIDO: Reporte primer trimetre:28/4/2020.
</t>
    </r>
    <r>
      <rPr>
        <b/>
        <sz val="10"/>
        <color theme="1"/>
        <rFont val="Arial Narrow"/>
        <family val="2"/>
      </rPr>
      <t>DTAN:</t>
    </r>
    <r>
      <rPr>
        <sz val="10"/>
        <color theme="1"/>
        <rFont val="Arial Narrow"/>
        <family val="2"/>
      </rPr>
      <t xml:space="preserve"> para el proceso de servicio al ciudadano,la territorial contó  con recursos en la presente vigencia para contratar a la persona que apoya la recepción de la oficina correspondinte a la sede administrativa. EVIDENCIA: 1.  OBLIGACIONES  CONTRATO PERSONA DE ATENCION AL CIUDADANO.
</t>
    </r>
    <r>
      <rPr>
        <b/>
        <sz val="10"/>
        <color theme="1"/>
        <rFont val="Arial Narrow"/>
        <family val="2"/>
      </rPr>
      <t>DTAM:</t>
    </r>
    <r>
      <rPr>
        <sz val="10"/>
        <color theme="1"/>
        <rFont val="Arial Narrow"/>
        <family val="2"/>
      </rPr>
      <t xml:space="preserve"> se llevó a cabo reunioines con la oficina Asesora de Planeación y se realizaron ajustes al presupuesto en pro de maximizar recursos para mejor prestación de servicios, acorde a solicitudes de la OAP y de SAF, actualizando:
Se actualizó información de:
Mantenimiento vehiculos de Fragua - Churumbelos 
Tiquetes y viáticos de la DTAM por Fortalecim
Elementos de seguridad para las AP Aumente valor de compra de toner para DTAM - subió a 15.6 millones 3 Meses de técnico viáticos teniendo en cuenta que la persona de presupuesto le van a practicar una cirugía de recuperación lenta Realizacion de comites territoriales por valor de 57 millones capacitaciones Se ajustaron los tiquetes y viáticos al inicial del 2020. 
Anexo 6 matrices PRESUPUESTO PRIORIZADO Y ÓPTIMO DTAM - OAP Anexo 6.1 ACTA PLANEACIÓN 2021 DTAM.
Anexo 6.2 ASISTENCIA PLANEACIÓN 2021 DTAM 13102020.</t>
    </r>
  </si>
  <si>
    <t>Grupo de Comunicaciones y Educación Ambiental.</t>
  </si>
  <si>
    <r>
      <rPr>
        <b/>
        <sz val="11"/>
        <rFont val="Arial Narrow"/>
        <family val="2"/>
      </rPr>
      <t xml:space="preserve">OAP: </t>
    </r>
    <r>
      <rPr>
        <sz val="11"/>
        <color theme="1"/>
        <rFont val="Arial Narrow"/>
        <family val="2"/>
      </rPr>
      <t xml:space="preserve">Se realizó la convocatoria a los foros temáticos Regionales los que fueron apoyados por el GCEA para efectos de la divulgación a la ciudadanía en general 
</t>
    </r>
    <r>
      <rPr>
        <b/>
        <sz val="11"/>
        <rFont val="Arial Narrow"/>
        <family val="2"/>
      </rPr>
      <t xml:space="preserve">GPM: </t>
    </r>
    <r>
      <rPr>
        <sz val="11"/>
        <color theme="1"/>
        <rFont val="Arial Narrow"/>
        <family val="2"/>
      </rPr>
      <t xml:space="preserve">El programa de guardaparques voluntarios, lanzó en el mes de julio la convocatoria de guardaparques virtuales, para lo cúal se dispuso un banner informativo en el portal web, que permitia redirigir al link donde se encontraban todas las instrucciones de participación e inscripción. 
</t>
    </r>
    <r>
      <rPr>
        <b/>
        <sz val="11"/>
        <color theme="1"/>
        <rFont val="Arial Narrow"/>
        <family val="2"/>
      </rPr>
      <t>GPS:</t>
    </r>
    <r>
      <rPr>
        <sz val="11"/>
        <color theme="1"/>
        <rFont val="Arial Narrow"/>
        <family val="2"/>
      </rPr>
      <t xml:space="preserve"> Se aportó una nota resumen al GCEA, sobre  la X Mesa de Estrategias Especiales de Manejo, realizada en el mes de julio. 
</t>
    </r>
    <r>
      <rPr>
        <b/>
        <sz val="11"/>
        <color theme="1"/>
        <rFont val="Arial Narrow"/>
        <family val="2"/>
      </rPr>
      <t>GCEA:</t>
    </r>
    <r>
      <rPr>
        <sz val="11"/>
        <color theme="1"/>
        <rFont val="Arial Narrow"/>
        <family val="2"/>
      </rPr>
      <t xml:space="preserve"> permanentemente a través de los diferentes canales internos y externos sobre noticias de gestión de la Entidad.
</t>
    </r>
    <r>
      <rPr>
        <b/>
        <sz val="11"/>
        <color theme="1"/>
        <rFont val="Arial Narrow"/>
        <family val="2"/>
      </rPr>
      <t>DTPA:</t>
    </r>
    <r>
      <rPr>
        <sz val="11"/>
        <color theme="1"/>
        <rFont val="Arial Narrow"/>
        <family val="2"/>
      </rPr>
      <t xml:space="preserve"> Se realizan piezas de comunicaciones publicada en el portal web de la entidad, así como su difusión a través de IN SITU RADIO.
</t>
    </r>
    <r>
      <rPr>
        <b/>
        <sz val="11"/>
        <color theme="1"/>
        <rFont val="Arial Narrow"/>
        <family val="2"/>
      </rPr>
      <t>DTOR:</t>
    </r>
    <r>
      <rPr>
        <sz val="11"/>
        <color theme="1"/>
        <rFont val="Arial Narrow"/>
        <family val="2"/>
      </rPr>
      <t xml:space="preserve"> Durante el periodo se informo sobre la gestión institucional y se publicó en el portal web de la entidad. 
anexo 1.1.1 publicaciones_portal_web
anexo 1.1.2_Publicaciones
Comunicaciones.
</t>
    </r>
    <r>
      <rPr>
        <b/>
        <sz val="11"/>
        <color theme="1"/>
        <rFont val="Arial Narrow"/>
        <family val="2"/>
      </rPr>
      <t>DTCA:</t>
    </r>
    <r>
      <rPr>
        <sz val="11"/>
        <color theme="1"/>
        <rFont val="Arial Narrow"/>
        <family val="2"/>
      </rPr>
      <t xml:space="preserve">  Con el apoyo de las APs se elaboraron dos pendones  para el PNN Tayrona y un plegable del PNN CRSB con la información sobre las medidas de bioseguridad para el ingreso de los visitantes a las APs.  
Evidencia: 
1.Pendón Cierre temporal-IMPRIMIR 3
4.Pendón recomendaciones y restricciones- IMPRIM 3 
3 Apertura Gradual para el Manejo  Bioseguro del ecotu-rismo en el PNN CRSB (3).
</t>
    </r>
    <r>
      <rPr>
        <b/>
        <sz val="11"/>
        <color theme="1"/>
        <rFont val="Arial Narrow"/>
        <family val="2"/>
      </rPr>
      <t>DTAO:</t>
    </r>
    <r>
      <rPr>
        <sz val="11"/>
        <color theme="1"/>
        <rFont val="Arial Narrow"/>
        <family val="2"/>
      </rPr>
      <t xml:space="preserve"> Se reportan cuatro publicaciones en la página web, 24 contenidos publicados en redes sociales y nueve publicaciones en medios de comunicación.
Evidencias:Anexos PAAC, carpeta rendición de cuentas, subcomponente 1.  
</t>
    </r>
    <r>
      <rPr>
        <b/>
        <sz val="11"/>
        <color theme="1"/>
        <rFont val="Arial Narrow"/>
        <family val="2"/>
      </rPr>
      <t>DTAN:</t>
    </r>
    <r>
      <rPr>
        <sz val="11"/>
        <color theme="1"/>
        <rFont val="Arial Narrow"/>
        <family val="2"/>
      </rPr>
      <t xml:space="preserve"> A la fecha no se han realizado ejercicios de rendición de cuentas. Pero la DTAN con apoyo de la oficina de comunicaciones tiene priorizado dicho evento para el pròximo 15 de diciembre del 2020.
</t>
    </r>
    <r>
      <rPr>
        <b/>
        <sz val="11"/>
        <color theme="1"/>
        <rFont val="Arial Narrow"/>
        <family val="2"/>
      </rPr>
      <t>DTAM:</t>
    </r>
    <r>
      <rPr>
        <sz val="11"/>
        <color theme="1"/>
        <rFont val="Arial Narrow"/>
        <family val="2"/>
      </rPr>
      <t xml:space="preserve"> Durante este periodo se realizó la publicación del Aullador con el siguiente contenido:
Diez años de la rma de acuerdos para la conservación del Parque Nacional Natural Cahuinarí
Aprestamiento virtual para áreas protegidas del Piedemonte amazónico con procesos de consulta previa de plan de manejo Luis Rivas... un parqueano se nos va Comunidades de pueblos indígenas del Amazonas y Vaupés recibieron ayudas humanitarias para prevenir los contagios de Covid-19 Más allá de Chiribiquete .
Se registran osos, felinos y más de 15 especies de fauna en el Parque Nacional Natural Alto Fragua - Indi Wasi, en el Caquetá.
Así celebró la RNN Nukak el día internacional de los pueblos indígenas.
En Orito Putumayo, nuevo programa radial “La voz del territorio”.
Autoridades luchan contra la minería ilegal en el PNN Río Puré.
Día de la memoria a los gardaparques de Parques Nacionales Naturales de Colombia.
La Dirección Territorial Amazonia desarrolló la “Semana de la Salud 2020".
Anexo 1 publicación AULLADOR DTAM No 40 2020.10.</t>
    </r>
  </si>
  <si>
    <r>
      <rPr>
        <b/>
        <sz val="10"/>
        <color theme="1"/>
        <rFont val="Arial Narrow"/>
        <family val="2"/>
      </rPr>
      <t xml:space="preserve">OAP: </t>
    </r>
    <r>
      <rPr>
        <sz val="10"/>
        <color theme="1"/>
        <rFont val="Arial Narrow"/>
        <family val="2"/>
      </rPr>
      <t>Se dío cumplimiento a la publicación de los informes de Gestión e Indicadores de la Entidad , los cuales pueden consultarse en los siguientes link habilitados en la sección de transparencia y acceso a la Información Pública
http://www.parquesnacionales.gov.co/portal/es/informes-de-gestion/
http://www.parquesnacionales.gov.co/portal/es/metas-e-indicadores-de-gestion/
SAF-GPC: Su cumplimiento se reportó en el cuatrimestre pasado.</t>
    </r>
  </si>
  <si>
    <r>
      <rPr>
        <b/>
        <sz val="10"/>
        <rFont val="Arial Narrow"/>
        <family val="2"/>
      </rPr>
      <t>OAP:</t>
    </r>
    <r>
      <rPr>
        <sz val="10"/>
        <rFont val="Arial Narrow"/>
        <family val="2"/>
      </rPr>
      <t xml:space="preserve"> el proceso fue cumplido en el II cuatrimestre. Adicionalmente fué incluido en el respectivo capítulo del Informe de Rendición de Cuentas sectorial realizado, el cual se encuentra publicado en la Web Institucional en el siguiente enlace:
https://www.parquesnacionales.gov.co/portal/es/transparencia-participacion-y-servicio-al-ciudadano/rendicion-de-cuentas/.
</t>
    </r>
    <r>
      <rPr>
        <b/>
        <sz val="10"/>
        <rFont val="Arial Narrow"/>
        <family val="2"/>
      </rPr>
      <t>SAF-GPC:</t>
    </r>
    <r>
      <rPr>
        <sz val="10"/>
        <rFont val="Arial Narrow"/>
        <family val="2"/>
      </rPr>
      <t xml:space="preserve"> Su cumplimiento se reportó en el cuatrimestre pasado. 
</t>
    </r>
    <r>
      <rPr>
        <u/>
        <sz val="10"/>
        <rFont val="Arial Narrow"/>
        <family val="2"/>
      </rPr>
      <t>Link: http://intranet.parquesnacionales.gov.co/instrumentos-evaluacion-y-control-gestion/documentos/gestion-y-administracion-de-la-informacion/formatos/.</t>
    </r>
  </si>
  <si>
    <r>
      <rPr>
        <b/>
        <sz val="10"/>
        <color theme="1"/>
        <rFont val="Arial Narrow"/>
        <family val="2"/>
      </rPr>
      <t>SAF-GPC:</t>
    </r>
    <r>
      <rPr>
        <sz val="10"/>
        <color theme="1"/>
        <rFont val="Arial Narrow"/>
        <family val="2"/>
      </rPr>
      <t xml:space="preserve"> Su cumplimiento se reportó en el cuatrimestre pasado. 
Puede consultarse en el link: http://www.parquesnacionales.gov.co/portal/es/planeacion-gestion-y-control/gestion-documental/.</t>
    </r>
  </si>
  <si>
    <r>
      <rPr>
        <b/>
        <sz val="10"/>
        <color theme="1"/>
        <rFont val="Arial Narrow"/>
        <family val="2"/>
      </rPr>
      <t>OAP:</t>
    </r>
    <r>
      <rPr>
        <sz val="10"/>
        <color theme="1"/>
        <rFont val="Arial Narrow"/>
        <family val="2"/>
      </rPr>
      <t xml:space="preserve"> Durante el segundo semestre se coordinó la realización de  siete foros temáticos aprobados por el Comité de Gestión asÍ: 28/10/20 Gobernanza y seguridad hídirca a las áreas protegidas 30/10/20 Estrategias para abordar la deforestación del  PNN Serrania del Chiribiquete; 6/11/20 Las áreas protegidasy otras medidas efectivas de conservación en el ordenamiento Territorial del paisaje del Subsistema Andes Occidentales de Colombia 30/11/20  PNN Farallones proveedor de agua y vida para el Valle del Cauca 4/12/20 Distritos NAcionales de Manejo Integrado nuevas formas de conservar el Patrimonio Nacionalnatural y cultural del Pacifico Colombiano; 11/12/20 Avances en la Gestión Internstitucional de la estrategia de conectividades socioecosistémicas en la Región Caribe y 15/12/20 Saneamiento predial implementación de Sistemas Sostenibles. 
En el siguiente link se publicó la convocatoria de los fors realizados en el último cuatrimestre. http://www.parquesnacionales.gov.co/portal/?attachment_id=78277.
</t>
    </r>
    <r>
      <rPr>
        <b/>
        <sz val="10"/>
        <color theme="1"/>
        <rFont val="Arial Narrow"/>
        <family val="2"/>
      </rPr>
      <t>SAF-GPC:</t>
    </r>
    <r>
      <rPr>
        <sz val="10"/>
        <color theme="1"/>
        <rFont val="Arial Narrow"/>
        <family val="2"/>
      </rPr>
      <t xml:space="preserve"> En los protocolos de atención al usuario, se dispone como se debe brindar información a las personas que se encuentran en situación de discapacidad, o pertenecen agrupos étnicos. Y el proceso de atención y respuesta de acuerdo a conepto del DNP y el Min. de Cultura. 
Anexo 4.1.. Protocolos-atencion-al-ciudadano.
</t>
    </r>
    <r>
      <rPr>
        <b/>
        <sz val="10"/>
        <color theme="1"/>
        <rFont val="Arial Narrow"/>
        <family val="2"/>
      </rPr>
      <t>GCEA:</t>
    </r>
    <r>
      <rPr>
        <sz val="10"/>
        <color theme="1"/>
        <rFont val="Arial Narrow"/>
        <family val="2"/>
      </rPr>
      <t xml:space="preserve"> se apoyo la realización de los foros mediante lineamientos e indicaciones a las DT sobre la realización de los mismos tanto a comunicadores como a profesionales de planeación de las DT, se envío ejemplos de formatos de inscripción, formulaciónde preguntas y evaluación a los comunicadores de las DT.  Se diseñaron los avisos de invitación de cada foro que se publicaron en redes sociales, en canales internos y que se usaron también en las territoriales para convocar a sus grupos de valor. También se diseñaron banner  para la transmisión del foro y  se hizo un banner promocional de todos los foros que se publicó en la página web e Intranet. El GCEA apoyo la transmisión y presentación de los seis foros.
</t>
    </r>
    <r>
      <rPr>
        <b/>
        <sz val="10"/>
        <color theme="1"/>
        <rFont val="Arial Narrow"/>
        <family val="2"/>
      </rPr>
      <t>DTPA:</t>
    </r>
    <r>
      <rPr>
        <sz val="10"/>
        <color theme="1"/>
        <rFont val="Arial Narrow"/>
        <family val="2"/>
      </rPr>
      <t xml:space="preserve"> Se realiza el Foro Virtual de Rendición de Cuentas 2020 Parque Nacional Natural Farallones de Cali - proveedor de agua vida para el Valle del Cauca realizado el 14 de diciembre de 2020.
</t>
    </r>
    <r>
      <rPr>
        <b/>
        <sz val="10"/>
        <color theme="1"/>
        <rFont val="Arial Narrow"/>
        <family val="2"/>
      </rPr>
      <t>DTOR:</t>
    </r>
    <r>
      <rPr>
        <sz val="10"/>
        <color theme="1"/>
        <rFont val="Arial Narrow"/>
        <family val="2"/>
      </rPr>
      <t xml:space="preserve"> Se programó y realizó foro el 28 de octubre de 2020 "Foro Virtual de Rendición de Cuentas 2020 "Gobernanza y seguridad hídrica en torno a las áreas protegidas".
Anexo 2.2.1 Informe_final_foro_DTOR.
Anexo 2.2.2 Lista de asistencia.
Anexo 2.2.3 Invitación a actores estrategicos.
Anexo 2.2.4 boletin enviado a periodistas.
Anexo 2.2.5 pnn foros rendicion.
Anexo 2.2.6 pnn foros rendicion.
</t>
    </r>
    <r>
      <rPr>
        <b/>
        <sz val="10"/>
        <color theme="1"/>
        <rFont val="Arial Narrow"/>
        <family val="2"/>
      </rPr>
      <t>DTCA:</t>
    </r>
    <r>
      <rPr>
        <sz val="10"/>
        <color theme="1"/>
        <rFont val="Arial Narrow"/>
        <family val="2"/>
      </rPr>
      <t xml:space="preserve"> Se cumplió con la realización del foro virtual de rendición de cuentas de la DTCA "Avances en la Gestión Interinstitucional de la Estrategia de Conectividades Socioecosistémicas en la Región Caribe" el pasado 11 de diciembre ruta de acceso: https://m.facebook.com/story.php?story_fbid=205116547899606&amp;id=128836710463546 Anexo 1. Banner Anexo 2. Lista de asistencia. 
Memorias del evento.
</t>
    </r>
    <r>
      <rPr>
        <b/>
        <sz val="10"/>
        <color theme="1"/>
        <rFont val="Arial Narrow"/>
        <family val="2"/>
      </rPr>
      <t>DTAO:</t>
    </r>
    <r>
      <rPr>
        <sz val="10"/>
        <color theme="1"/>
        <rFont val="Arial Narrow"/>
        <family val="2"/>
      </rPr>
      <t xml:space="preserve">Cumplido y reportado en el segundo sgto.
</t>
    </r>
    <r>
      <rPr>
        <b/>
        <sz val="10"/>
        <color theme="1"/>
        <rFont val="Arial Narrow"/>
        <family val="2"/>
      </rPr>
      <t>DTAN:</t>
    </r>
    <r>
      <rPr>
        <sz val="10"/>
        <color theme="1"/>
        <rFont val="Arial Narrow"/>
        <family val="2"/>
      </rPr>
      <t xml:space="preserve"> Se llevará a cabo un foro de rendición de cuentas el Próximo 15 de diciembre cuya tematica será el Saneamiento predial en las Áreas Protegidas. Dicha invitación fue extensiva a los jefes de las AP, a los propietarios, a las alcaldias entre otros grupos de valor. EVIDENCIA:  INVITACIION FORO RENDICION DE CUENTAS
</t>
    </r>
    <r>
      <rPr>
        <b/>
        <sz val="10"/>
        <color theme="1"/>
        <rFont val="Arial Narrow"/>
        <family val="2"/>
      </rPr>
      <t>DTAM:</t>
    </r>
    <r>
      <rPr>
        <sz val="10"/>
        <color theme="1"/>
        <rFont val="Arial Narrow"/>
        <family val="2"/>
      </rPr>
      <t xml:space="preserve"> Se lleva a cabo foro virtual el día 9 de noviembre foro “Estrategias para abordar la deforestación en el Parque Nacional Natural Chiribiquete”, el cual tiene por objetivo promover un diálogo con la sociedad civil y actores identificados en el marco de la estrategia de rendición de cuentas para el año 2020 sobre las estrategias que desarrolla Parques Nacionales para conservar el Parque Nacional Natural Serranía de Chiribiquete. 
Anexo 2 INFORME DE EVALUACIÓN FORO RENDICIÓN DE CUENTAS DTAM 2020.</t>
    </r>
  </si>
  <si>
    <r>
      <rPr>
        <b/>
        <sz val="11"/>
        <rFont val="Arial Narrow"/>
        <family val="2"/>
      </rPr>
      <t xml:space="preserve">GPM: </t>
    </r>
    <r>
      <rPr>
        <sz val="11"/>
        <color theme="1"/>
        <rFont val="Arial Narrow"/>
        <family val="2"/>
      </rPr>
      <t xml:space="preserve"> A travès del correo institucional se socializaron infografias a travès del año sobre las especies de parques nacionales. 
Para el mes de diciembre se presento la revista In situ en su quinta ediciòn 
</t>
    </r>
    <r>
      <rPr>
        <b/>
        <sz val="11"/>
        <color theme="1"/>
        <rFont val="Arial Narrow"/>
        <family val="2"/>
      </rPr>
      <t>GCEA:</t>
    </r>
    <r>
      <rPr>
        <sz val="11"/>
        <color theme="1"/>
        <rFont val="Arial Narrow"/>
        <family val="2"/>
      </rPr>
      <t xml:space="preserve"> Se realizó un conversatorio virtual a través de redes sociales para socializar los palnes de manejo de los Parques Nacionales Naturales Sierra Nevada de Santa Marta y Tayrona, se apoyo la difusión de varios foros organizados por la Entidad o en el que participa con otros aliados sobre la gestión  entre ellos Avances de conservación y cooperación en el corredor Trinacional Perú, Colombia y Ecuador,  el Encuentro Biodiversirap y el II FORO INTERNACIONAL "Ordenamiento Territorial y Marino: Nuevas perspectivas desde una escala regional y global.
</t>
    </r>
    <r>
      <rPr>
        <b/>
        <sz val="11"/>
        <color theme="1"/>
        <rFont val="Arial Narrow"/>
        <family val="2"/>
      </rPr>
      <t>DTOR:</t>
    </r>
    <r>
      <rPr>
        <sz val="11"/>
        <color theme="1"/>
        <rFont val="Arial Narrow"/>
        <family val="2"/>
      </rPr>
      <t xml:space="preserve"> Se programó y realizó foro el 28 de octubre de 2020 "Foro Virtual de Rendición de Cuentas 2020 "Gobernanza y seguridad hídrica en torno a las áreas protegidas".
Anexo 2.2.1 Informe_final_foro_DTOR.
Anexo 2.2.2 Lista de asistencia.
Anexo 2.2.3 Invitación a actores estrategicos.
Anexo 2.2.4 boletin enviado a periodistas.
Anexo 2.2.5 pnn foros rendicion.
Anexo 2.2.6 pnn foros rendicion.
</t>
    </r>
    <r>
      <rPr>
        <b/>
        <sz val="11"/>
        <color theme="1"/>
        <rFont val="Arial Narrow"/>
        <family val="2"/>
      </rPr>
      <t>DTCA:</t>
    </r>
    <r>
      <rPr>
        <sz val="11"/>
        <color theme="1"/>
        <rFont val="Arial Narrow"/>
        <family val="2"/>
      </rPr>
      <t xml:space="preserve"> Se cumplió con la realización del foro virtual de rendición de cuentas de la DTCA "Avances en la Gestión Interinstitucional de la Estrategia de Conectividades Socioecosistémicas en la Región Caribe" el pasado 11 de diciembre ruta de acceso: https://m.facebook.com/story.php?story_fbid=205116547899606&amp;id=128836710463546 Anexo 1. Banner Anexo 2. Lista de asistencia. 
</t>
    </r>
    <r>
      <rPr>
        <b/>
        <sz val="11"/>
        <color theme="1"/>
        <rFont val="Arial Narrow"/>
        <family val="2"/>
      </rPr>
      <t>DTAO:</t>
    </r>
    <r>
      <rPr>
        <sz val="11"/>
        <color theme="1"/>
        <rFont val="Arial Narrow"/>
        <family val="2"/>
      </rPr>
      <t xml:space="preserve"> Se reportan las memorias de cuatro eventos realizados para interactuar con la ciudadanía en torno a temas estratégicos y otros con los que se busca promover la conservación de la biodiversidad y la cultura.  Anexo 1. Conmemoración de los 60 años del Parque Nacional Natural Cueva de los Guácharosviajaremos a nuestro primer Parque Nacional Natural Cueva de los GuácharosAnexo 2.  ¡Echemos cuento! Noche de naturaleza, magia y cuenteríaAnexo 3. Datos curiosos de aves de ColombiaAnexo 4.  Tercer foro rendición de cuentas  "Las áreas protegidas y otras medidas efectivas de conservación en el ordenamiento territorial del paisaje..."
Evidencias: Anexos PAAC, carpeta rendición de cuentas, subcomponente 2.
</t>
    </r>
    <r>
      <rPr>
        <b/>
        <sz val="11"/>
        <color theme="1"/>
        <rFont val="Arial Narrow"/>
        <family val="2"/>
      </rPr>
      <t>DTAN:</t>
    </r>
    <r>
      <rPr>
        <sz val="11"/>
        <color theme="1"/>
        <rFont val="Arial Narrow"/>
        <family val="2"/>
      </rPr>
      <t xml:space="preserve"> Como parte de la estrategia de educación ambiental del PNN Pisba, se realizaron actividades de divulgación e intercambio de experiencias con diferentes actores sociales, en donde se trató el tema de oso andino y la importancia de la conservación de su habitat.  Tambien se realizaron actividades que contaron con  la participación de niños de los grados 3º, 4º y 5º, donde se les realizó la lectura de cuentos para sensibilización del cuidado de los recursos naturales, actividad de colorear y desarrollo de sopas de letras y crucigramas.  SE realizó un foro virtual sobre meliponicultura con el acompañamiento del profesional de SSC de la DTAN donde participaron alrededor de 60 personas de la comunidad. El PNN Pisba mantiene relacionamiento con los CIDEAs liderados por las administraciones municipales de Mongua, Socotá y Socha. Con los cuales, se han realizado reuniones virtuales para concertar actividades conjuntas en pro de la conservación, y de igual forma, se mantiene comunicación vía WhatsApp por medio de grupos creados par tal fin por parte de las administraciones municipales.
</t>
    </r>
    <r>
      <rPr>
        <b/>
        <sz val="11"/>
        <color theme="1"/>
        <rFont val="Arial Narrow"/>
        <family val="2"/>
      </rPr>
      <t>DTAM:</t>
    </r>
    <r>
      <rPr>
        <sz val="11"/>
        <color theme="1"/>
        <rFont val="Arial Narrow"/>
        <family val="2"/>
      </rPr>
      <t xml:space="preserve"> Se realizaron dos eventos Evento Tejiendo palara con los Parques Nacionales del Santuario Plantas medicinales Orito Ingi Ande.
Evento Miércoles de Biodiversidad - Corpoamazonía
60 años de Parques Nacionales
Propósitos para la conservación de las áreas protegidas de la DTAM.
Anexo 3 Evento Tejiendo palara con los Parques Nacionales.
Anexo 4 Propósitos para la conservación de las áreas protegidas de la DTAM.</t>
    </r>
  </si>
  <si>
    <r>
      <rPr>
        <b/>
        <sz val="10"/>
        <color theme="1"/>
        <rFont val="Arial Narrow"/>
        <family val="2"/>
      </rPr>
      <t xml:space="preserve">GPM </t>
    </r>
    <r>
      <rPr>
        <sz val="10"/>
        <color theme="1"/>
        <rFont val="Arial Narrow"/>
        <family val="2"/>
      </rPr>
      <t>El programa de guardaparques voluntarios, en el año 2020, se ha encargado de hacer toda la gestión correspondientepara su fortalecimiento, relacionamiento y divulgación, de esta manera lograr continuamente su posicionamiento a nivel social. Se hizo parte del proceso de la convocatoria 2020-1, por otro lado, se hizo toda la gestión previa del lanzamiento de la segunda convocatoria del año 2020 (2020-2), que por razones de fuerza mayor (situación nacional de COVID-19) fue postergada.Debido a esta misma situación, se lanzó la convocatoria de guardaparques virtuales, utilizando herramientas y mecanismos provisionales y distintos a los usados comunmente, ya que es transitorio.Se ha obtenido un registro de mas de 200 voluntarios, y 16 propuestas de apoyos de áreas protegidas y dependecias de nivel central, y la vinculación formal de 26 guardaparques virtuales.
SAF-GPC:  De acuerdo a lo dispuesto en la ley  1712 de 2014, el informe se consolida de manera trimestral.Los informes de los 3 primeros trimestres de 2020, se encuentran publicados en la página web, en el link: https://www.parquesnacionales.gov.co/portal/es/servicio-al-ciudadano/informe-de-peticiones-quejas-y-reglamos/.
El informe del IV trimestre, se toma con corte al 31 de diciembre. 
Anexo 5.1. Informe PQRSD I trimestre 2020.
Anexo 5.1. Informe PQRSD II trimestre 2020.
Anexo 5.1. Informe PQRSD III trimestre 2020.</t>
    </r>
  </si>
  <si>
    <r>
      <rPr>
        <b/>
        <sz val="11"/>
        <rFont val="Arial Narrow"/>
        <family val="2"/>
      </rPr>
      <t>GPM</t>
    </r>
    <r>
      <rPr>
        <sz val="11"/>
        <color theme="1"/>
        <rFont val="Arial Narrow"/>
        <family val="2"/>
      </rPr>
      <t xml:space="preserve"> Durante el trascurso del año, los Centros de Diálogo Ambiental no se habilitaron por tanto no se genera reporte en esta actividad. 
</t>
    </r>
    <r>
      <rPr>
        <b/>
        <sz val="11"/>
        <color theme="1"/>
        <rFont val="Arial Narrow"/>
        <family val="2"/>
      </rPr>
      <t>GCEA:</t>
    </r>
    <r>
      <rPr>
        <sz val="11"/>
        <color theme="1"/>
        <rFont val="Arial Narrow"/>
        <family val="2"/>
      </rPr>
      <t xml:space="preserve"> Se dio a conocer a través de redes sociales los resultados y las medidas adoptadas en el marco de los diálogos Compromiso por Colombia que se llevaron a cabo en la amazonía.
</t>
    </r>
    <r>
      <rPr>
        <b/>
        <sz val="11"/>
        <color theme="1"/>
        <rFont val="Arial Narrow"/>
        <family val="2"/>
      </rPr>
      <t>DTOR:</t>
    </r>
    <r>
      <rPr>
        <sz val="11"/>
        <color theme="1"/>
        <rFont val="Arial Narrow"/>
        <family val="2"/>
      </rPr>
      <t xml:space="preserve"> Se participo en la mesa  Regional, Social Ambiental Meta - Guaviare y Caquetá realizada el 1 de julio de 2020. 
Las evidencias fueron reportadas en el cuatrimestre anterior, para el presente cuatrimestre no se programaron. 
</t>
    </r>
    <r>
      <rPr>
        <b/>
        <sz val="11"/>
        <color theme="1"/>
        <rFont val="Arial Narrow"/>
        <family val="2"/>
      </rPr>
      <t>DTCA:</t>
    </r>
    <r>
      <rPr>
        <sz val="11"/>
        <color theme="1"/>
        <rFont val="Arial Narrow"/>
        <family val="2"/>
      </rPr>
      <t xml:space="preserve"> Dando alcance a la actividad se reportan las acciones adelantadas por las áreas protegidas adscritas. Las evidencias se encuentran dispuestas en la carpeta 2.5 del componente: 
PNN CORALES DEL ROSARIO Y SAN BERNARDO:
En el marco de la instancia de Comanejo el 28 de octubre se socializaron los resultados a la fecha, sobre la construcción  conjunta con los consejos comunitarios de Santana, Barú, Islas del Rosario, San Bernardo, Playa Blanca y Ararca, de los los programas Desarrollo Local Sostenible, Protocolo participativo de monitoreo, manejo y conservación de tortugas marinas, Programa de reapertura del ecoturismo con bioseguridad en PNNCRSB y Plan Maestro del Ecoturismo en el área protegida y el programa Apoyo Presupuestario y Diversidad Biológica del KfW en su fase II que vincula al PNN CRSB, sobre este último se desarrollaron dos jornadas los días 6 y 12 de noviembre para dar detalles sobre el mismo y los beneficios sobre el área y las comunidades. Se anexan actas del 28 de octubre, 6 de noviembre y 12 de noviembre.
SFF LOS FLAMENCOS:
Evidencia 1. Reunión de abordaje del relacionamiento con comunidades negras. El día 13 de noviembre de 2020 se participó en una reunión con los 3 niveles para el análisis del abordaje con las comunidades negras en el SFF los Flamencos. 
En esta reunión se hace una presentación por parte del profesional 18 de la DTCA, Héctor Gómez, con el fin de dar contexto sobre el relacionamiento y abordaje propuesto a través del Plan de Trabajo del SFF Los Flamencos. Por otro el señor Carlos Arroyo presenta un contexto de los lineamientos de ley y de PNN para el relacionamiento con comunidades Afros e Indígenas, resaltando que dado las condiciones del AP el documento de planificación debe ser un REM y que con las comunidades negras se debe adelantar unos acuerdos de uso sobre los recursos naturales del AP. 
Las evidencias se encuentran publicadas en la siguiente ruta: https://drive.google.com/drive/folders/148OEO93Sxwnywl-VGhbNyecuwLP8bhu3
</t>
    </r>
    <r>
      <rPr>
        <b/>
        <sz val="11"/>
        <color theme="1"/>
        <rFont val="Arial Narrow"/>
        <family val="2"/>
      </rPr>
      <t>DTAM UOT:</t>
    </r>
    <r>
      <rPr>
        <sz val="11"/>
        <color theme="1"/>
        <rFont val="Arial Narrow"/>
        <family val="2"/>
      </rPr>
      <t xml:space="preserve"> Durante la vigencia 2020 en el marco de reinversión del Programa Desarrollo Local Sostenible de la  Unión Europea DLS-UE fueron fortalecidos 44 acuerdos transitorios de restauración suscritos entre los años 2016 y 2018 mediante la construcción de 44 propuestas de zonificación predial a partir de análisis de conflictos socioambientales, lo que permitió destinar 242.92 ha nuevas para procesos de restauración pasiva al interior del área protegida. Así mismo, se realizó proceso de seguimiento a las implementaciones para el buen vivir de los 40 acuerdos suscritos en 2019 mediante herramientas virtuales dadas las medidas de contingencia frente a la pandemia. Anexo 4.1 Actas entregas Programa Unión Europea. Anexo 4.2 Informe final UOT DLS.
EEM:Se adelantó Comité Directivo con la asociación Tandachiridu Inganokuna para el seguimiento al convenio Interadinistrativo Marco de 2002, plan de trabajo 2020, cumplimiento a los acuerdos de consulta previa y contrucción plan de trabajo 2021. En el marco del convenio anual  CD-DTAM NACION-CONV I NO. 001- 2020 con esa organización se avanzó en la conformación del equipo intercultural para el plan de formación, construcción de propuesta preliminar temática de plan de formación, propuesta módulo cero.  Anexo 4.3 Acta comité Directivo
Anexo 4.4 Actas plan de formación y propuesta módulo cero. Anexo 4.5 Acta conformacion equipo tanda
SF ACANDÍ PP:
En el marco del Esquema de Manejo Conjunto del SFAPP, durante este cuatrimestre se desarrolló reunión de las juntas de gobierno de los Consejos Comunitarios para la planificación y priorización de acciones a desarrollar para la defensa del territorio y el bienestar comunitario, Así mismo se llevó a cabo la jornadas de revisión y ajustes del documento plan de manejo Construido de forma conjunta con  los Consejos Comunitarios  COCOMASECO y COCOMANORTE, se cuenta con un documento estructurado y más consolidado, lo cual da paso a la finalización de dicho proceso con los consejos antes mencionados; de igual forma se realizaron los acercamientos con el Consejo Comunitario Cocomasur para revisar la ruta metodológica de construcción conjunta de plan de manejo y definir plan de trabajo para abordar los temas relacionados con el área protegida y dar continuidad a los diferentes procesos  que adelanta el SFAPP. Pero esta ruta no fue posible ajustarla por dinámicas internas del gobierno propio del Consejo Comunitario mencionado. 
En el marco del Convenio de asociación 004 del 2020, suscrito entre PNN y el Consejo Comunitario COCOMASUR, se realizaron espacios de trabajó conjuntos para la implementación del programa de monitoreo de las tortugas marinas, igualmente se realizaron actividades de capacitación, conversatorios e intercambios de experiencias, lo que permitió el mayor acercamiento con la autoridad étnica y el fortalecimiento del relacionamiento entre el equipo técnico del SFAPP y el Consejo Comunitario COCOMASUR.
Evidencias:
•        Plan de manejo ajustado
•        Memoria técnica construcción Plan de Manejo
•        Asistencia de la reunión de juntas de gobierno
•        Convenio 004 de 2020
•        Actas de seguimiento al convenio
•        Listados de asistencias de seguimiento
SFF CIENAGA GRANDE SANTA MARTA:
Durante este periodo se ha realizado un proceso de comunicación comunitaria para promover la conservación de aves del SFF CGSM, por encontrarnos en pico de migración de la especie Anas discors, mediante la elaboración de fichas técnicas para difusión, infografías para flyers, videos institucionales con información de la especie y su importancia para conservación de especies de la CGSM.
PNN MACUIRA:
Teniendo en cuenta las difíciles circunstancias por las que atraviesa la humanidad a causa de la pandemia COVID-19 (Coronavirus), se han visto seriamente afectados los procesos misionales de Parques Nacionales, especialmente en el campo operativo. En ese sentido, fueron temporalmente suspendidas las actividades en las distintas líneas de manejo para la conservación en el PNN de Macuira; hasta tanto se logre superar la problemática. Sin embargo paulatinamente se están reiniciando algunas actividades bajo las más estrictas medidas de bioseguridad. Es importante mencionar que durante el último cuatrimestre de la vigencia 2020 que coincide particularmente con el periodo de aislamiento preventivo inteligente decretado por el Gobierno nacional se han venido registrando los primeros casos positivos confirmados de COVID-19 en población wayuu de la Alta Guajira y especialmente en los corregimientos de influencia del área protegida, lo cual aunado al desarrollo de la temporada pico de lluvias ha determinado la necesidad de atender con precaución las principales actividades misionales del área protegida, las cuales se detallan a continuación en el marco del apoyo presupuestario Desarrollo Local Sostenible de la Unión Europea – DLS UE.
1. El día 4 de diciembre de 2020 se realizó la jornada de soscialización con los interpretes del patrimonio ambiental y cultural en el centro poblado de Nazareth con el objetivo de afianzar el conocimiento en los temas de ordenamiento ambiental, capacidad de carga, tiempo de permanencia de los visitantes, infraestructura liviana (miradores) con el auspicio del KfW, sitios ecoturisticos del PNN de Macuira, entre otros. Anexo: Evidencias fotográficas.
2. El día 4 de diciembre se  verificó los  avances del contrato No 023  SAFRID Ingeniería en el auditorio SINAI-SINAI: donde se logró evidenciar el  desmonte de la cubierta, se inició construcción de rampa de acceso, restauración de viga de confinamiento y fundido del pisonpeccion; ensamblaje de cerca con madera de pino inmunizado Alta presión; vista fachada posterior del auditorio Sinai sinai; Instalacion de malla electrosoldada y fundición del piso con concreto ciclopeo de 3000 psi. Además se verificó los avances para finalizar la obra civil bajo contrato No 058 de 2019. Anexo: evidencias fotograficas.
3.Los días 8 y 9 de diciembre de 2020 en los sectores de Tawaira, Anuwapa'a, territorio Polujali y en el centro poblado de Nazareth se realizó entrega de los equipos fotovoltaicos (kit solares) a más de 50 familias beneficiarias del apoyo presupestario Desarrollo Local Sostenible de la Unión Europea -DLS UE, con el fin de mejorar las condiciones de iluminación de los hogares (rancherías) y de esta manera los artesanos y artesanas tengan mayor cantidad de horas luz para seguir trabajando durante el día y obtener los productos en un menor tiempo para comercializarlos y mejorar sus ingresos económicos y por ende mejorar las condiciones de vida. Anexo: Evidencias fotográficas y actas de entrega de equipos fotovoltaicos.
</t>
    </r>
    <r>
      <rPr>
        <b/>
        <sz val="11"/>
        <color theme="1"/>
        <rFont val="Arial Narrow"/>
        <family val="2"/>
      </rPr>
      <t>DTAN:</t>
    </r>
    <r>
      <rPr>
        <sz val="11"/>
        <color theme="1"/>
        <rFont val="Arial Narrow"/>
        <family val="2"/>
      </rPr>
      <t xml:space="preserve"> Se relacionan actvidades correpondientes a:   " Mesas de diálogo en el PNN TAMA realizadas el 1 de Diciembre como espacios de relacionamiento, igualmente se realizo en el PNN El cocuy en los meses de octubre y Noviembre. Finalmente se realizo un espacio donde se participó en el Catatumbo llevada a cabo por ANT referente a temas de caracterización".</t>
    </r>
  </si>
  <si>
    <r>
      <rPr>
        <b/>
        <sz val="10"/>
        <color theme="1"/>
        <rFont val="Arial Narrow"/>
        <family val="2"/>
      </rPr>
      <t>OAP:</t>
    </r>
    <r>
      <rPr>
        <sz val="10"/>
        <color theme="1"/>
        <rFont val="Arial Narrow"/>
        <family val="2"/>
      </rPr>
      <t xml:space="preserve"> Este proceso se cumplirá una vez se cuente con todos los informes correspondientes al desarrollo de los Foros Temáticos realizados durante el último cuatrimestre de la vigencia
</t>
    </r>
    <r>
      <rPr>
        <b/>
        <sz val="10"/>
        <color theme="1"/>
        <rFont val="Arial Narrow"/>
        <family val="2"/>
      </rPr>
      <t>GCEA:</t>
    </r>
    <r>
      <rPr>
        <sz val="10"/>
        <color theme="1"/>
        <rFont val="Arial Narrow"/>
        <family val="2"/>
      </rPr>
      <t xml:space="preserve"> Hasta el momento el GCEA no ha recibido ninguna solicitud al respecto.</t>
    </r>
  </si>
  <si>
    <r>
      <rPr>
        <b/>
        <sz val="10"/>
        <color theme="1"/>
        <rFont val="Arial Narrow"/>
        <family val="2"/>
      </rPr>
      <t>GCEA:</t>
    </r>
    <r>
      <rPr>
        <sz val="10"/>
        <color theme="1"/>
        <rFont val="Arial Narrow"/>
        <family val="2"/>
      </rPr>
      <t xml:space="preserve"> Se realizó el lanzamiento de la quinta edición de las revista In Situ a través de un evento virtual que se promocionaó y transmitió en Facebook. Por otra parte, también se participó en la diagramación de la revista.</t>
    </r>
  </si>
  <si>
    <r>
      <rPr>
        <b/>
        <sz val="10"/>
        <color theme="1"/>
        <rFont val="Arial Narrow"/>
        <family val="2"/>
      </rPr>
      <t>OAP:</t>
    </r>
    <r>
      <rPr>
        <sz val="10"/>
        <color theme="1"/>
        <rFont val="Arial Narrow"/>
        <family val="2"/>
      </rPr>
      <t xml:space="preserve"> El informe corespondiente a la vigencia julio 1/19 - junio 30/20, fue elaborado con base en los insumos aportados por cada una de Unidades de decisión y teniendo en cuenta la metodología establecida en el MUR - Manual Unico de Rendición de Cuentas 
</t>
    </r>
    <r>
      <rPr>
        <b/>
        <sz val="10"/>
        <color theme="1"/>
        <rFont val="Arial Narrow"/>
        <family val="2"/>
      </rPr>
      <t>GCI:</t>
    </r>
    <r>
      <rPr>
        <sz val="10"/>
        <color theme="1"/>
        <rFont val="Arial Narrow"/>
        <family val="2"/>
      </rPr>
      <t xml:space="preserve"> Se realizó informe de seguimiento y evaluación a las conclusiones de la Audiencia de Rendición de Cuentas del Sector Ambiente vigencias 2019-2020 generado por el Ministerio de Ambiente y Desarrollo Sostenible.
</t>
    </r>
  </si>
  <si>
    <r>
      <rPr>
        <b/>
        <sz val="10"/>
        <color theme="1"/>
        <rFont val="Arial Narrow"/>
        <family val="2"/>
      </rPr>
      <t>GPM</t>
    </r>
    <r>
      <rPr>
        <sz val="10"/>
        <color theme="1"/>
        <rFont val="Arial Narrow"/>
        <family val="2"/>
      </rPr>
      <t xml:space="preserve"> Finalmente, parte del producto del programa, son los guardaparques certificados por su labor, que a la fecha son 110
</t>
    </r>
    <r>
      <rPr>
        <b/>
        <sz val="10"/>
        <color theme="1"/>
        <rFont val="Arial Narrow"/>
        <family val="2"/>
      </rPr>
      <t>GCEA</t>
    </r>
    <r>
      <rPr>
        <sz val="10"/>
        <color theme="1"/>
        <rFont val="Arial Narrow"/>
        <family val="2"/>
      </rPr>
      <t xml:space="preserve"> Con motivo de la celebración del día de jaguar se realizaron videos de las áreas protegidas donde se encuentra el jaguar y se diseñó una infografía con el fin de ilustrar a la ciudadanía sobre su importancia, amenazas y necesidad de protegerlo.  Además se promocionar la Cátedra Ambiental 2020 II que realiza la Universidad Pedagógica con el apoyo de la Entidad. También se diseño una infografía para promocionar el primer censo del cóndor de los andes donde se habla  de su importancia, localización, hábitos, amenazas con el fin promover su protección.
</t>
    </r>
    <r>
      <rPr>
        <b/>
        <sz val="10"/>
        <color theme="1"/>
        <rFont val="Arial Narrow"/>
        <family val="2"/>
      </rPr>
      <t>DTOR</t>
    </r>
    <r>
      <rPr>
        <sz val="10"/>
        <color theme="1"/>
        <rFont val="Arial Narrow"/>
        <family val="2"/>
      </rPr>
      <t xml:space="preserve"> 1.  conceptualización técnica de un proyecto de ganadería sostenible los municipios Uribe, Macarena, Vistahermosa, Mapiripán y Puerto Rico (Anexo 1)
2.  construcción de la hoja de ruta de la Alianza Sur con énfasis en ganadería (Anexo 2)
3. Socialización del avance en la suscripción de nuevos acuerdos de voluntades de conservación y restauración ecológica, entre el Parque Nacional Natural Cordillera de los Picachos y la familia campesina de la Vereda La Paz. (Anexo 3)
4.  Reunión para la socialización del alcance de la Alianza Sur del Meta, la administración municipal de Macarena, algunos concejales y las comunidades que hacen parte de las veredas Priorizadas: La Cachivera, Carmen 1 y 2, Caño Indio, Corpocain, Cortucaín. (Anexo 4)
5.  Socialización de la propuesta de prórroga de los acuerdos suscritos en 2017 entre el Parque Nacional Natural Cordillera de los Picachos y la familia campesina de la Zona de Reserva Campesina del Pato-Balsillas. (Anexo 5)
6. Socialización de avances en la gestión desarrollada por el PNNC Picachos en el sector Pato – Balsillas. (Anexo 6)
 7. Socialización de minutas para la suscripción de acuerdos de REP con directivos de la Asociación Municipal de Colonos del Pato AMCOP (Anexo 7)
8. Suscripción de acuerdos Restauración Ecológica Participativa comunidad Pato – Balsillas PNN Cordillera de los Picachos. (Anexo 8)
Evidencias consolidadas y presentadas en la carpeta anexo 3.1 UOT
</t>
    </r>
    <r>
      <rPr>
        <b/>
        <sz val="10"/>
        <color theme="1"/>
        <rFont val="Arial Narrow"/>
        <family val="2"/>
      </rPr>
      <t>DTCA</t>
    </r>
    <r>
      <rPr>
        <sz val="10"/>
        <color theme="1"/>
        <rFont val="Arial Narrow"/>
        <family val="2"/>
      </rPr>
      <t>: Dando alcance a la actividad se reportan las acciones adelantadas por las áreas protegidas adscritas. Las evidencias se encuentran dispuestas en la carpeta 3.1 del componente 
PNN SIERRA NEVADA SM
Durante el cuatrimestre el PNN SNSM y el Grupo de Exaserradores (GEA), llevaron a cabo dos jornadas conjuntas de siembras de árboles las cuales tuvieron como principal objetivo atender las afectaciones causadas al Predio Los Acantilados por cuenta del ingreso ilegal de aproximadamente 2.000 personas en el mes de agosto de 2020, con el propósito de hacer loteo e invasión del inmueble.
Este predio se encuentra en el sector de La Lengüeta del PNN SNSM y es un bien en proceso de extinción del dominio por parte de la Sociedad de Activos Especiales SAE, entregado a PNNC como depósito provisional en 2012 para su administración y manejo de conformidad con la normatividad que lo rige.
DTAO En cada una de las áreas protegidas de la DTAO se realizarón diferentes acciones para promover la conservación y la protección de la biodiversidad de las AP, uno de los trabajos en los que se avanzó fue en la construccion de los minimos de las A.P los cuales son utilizados para informar e instruir a la ciudadania en general sobre la importanica de la conservación de las A.P.
Evidencias: Anexos PAAC, carpeta rendición de cuentas, subcomponente 3. minimos SFF Galeras,  SF Otun Quimbaya, PNN Los Nevados 
La primera actividad se realizó el 26 de septiembre de 2020 por iniciativa del GEA, que ofreció  200 plántulas de las especies nativas: Ceiba Lechosa, Cedro Caoba, Jagua, Sambocedro, Macondo, Caracolí y Roble, las cuales fueron sembradas en el predio. Anexo: Informe Primera Siembra de Árboles Lengueta PNNSNSM Sep26de2020
La segunda jornada de siembra de árboles en el Predio Los Acantilados, se realizó el 10 de octubre de 2020 con la participación de un aproximado de 60 personas pertenecientes a: GEA, PARQUE NACIONAL NATURAL SIERRA NEVADA DE SANTA MARTA, CLUB DE CICLISTAS MANIBIKE, EJÉRCITO NACIONAL, CLUB DE LEONES, MAGIC TOUR, WADY, COMUNIDAD DE KATANTZAMA Y COMUNIDAD DE PERICO. En esta oportunidad se continuó con la iniciativa comunitaria del Grupo de Exaserradores y se realizó la siembra de 800 plántulas de las especies nativas, en las partes más afectadas del predio Los Acantilados. ANEXO: Informe Segunda Siembra de Árboles Lengueta PNNSNSM Oct10de2020
Cabe resaltar que estas actividades de reforestación participativa han sido de gran importancia para el Predio Los Acantilados del Área Protegida, pues desde el 2014 se desarrolla un proceso de Restauración Pasiva de aproximadamente 100 ha, el cual fue vulnerado por el intento de ocupación sufrido en agosto de 2020."
PNN MACUIRA:
En el marco del convenio específico No 003 de 2020, cuyo objeto "Aunar esfuerzos administrativos, técnicos y financieros entre Agrosavia, Parques Nacionales Naturales de Colombia –DTCA y Patrimonio Natural Fondo para la Biodiversidad y Áreas Protegidas, para implementar una estrategia de uso y manejo sostenible de la Biodiversidad en la comunidad indígena Wayuu Jalein, zona de influencia del PNN de Macuira, La Guajira”, representada en capacidad instalada en términos de talento humano, infraestructura y transporte" se realizaron actividades relacionadas con la identificación, recolección, tratamiento y conservación de semillas de las especies de bosque seco tropical seleccionadas para el arreglo silvopastoril; elaboración de abono orgánico tipo Bokashi, a partir del compostaje aeróbico de residuos producidos localmente en el
contexto (Alta Guajira colombiana); seguimiento productivo del rebaño ovino-caprino de la comunidad Jalein, que incluye el inventario de los rebaños, identificación de los animales (con tatuajes y chapetas), pesajes, evaluación de parasitosis, registros productivos y determinación de la edad (cronología dental). Es importante mencionar que en la mayoría de las actividades descritas se ha contado con la participación de miembros de la comunidad wayuu, entendiendo que gran parte del éxito en la implementación del proyecto depende de la articulación efectiva con la comunidad beneficiaria del territorio Jalein, sector Tawaira del PNN de Macuira. Anexo: informe de avance de actividades y evidencias fotograficas. 
El día 24 de noviembre se llevó a cabo  reunión donde se invitó a compartir lecciones aprendidas de los profesionales y técnicos de la FAO, Fundación Alpina, Agrosavia entre otros de los cuales han liderado el diseño e implementación de sistemas de riego en sistemas Silvopastoril de la Alta Guajira de la cual ha sido una gran oportunidad de aprendizaje para el desarrollo de estrategias de uso y manejo sostenible que contribuye a la resiliencia sociecologica de los sistemas de producción de los 
sistemas de producción de los sistemas de producción y conservación ambiental. Anexo: Evidencia fotográficas y lista de asistencia.
SFF LOS FLAMENCOS
Evidencia 2. El día 10 de noviembre se realiza la jornada de implementación e inicio del cultivo de las especies de árboles y arbustos que conformaran el banco proteico de los caprinos en la comunidad de Loma Fresca, se contó con la participación de toda la comunidad
Evidencia 3. El dia 03 de noviembre se realiza seguimiento al emprendimiento Vivero Wayuu Tocoromana, con la visita a las familias y sus huertas, donde se notó los refuerzos a sus huertas, el crecimiento de los cultivos y el uso de las semillas entregadas. Se establece el compromiso de iniciar con la recopilación de semillas y árboles nativos en crecimiento para trasplantarlos y de esta forma iniciar el proceso del vivero desde cada huerta y realizar la recolección de los residuos sólidos en sus viviendas
Las evidencias se encuentran cargadas en la siguiente ruta: https://drive.google.com/drive/folders/148OEO93Sxwnywl-VGhbNyecuwLP8bhu3
SF ACANDI PP
Siguiendo las directrices del Decreto 1168 de 2020, por el cual se imparten instrucciones en virtud de la emergencia sanitaria generada por la pandemia del Coronavirus COVID - 19, y el mantenimiento del orden público y se decreta el aislamiento selectivo con distanciamiento individual responsable. Teniendo presente este decreto, el equipo técnico del Santuario de Fauna Acandí, Playón y Playona de manera conjunta con los Consejos Comunitarios COCOMANORTE y COCOMASECO COCOMASUR, se realizó la planificación que permitiera llegar a las comunidades con los protocolos de bioseguridad establecidos por el Gobierno Nacional, en la cual se reactivaron las actividades que permiten dar cumplimientos a los objetivos del conservación del AP, con la visión étnica de los Consejo Comunitario de Acandí, las cuales se describen a continuación: 
•        El Santuario llega a mi barrio, el cual se realizó la actividad en tres barrios (villa estadio, la placa IDEMA y nuevo Acandí) ubicados en la cabecera municipal de Acandí.
•        Segunda jornada de limpieza submarina, reconocimiento del territorio colectivo visitas a la Isla de Narza y playa Soledad con jóvenes COCOMANORTE.
•        Espacio de fortalecimiento del equipo del Santuario por parte de los Consejo Comunitarios COCOMANORTE, COCOMASECO y COCOMASUR, en temas relevantes como la ley 70 de 1993, catedra  de territorio, proyectos REDD+, SIRAP Pacifico, pesca, tortugas marinas entre otros.
•        Se participaron en espacio de construcción conjunta de los atributos de los Consejos Comunitarios COCOMANORTE y COCOMASECO, con el fin de generar insumos para el abordaje del marco interpretativo del SF APP.
•        Participación en jornadas de limpiezas  de playas, charlas a dueños de tiendas ubicadas en la cabecera Municipal de Acandí, capacitación sobre perfiles de Playa, taller de residuos sólidos y reuniones de equipo técnicos, de manera conjunta con el Consejo Comunitarito COCOMASUR.
•        Jornada de rescate ancestral con los niños y niñas de Villa Nueva: rescate de juegos y  el reconocimiento de las VOCs, por medio de la pintura y juegos.
•        Articulación con el Instituto de Investigaciones Ambientales del Pacifico IIAP con el SF APP y el Consejo Comunitario Cocomanorte. Por invitación del Consejo comunitario se participó en reunión con integrantes del grupo de investigación del instituto, donde se abordaron diferentes temas que aportarían al SF APP.
•        Actualización pesquera: en los corregimientos y la cabecera municipal de Acandí, se llevó a cabo la actualización por medio de los formatos de SIPEIN.
•        publicaciones realizadas en las redes sociales de PNNC y de otras instituciones:
https://www.parquesnacionales.gov.co/portal/es/nacieron-910-neonatos-de-tortuga-carey-en-el-santuario-de-fauna-acandi-playon-y-playona/
https://antorcha.co/nacieron-910-neonatos-de-tortuga-carey-en-el-santuario-de-fauna-acandi-playon-y-playona/
https://twitter.com/Antorcha_Co/status/1308475239588933633?s=20
https://seguimiento.co/colombia/nacen-910-tortugas-carey-en-el-santuario-de-fauna-acandi-playon-y-playona-39865
https://www.instagram.com/p/CFdFSbPhf2q/?igshid=12hq1g0zozoku
Seguimiento.co (@Seguimiento) twitteó: Nacen 910 tortugas carey en el Santuario de Fauna Acandí, Playón y Playona (@MinAmbienteCo @ParquesColombia) 
https://t.co/qXNNMLg7t2     https://twitter.com/Seguimiento/status/1308464670764920836?s=20
Evidencias: informe de actividades de comunicación y educación para la conservación, en busca del posicionamiento del santuario de Fauna Acandí, Playón y Playona; de manera articulada con los consejos comunitarios de Acandí.
SFF LOS COLORADOS
En el último cuatrimestre, se continua con la implementación de la fase número IV del proyecto de conectividades socioecosistemicas, que promueve la conservación del Bosque Seco Tropical, a partir de la consolidación de corredores biológicos y la implementación de sistemas productivos sostenibles en la zona con función amortiguadora del SFF Los Colorados, y el inicio de la fase número V del proyecto (Anexo 1. Informe de conectividades).
Al respecto, se trabajó en los aislamientos en las zonas identificadas para conservación de la fase IV, abarcando 1.240 metros lineales de aislamiento en 7 fincas, para lo cual la comunidad aportó un total de 84 jornales; alcanzando en el total 10.859 metros lineales del establecimiento de los corredores biológicos en el proyecto, abarcando los márgenes de los cauces de los arroyos y los parches de bosques conservados, para facilitar el desplazamiento de especies, su viabilidad genética y el mantenimiento del equilibrio biológico.
De igual forma, se avanzó en la parte productiva que apoya el proyecto en diversos temas como son: el seguimiento al montaje de una hectárea piloto silvopastoril de pasto Tanzania y siembra de árboles tales como leucaena, totumo, guácimo, guacamayo, santa cruz, campano, cedro, entre otros, para uso del sistema silvo pastoril del predio. Así mismo y con respecto a estos sistemas, se ha podido constatar en campo el proceso de crecimiento y protección del pasto.
Como parte fundamental del proyecto, en el componente de formación, se efectuaron dos escuela de campo, sobre el tema de cuencas hídricas y residuos sólidos, realizando por parte de  los beneficiarios del proyecto la identificación de las cuencas por medios de mapas y destacando la importancia que estas poseen en la vereda y los municipios que la rodean; en el tema de residuos sólidos se abordó la importancia y afectación al medio ambiente, además se realizó un trabajo practico, aplicando todos los conocimientos adquiridos.
Por otra parte, se ejecutaron reuniones de planificación y seguimiento de actividades, además de articular acciones con diferentes instituciones con el fin de generar la propuesta del proyecto para implementar en fases futuras. Además de llevar a cabo la socialización de la V fase del proyecto que corresponden a las veredas Brasilar y Pujana, 
SFF CIENAGA GRANDE DE SANTA MARTA
El SFF CGSM participó en la convocatoria del proceso “Colegios Amigos del Turismo” liderado por la Gobernación del Magdalena y Ministerio de Comercio y Turismo para la definición de actividades que permitan fortalecer capacidades en esta temática para la comunidad educativa mediante el conocimiento y valoración de las AP del Departamento.
El SFF CGSM participó en las convocatorias de cuatro (4) CIDEAS, correspondiente a los municipios de El Retén, Sitionuevo, Puebloviejo y Remolino, donde hacemos parte de la Secretaría Técnica para definir diagnósticos, líneas de intervención y estrategias de acción y así dar cumplimiento a las convocatorias institucionales con participación ciudadana.
Recolección de información comunitaria sobre mitos y leyendas asociados a la CGSM, por parte del equipo del SFF CGSM, en el marco del proceso de visibilización de los servicios ecosistémicos de las AP de los cuales se benefician las comunidades locales.
PNN TAYRONA Y PNN BAHIA PORTETE 
No reportaron avances en el período
SFF EL CORCHAL MONO HERNANDEZ
Ejecución.Durante el último cuatrimestre, el equipo humano del área protegida, considerando la necesidad de ejecutar acciones en campo, y, ante el levantamiento de la cuarentena obligatoria por medidas más flexibles como el distanciamiento inteligente, programó y ejecutó actividades en el área protegida y su zona de influencia, muchas de las cuales contaron con la activa participación de la comunidad.
A continuación, se describen brevemente las acciones ejecutadas que apuntan al cumplimiento de la Actividad 3.1.
a.        Participación en Conversatorio en el marco de la semana de la biodiversidad, el día 2 de octubre.
Espacio virtual organizado por la oficina de Comunicación y Educación del Nivel Central y la Dirección Territorial Caribe a través de la plataforma Facebook Live. En este conversatorio se abordó la temática acerca de “Los Aportes de la comunicación y Educación a la conservación”, comentada por las siguientes áreas protegidas: SFF Ciénaga Grande, SFF los Colorados, SFF Flamencos y la Vía Parque Isla de Salamanca desde su experiencia en los diferentes parques.
b.        Reunión con los nuevos y antiguos miembros de la Junta Directiva del Consejo Comunitario de San Antonio, para buscar entendimiento de Acuerdos, el día 15 de octubre.
c.        Reunión con los nuevos y antiguos miembros de la Junta Directiva del Consejo Comunitario de Labarcé para buscar entendimiento de Acuerdos, el día 17 de octubre.
d.        Montaje y elaboración del Mural por el grupo del Ecoparche los Exploradores del Corchal.
Actividad financiada por la Estrategia Conexión Biocaribe de la FAO, la cual tuvo como fin resaltar los elementos culturales que caracterizan a las comunidades asentadas en el área de influencia del Santuario como afrodescendientes, demostrando el sentido de pertenencia hacia el santuario dando a conocer mediante la pintura los elementos constitutivos de esta área protegida.
Evidencia para a, b, c y d: Informe de Educación Ambiental y Comunicación Comunitaria.
e.        Firma de Acuerdo entre Beneficiarios del Proyecto de Apicultura financiado por KFW, y el Santuario.
En reunión realizada el día 19 de noviembre en la Institución Educativa de la comunidad de San Antonio, a la cual asistieron representantes de las organizaciones comunitarias de base como el Consejo Comunitario, la Junta de Acción Comunal, entre otras, se realizó la firma del Acuerdo entre el SFF Corchal y pescadores de la Comunidad de San Antonio, beneficiarios del proyecto de producción apícola financiado por KFW, como medida para disminuir presión por pesca al interior del área protegida. Estas personas están organizadas como grupo productor de miel con el nombre de Miel Flor Silvestre de San Antonio.
Evidencia para e: Acta de Reunión, listado de asistencia y registro fotográfico.
DIRECCIÓN TERRITORIAL :
En este III cuatrimestre se promovieron a través de boletines de prensa y la página web de PNNC las siguientes temáticas: 
-Bol43-DTCA -Portafolio servicios 4 APs-09-14- 2020
-Bol61- DTCA -Foro Rendición de Cuentas -12-10-2020
- Bol59- PNN CRSB -Liberación tortugas -12-03-2020  
- Bol44 - PNN CRSB - Desove de corales - 09-15-2020
-Bol52- Socialización Plan Manejo PNN SNSM PNNT -11-04-
-Bol54- PNN Tayrona-Recuperación Bonito Gordo y Granate -10-28 
-Bol60- PNN Tayrona -Día Nacional  de los Corales -12-04
-Bol46-SFF El Corchal -Proyecto KFW miel-09-23- 2020
-Bol45-SF Acandí -Nacimiento tortugas 09-18- 2020 
- Bol53- SFF CGSM-Especial Pato Barraquete -11-09
-Bol50 - PNN SNSM- Jornada siembra árboles -10-09-2020
Evidencia: http://www.parquesnacionales.gov.co/portal/es/parques-nacionales-invita-a-la-ciudadania-a-conocer-y-aportar-a-los-portafolios-de-investigacion-de-cuatro-areas-protegidas-del-caribe-colombiano/   
https://www.parquesnacionales.gov.co/portal/es/en-camara-se-registra-el-desove-de-colonias-de-corales-en-el-parque-nacional-natural-corales-del-rosario-y-de-san-bernardo/ 
https://www.parquesnacionales.gov.co/portal/es/nacieron-910-neonatos-de-tortuga-carey-en-el-santuario-de-fauna-acandi-playon-y-playona/   
https://www.parquesnacionales.gov.co/portal/es/guardaparques-del-parque-nacional-natural-tayrona-avistan-varias-especies-de-fauna-silvestre-paseandose-por-el-area-protegida/  
https://www.parquesnacionales.gov.co/portal/es/manana-parques-nacionales-socializara-los-resultados-del-plan-de-manejo-de-los-parques-nacionales-naturales-sierra-nevada-de-santa-marta-y-tayrona/   
https://www.parquesnacionales.gov.co/portal/es/socializados-los-resultados-del-plan-de-manejo-de-los-parques-nacionales-naturales-sierra-nevada-de-santa-marta-y-tayrona/  
https://www.parquesnacionales.gov.co/portal/es/en-el-dia-mundial-del-arbol-se-sembraran-800-arboles-nativos-en-el-sector-la-lengueta-del-parque-nacional-natural-sierra-nevada-de-santa-marta/ 
 https://www.parquesnacionales.gov.co/portal/es/guardaparques-del-santuario-de-flora-y-fauna-cienaga-grande-de-santa-marta-promueven-la-proteccion-del-pato-barraquete/ 
https://www.parquesnacionales.gov.co/portal/es/liberadas-13-tortugas-en-el-parque-nacional-natural-corales-del-rosario-y-de-san-bernardo-y-las-comunidades-de-puerto-caracol-y-santa-cruz-del-islote/  
DTCA: Dando alcance a la actividad se reportan las acciones adelantadas por las áreas protegidas adscritas. Las evidencias se encuentran dispuestas en la carpeta 3.1 del componente 
PNN SIERRA NEVADA SM
Durante el cuatrimestre el PNN SNSM y el Grupo de Exaserradores (GEA), llevaron a cabo dos jornadas conjuntas de siembras de árboles las cuales tuvieron como principal objetivo atender las afectaciones causadas al Predio Los Acantilados por cuenta del ingreso ilegal de aproximadamente 2.000 personas en el mes de agosto de 2020, con el propósito de hacer loteo e invasión del inmueble.
Este predio se encuentra en el sector de La Lengüeta del PNN SNSM y es un bien en proceso de extinción del dominio por parte de la Sociedad de Activos Especiales SAE, entregado a PNNC como depósito provisional en 2012 para su administración y manejo de conformidad con la normatividad que lo rige.
La primera actividad se realizó el 26 de septiembre de 2020 por iniciativa del GEA, que ofreció  200 plántulas de las especies nativas: Ceiba Lechosa, Cedro Caoba, Jagua, Sambocedro, Macondo, Caracolí y Roble, las cuales fueron sembradas en el predio. Anexo: Informe Primera Siembra de Árboles Lengueta PNNSNSM Sep26de2020
La segunda jornada de siembra de árboles en el Predio Los Acantilados, se realizó el 10 de octubre de 2020 con la participación de un aproximado de 60 personas pertenecientes a: GEA, PARQUE NACIONAL NATURAL SIERRA NEVADA DE SANTA MARTA, CLUB DE CICLISTAS MANIBIKE, EJÉRCITO NACIONAL, CLUB DE LEONES, MAGIC TOUR, WADY, COMUNIDAD DE KATANTZAMA Y COMUNIDAD DE PERICO. En esta oportunidad se continuó con la iniciativa comunitaria del Grupo de Exaserradores y se realizó la siembra de 800 plántulas de las especies nativas, en las partes más afectadas del predio Los Acantilados. ANEXO: Informe Segunda Siembra de Árboles Lengueta PNNSNSM Oct10de2020
Cabe resaltar que estas actividades de reforestación participativa han sido de gran importancia para el Predio Los Acantilados del Área Protegida, pues desde el 2014 se desarrolla un proceso de Restauración Pasiva de aproximadamente 100 ha, el cual fue vulnerado por el intento de ocupación sufrido en agosto de 2020."
PNN MACUIRA:
En el marco del convenio específico No 003 de 2020, cuyo objeto "Aunar esfuerzos administrativos, técnicos y financieros entre Agrosavia, Parques Nacionales Naturales de Colombia –DTCA y Patrimonio Natural Fondo para la Biodiversidad y Áreas Protegidas, para implementar una estrategia de uso y manejo sostenible de la Biodiversidad en la comunidad indígena Wayuu Jalein, zona de influencia del PNN de Macuira, La Guajira”, representada en capacidad instalada en términos de talento humano, infraestructura y transporte" se realizaron actividades relacionadas con la identificación, recolección, tratamiento y conservación de semillas de las especies de bosque seco tropical seleccionadas para el arreglo silvopastoril; elaboración de abono orgánico tipo Bokashi, a partir del compostaje aeróbico de residuos producidos localmente en el
contexto (Alta Guajira colombiana); seguimiento productivo del rebaño ovino-caprino de la comunidad Jalein, que incluye el inventario de los rebaños, identificación de los animales (con tatuajes y chapetas), pesajes, evaluación de parasitosis, registros productivos y determinación de la edad (cronología dental). Es importante mencionar que en la mayoría de las actividades descritas se ha contado con la participación de miembros de la comunidad wayuu, entendiendo que gran parte del éxito en la implementación del proyecto depende de la articulación efectiva con la comunidad beneficiaria del territorio Jalein, sector Tawaira del PNN de Macuira. Anexo: informe de avance de actividades y evidencias fotograficas. 
El día 24 de noviembre se llevó a cabo  reunión donde se invitó a compartir lecciones aprendidas de los profesionales y técnicos de la FAO, Fundación Alpina, Agrosavia entre otros de los cuales han liderado el diseño e implementación de sistemas de riego en sistemas Silvopastoril de la Alta Guajira de la cual ha sido una gran oportunidad de aprendizaje para el desarrollo de estrategias de uso y manejo sostenible que contribuye a la resiliencia sociecologica de los sistemas de producción de los 
sistemas de producción de los sistemas de producción y conservación ambiental. Anexo: Evidencia fotográficas y lista de asistencia.
SFF LOS FLAMENCOS
Evidencia 2. El día 10 de noviembre se realiza la jornada de implementación e inicio del cultivo de las especies de árboles y arbustos que conformaran el banco proteico de los caprinos en la comunidad de Loma Fresca, se contó con la participación de toda la comunidad
Evidencia 3. El dia 03 de noviembre se realiza seguimiento al emprendimiento Vivero Wayuu Tocoromana, con la visita a las familias y sus huertas, donde se notó los refuerzos a sus huertas, el crecimiento de los cultivos y el uso de las semillas entregadas. Se establece el compromiso de iniciar con la recopilación de semillas y árboles nativos en crecimiento para trasplantarlos y de esta forma iniciar el proceso del vivero desde cada huerta y realizar la recolección de los residuos sólidos en sus viviendas
Las evidencias se encuentran cargadas en la siguiente ruta: https://drive.google.com/drive/folders/148OEO93Sxwnywl-VGhbNyecuwLP8bhu3
SF ACANDI PP
Siguiendo las directrices del Decreto 1168 de 2020, por el cual se imparten instrucciones en virtud de la emergencia sanitaria generada por la pandemia del Coronavirus COVID - 19, y el mantenimiento del orden público y se decreta el aislamiento selectivo con distanciamiento individual responsable. Teniendo presente este decreto, el equipo técnico del Santuario de Fauna Acandí, Playón y Playona de manera conjunta con los Consejos Comunitarios COCOMANORTE y COCOMASECO COCOMASUR, se realizó la planificación que permitiera llegar a las comunidades con los protocolos de bioseguridad establecidos por el Gobierno Nacional, en la cual se reactivaron las actividades que permiten dar cumplimientos a los objetivos del conservación del AP, con la visión étnica de los Consejo Comunitario de Acandí, las cuales se describen a continuación: 
•        El Santuario llega a mi barrio, el cual se realizó la actividad en tres barrios (villa estadio, la placa IDEMA y nuevo Acandí) ubicados en la cabecera municipal de Acandí.
•        Segunda jornada de limpieza submarina, reconocimiento del territorio colectivo visitas a la Isla de Narza y playa Soledad con jóvenes COCOMANORTE.
•        Espacio de fortalecimiento del equipo del Santuario por parte de los Consejo Comunitarios COCOMANORTE, COCOMASECO y COCOMASUR, en temas relevantes como la ley 70 de 1993, catedra  de territorio, proyectos REDD+, SIRAP Pacifico, pesca, tortugas marinas entre otros.
•        Se participaron en espacio de construcción conjunta de los atributos de los Consejos Comunitarios COCOMANORTE y COCOMASECO, con el fin de generar insumos para el abordaje del marco interpretativo del SF APP.
•        Participación en jornadas de limpiezas  de playas, charlas a dueños de tiendas ubicadas en la cabecera Municipal de Acandí, capacitación sobre perfiles de Playa, taller de residuos sólidos y reuniones de equipo técnicos, de manera conjunta con el Consejo Comunitarito COCOMASUR.
•        Jornada de rescate ancestral con los niños y niñas de Villa Nueva: rescate de juegos y  el reconocimiento de las VOCs, por medio de la pintura y juegos.
•        Articulación con el Instituto de Investigaciones Ambientales del Pacifico IIAP con el SF APP y el Consejo Comunitario Cocomanorte. Por invitación del Consejo comunitario se participó en reunión con integrantes del grupo de investigación del instituto, donde se abordaron diferentes temas que aportarían al SF APP.
•        Actualización pesquera: en los corregimientos y la cabecera municipal de Acandí, se llevó a cabo la actualización por medio de los formatos de SIPEIN.
•        publicaciones realizadas en las redes sociales de PNNC y de otras instituciones:
https://www.parquesnacionales.gov.co/portal/es/nacieron-910-neonatos-de-tortuga-carey-en-el-santuario-de-fauna-acandi-playon-y-playona/
https://antorcha.co/nacieron-910-neonatos-de-tortuga-carey-en-el-santuario-de-fauna-acandi-playon-y-playona/
https://twitter.com/Antorcha_Co/status/1308475239588933633?s=20
https://seguimiento.co/colombia/nacen-910-tortugas-carey-en-el-santuario-de-fauna-acandi-playon-y-playona-39865
https://www.instagram.com/p/CFdFSbPhf2q/?igshid=12hq1g0zozoku
Seguimiento.co (@Seguimiento) twitteó: Nacen 910 tortugas carey en el Santuario de Fauna Acandí, Playón y Playona (@MinAmbienteCo @ParquesColombia) 
https://t.co/qXNNMLg7t2     https://twitter.com/Seguimiento/status/1308464670764920836?s=20
Evidencias: informe de actividades de comunicación y educación para la conservación, en busca del posicionamiento del santuario de Fauna Acandí, Playón y Playona; de manera articulada con los consejos comunitarios de Acandí.
SFF LOS COLORADOS
En el último cuatrimestre, se continua con la implementación de la fase número IV del proyecto de conectividades socioecosistemicas, que promueve la conservación del Bosque Seco Tropical, a partir de la consolidación de corredores biológicos y la implementación de sistemas productivos sostenibles en la zona con función amortiguadora del SFF Los Colorados, y el inicio de la fase número V del proyecto (Anexo 1. Informe de conectividades).
Al respecto, se trabajó en los aislamientos en las zonas identificadas para conservación de la fase IV, abarcando 1.240 metros lineales de aislamiento en 7 fincas, para lo cual la comunidad aportó un total de 84 jornales; alcanzando en el total 10.859 metros lineales del establecimiento de los corredores biológicos en el proyecto, abarcando los márgenes de los cauces de los arroyos y los parches de bosques conservados, para facilitar el desplazamiento de especies, su viabilidad genética y el mantenimiento del equilibrio biológico.
De igual forma, se avanzó en la parte productiva que apoya el proyecto en diversos temas como son: el seguimiento al montaje de una hectárea piloto silvopastoril de pasto Tanzania y siembra de árboles tales como leucaena, totumo, guácimo, guacamayo, santa cruz, campano, cedro, entre otros, para uso del sistema silvo pastoril del predio. Así mismo y con respecto a estos sistemas, se ha podido constatar en campo el proceso de crecimiento y protección del pasto.
Como parte fundamental del proyecto, en el componente de formación, se efectuaron dos escuela de campo, sobre el tema de cuencas hídricas y residuos sólidos, realizando por parte de  los beneficiarios del proyecto la identificación de las cuencas por medios de mapas y destacando la importancia que estas poseen en la vereda y los municipios que la rodean; en el tema de residuos sólidos se abordó la importancia y afectación al medio ambiente, además se realizó un trabajo practico, aplicando todos los conocimientos adquiridos.
Por otra parte, se ejecutaron reuniones de planificación y seguimiento de actividades, además de articular acciones con diferentes instituciones con el fin de generar la propuesta del proyecto para implementar en fases futuras. Además de llevar a cabo la socialización de la V fase del proyecto que corresponden a las veredas Brasilar y Pujana, 
SFF CIENAGA GRANDE DE SANTA MARTA
El SFF CGSM participó en la convocatoria del proceso “Colegios Amigos del Turismo” liderado por la Gobernación del Magdalena y Ministerio de Comercio y Turismo para la definición de actividades que permitan fortalecer capacidades en esta temática para la comunidad educativa mediante el conocimiento y valoración de las AP del Departamento.
El SFF CGSM participó en las convocatorias de cuatro (4) CIDEAS, correspondiente a los municipios de El Retén, Sitionuevo, Puebloviejo y Remolino, donde hacemos parte de la Secretaría Técnica para definir diagnósticos, líneas de intervención y estrategias de acción y así dar cumplimiento a las convocatorias institucionales con participación ciudadana.
Recolección de información comunitaria sobre mitos y leyendas asociados a la CGSM, por parte del equipo del SFF CGSM, en el marco del proceso de visibilización de los servicios ecosistémicos de las AP de los cuales se benefician las comunidades locales.
PNN TAYRONA Y PNN BAHIA PORTETE 
No reportaron avances en el período
SFF EL CORCHAL MONO HERNANDEZ
Ejecución.Durante el último cuatrimestre, el equipo humano del área protegida, considerando la necesidad de ejecutar acciones en campo, y, ante el lev</t>
    </r>
  </si>
  <si>
    <t>Grupo de Procesos Corporativos.</t>
  </si>
  <si>
    <t>Grupo de Procesos Corporativos y Grupo de Comunicaciones y Educación Ambiental.</t>
  </si>
  <si>
    <r>
      <rPr>
        <b/>
        <i/>
        <u/>
        <sz val="10"/>
        <color theme="1"/>
        <rFont val="Arial Narrow"/>
        <family val="2"/>
      </rPr>
      <t>GCEA GCEA</t>
    </r>
    <r>
      <rPr>
        <sz val="10"/>
        <color theme="1"/>
        <rFont val="Arial Narrow"/>
        <family val="2"/>
      </rPr>
      <t>: En la página web se puede tener acceso a contenidos en inglés.(fFalta y lengua de un grupo étnico seleccionado)</t>
    </r>
    <r>
      <rPr>
        <b/>
        <i/>
        <u/>
        <sz val="10"/>
        <color theme="1"/>
        <rFont val="Arial Narrow"/>
        <family val="2"/>
      </rPr>
      <t xml:space="preserve">
GPS</t>
    </r>
    <r>
      <rPr>
        <sz val="10"/>
        <color theme="1"/>
        <rFont val="Arial Narrow"/>
        <family val="2"/>
      </rPr>
      <t xml:space="preserve">
</t>
    </r>
    <r>
      <rPr>
        <sz val="10"/>
        <rFont val="Arial Narrow"/>
        <family val="2"/>
      </rPr>
      <t xml:space="preserve">DTAO Se hace claridad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tambien se podria lograr esta actividad.
</t>
    </r>
  </si>
  <si>
    <t>GCEA: se ha realizado una reunióin con la OAP para avanza en un ejercicio conjunto con todas las dependencias para la actualización de la matriz ITA y el Esquema de Publicaciones.
DTAM Está actualizado, actividad que se actualiza desde el nivel central anualmente 100% NOTA se incluye el  mismo % de avance de la Sede Central
DTCA: Actividad que realiza el Nivel Central, al corte 30 de abril el GCEA reportó que la información se encuentra actualizada</t>
  </si>
  <si>
    <r>
      <rPr>
        <b/>
        <sz val="10"/>
        <color theme="1"/>
        <rFont val="Arial Narrow"/>
        <family val="2"/>
      </rPr>
      <t>OAP:</t>
    </r>
    <r>
      <rPr>
        <sz val="10"/>
        <color theme="1"/>
        <rFont val="Arial Narrow"/>
        <family val="2"/>
      </rPr>
      <t xml:space="preserve"> La información establecida en la ley 1712 de 2014 que compete a la OAP se encuentra debidamente actualizada y publicada en el portal Institucional. en el segundo semestre se coordinó la reestructuración del link de transparencia y acceso a la Información Pública para ajustarla para facilitar su accesibilidad y cumplimeinto a los mínimos oblgatorios establecidos. en el siguiente lnk puede consultarse la información  
https://www.parquesnacionales.gov.co/portal/es/transparencia-y-acceso-a-la-informacion-publica/
</t>
    </r>
    <r>
      <rPr>
        <b/>
        <sz val="10"/>
        <color theme="1"/>
        <rFont val="Arial Narrow"/>
        <family val="2"/>
      </rPr>
      <t>SSNA:</t>
    </r>
    <r>
      <rPr>
        <sz val="10"/>
        <color theme="1"/>
        <rFont val="Arial Narrow"/>
        <family val="2"/>
      </rPr>
      <t xml:space="preserve"> "Este mantenimiento de la página web se hace periódicamente con el fin de mantener actualizada la información publicada. Cabe resaltar que estas actualizaciones se hacen una vez las áreas protegidas soliciten los cambios. De esta manera se les da la información correcta a los usuarios que a través de nuestras plataformas buscan la información adecuada para visitar las áreas protegidas con vocación ecoturística.
Adicionalmente se hace la publicación de los eventos que hace o en los cuales participa la Subdirección.
-Publicación de la reapertura de los parques: Corales del Rosario y San Bernardo, Chingaza, Nevados, Otún Quimbaya, Gorgona, Malpelo y Cocuy
-Promoción por intranet del boletín virtual ‘Latinoamérica al natural’ que se hizo con RedParques y en dónde se participó con un artículo sobre el programa de salud naturalmlente en los parques y una entrevista al líder de ecoturismo del PNN Chingaza. También nuestro aliado estratégico, la Fundación Colombiana del Corazón, hizo un artículo acerca de salud y bienestar en las áreas protegidas.
-Actualización requerida por el personal del PNN Chingaza."
</t>
    </r>
    <r>
      <rPr>
        <b/>
        <sz val="10"/>
        <color theme="1"/>
        <rFont val="Arial Narrow"/>
        <family val="2"/>
      </rPr>
      <t>GSIR:</t>
    </r>
    <r>
      <rPr>
        <sz val="10"/>
        <color theme="1"/>
        <rFont val="Arial Narrow"/>
        <family val="2"/>
      </rPr>
      <t xml:space="preserve"> En lo corrido del año 2020 se ha venido actualizando la página web en la sección de servicios de información con el análisis del RUNAP por departamentos y municipios sig 2020 (áreas calculadas con proyección ctm12) y monitoreo de Coberturas de la Tierra con la actualización del contenido de: Monitoreo de Coberturas de la Tierra escala 1:100.000, Monitoreo de Coberturas de la Tierra escala 1:25.000, Verificación en campo de la Cobertura de la Tierra y el Catalogo de Coberturas en Parques Nacionales Naturales
</t>
    </r>
    <r>
      <rPr>
        <b/>
        <sz val="10"/>
        <color theme="1"/>
        <rFont val="Arial Narrow"/>
        <family val="2"/>
      </rPr>
      <t>GC:</t>
    </r>
    <r>
      <rPr>
        <sz val="10"/>
        <color theme="1"/>
        <rFont val="Arial Narrow"/>
        <family val="2"/>
      </rPr>
      <t xml:space="preserve"> Conforme a lo ordenado en la circular 20191020002303 del 27 de mayo de 2019, el Grupo de Contratos  que se encuentra actualizada la página WEB y la Intranet en lo que corresponde al último cuatrimestre
https://www.parquesnacionales.gov.co/portal/es/contratacion/contratacion/nivel-central/2020-2/
</t>
    </r>
    <r>
      <rPr>
        <b/>
        <sz val="10"/>
        <color theme="1"/>
        <rFont val="Arial Narrow"/>
        <family val="2"/>
      </rPr>
      <t>GCI:</t>
    </r>
    <r>
      <rPr>
        <sz val="10"/>
        <color theme="1"/>
        <rFont val="Arial Narrow"/>
        <family val="2"/>
      </rPr>
      <t xml:space="preserve">  Mediante Orfeos No 20201200007933 del 28 de septiembre del 2020  y 20201200011193 del 10 de diciembre del 2020, se reportó al Grupo de Comunicaciones y Educación Ambiental; las certificaciones de la actualización de contenidos del Grupo de Control Interno en la Internet e Intranet.
</t>
    </r>
    <r>
      <rPr>
        <b/>
        <sz val="10"/>
        <color theme="1"/>
        <rFont val="Arial Narrow"/>
        <family val="2"/>
      </rPr>
      <t>GCEA:</t>
    </r>
    <r>
      <rPr>
        <sz val="10"/>
        <color theme="1"/>
        <rFont val="Arial Narrow"/>
        <family val="2"/>
      </rPr>
      <t xml:space="preserve"> La información que es responsabilidad del GCEA se encuentra actualizada.
</t>
    </r>
    <r>
      <rPr>
        <b/>
        <sz val="10"/>
        <color theme="1"/>
        <rFont val="Arial Narrow"/>
        <family val="2"/>
      </rPr>
      <t>DTPA:</t>
    </r>
    <r>
      <rPr>
        <sz val="10"/>
        <color theme="1"/>
        <rFont val="Arial Narrow"/>
        <family val="2"/>
      </rPr>
      <t xml:space="preserve"> Se encuentra actualizada la página web con e l linkde todos los procesos adelantados por la DTPA
</t>
    </r>
    <r>
      <rPr>
        <b/>
        <sz val="10"/>
        <color theme="1"/>
        <rFont val="Arial Narrow"/>
        <family val="2"/>
      </rPr>
      <t>DTOR:</t>
    </r>
    <r>
      <rPr>
        <sz val="10"/>
        <color theme="1"/>
        <rFont val="Arial Narrow"/>
        <family val="2"/>
      </rPr>
      <t xml:space="preserve"> Se realizó actualización de pagina de la Dirección Territorial y sus áreas protegidas.
Anexo 1.1.1 Certificados _Intranet
</t>
    </r>
    <r>
      <rPr>
        <b/>
        <sz val="10"/>
        <color theme="1"/>
        <rFont val="Arial Narrow"/>
        <family val="2"/>
      </rPr>
      <t>DTCA:</t>
    </r>
    <r>
      <rPr>
        <sz val="10"/>
        <color theme="1"/>
        <rFont val="Arial Narrow"/>
        <family val="2"/>
      </rPr>
      <t xml:space="preserve"> Desde la Oficina de Comunicaciones de la DTCA se aportó al posicionamiento de la DTCA y las APs y la transparencia institucional, para el tercer cuatrimestre del año 2020 con 19 boletines de prensa informando sobre los procesos que contribuyen a la protección de las especies y los ecosistemas, los operativos para atender incendios, las contingencias y procesos de las APs, entre otros.  De estos boletines se lograron 14 publicaciones en la web de la Entidad. A continuación se presenta la relación de los boletines elaborados: 
DTCA:
-Bol43-DTCA -Portafolio servicios 4 APs-09-14- 2020
-Bol61- DTCA -Foro Rendición de Cuentas -12-10-2020
PNN CRSB
- Bol59- PNN CRSB -Liberación tortugas -12-03-2020  
- Bol44 - PNN CRSB - Desove de corales - 09-15-2020
PNN Old Providence 
-Bol47 PNN Old Providence - Monitoreo bosque-09-25
-Bol48 - PNN Old Providence - Visita Alcaldía 10-01-2020
PNN Tayrona 
-Bol49 - PNN Tayrona - Recorrido cuarentena 10-20-2020 
- Bol51- Conversatorio Plan Manejo PNN SNSM PNNT -11-03 - 
-Bol52- Socialización Plan Manejo PNN SNSM PNNT -11-04-2020
-Bol54- PNN Tayrona-Recuperación Bonito Gordo y Granate -10-28 
-Bol55- PNN Tayrona -Apertura del AP-11-17-2020 
- Bol56- PNN Tayrona -Día apertura del AP-11-25-2020 
-Bol57- PNN Tayrona -Restricción -11-30-2020 
- Bol58- PNN Tayrona -Se levanta la restricción -12-03 
-Bol60- PNN Tayrona -Día Nacional  de los Corales -12-04
SFF El Corchal 
-Bol46-SFF El Corchal -Proyecto KFW miel-09-23- 2020
SF Acandí, Playón y Playona 
-Bol45-SF Acandí -Nacimiento tortugas 09-18- 2020 
SFF Ciénaga Grande de Santa Marta
- Bol53- SFF CGSM-Especial Pato Barraquete -11-09
PNN SNSM 
-Bol50 - PNN SNSM- Jornada siembra árboles -10-09-2020
Evidencia: http://www.parquesnacionales.gov.co/portal/es/parques-nacionales-invita-a-la-ciudadania-a-conocer-y-aportar-a-los-portafolios-de-investigacion-de-cuatro-areas-protegidas-del-caribe-colombiano/  https://www.parquesnacionales.gov.co/portal/es/en-camara-se-registra-el-desove-de-colonias-de-corales-en-el-parque-nacional-natural-corales-del-rosario-y-de-san-bernardo/ 
https://www.parquesnacionales.gov.co/portal/es/nacieron-910-neonatos-de-tortuga-carey-en-el-santuario-de-fauna-acandi-playon-y-playona/  
https://www.parquesnacionales.gov.co/portal/es/avanza-la-coordinacion-para-la-reapertura-del-parque-nacional-natural-tayrona/  
https://www.parquesnacionales.gov.co/portal/es/guardaparques-del-parque-nacional-natural-tayrona-avistan-varias-especies-de-fauna-silvestre-paseandose-por-el-area-protegida/ 
https://www.parquesnacionales.gov.co/portal/es/manana-parques-nacionales-socializara-los-resultados-del-plan-de-manejo-de-los-parques-nacionales-naturales-sierra-nevada-de-santa-marta-y-tayrona/  
https://www.parquesnacionales.gov.co/portal/es/socializados-los-resultados-del-plan-de-manejo-de-los-parques-nacionales-naturales-sierra-nevada-de-santa-marta-y-tayrona/ 
https://www.parquesnacionales.gov.co/portal/es/parque-nacional-natural-tayrona-se-alista-para-reabrir-sus-puertas-al-ecoturismo/ 
https://www.parquesnacionales.gov.co/portal/es/en-el-dia-mundial-del-arbol-se-sembraran-800-arboles-nativos-en-el-sector-la-lengueta-del-parque-nacional-natural-sierra-nevada-de-santa-marta/
 https://www.parquesnacionales.gov.co/portal/es/guardaparques-del-santuario-de-flora-y-fauna-cienaga-grande-de-santa-marta-promueven-la-proteccion-del-pato-barraquete/    
https://www.parquesnacionales.gov.co/portal/es/conozca-como-ingresar-a-partir-de-este-miercoles-al-parque-nacional-natural-tayrona/ 
https://www.parquesnacionales.gov.co/portal/es/continua-la-restriccion-en-el-ingreso-en-algunos-sectores-del-parque-nacional-natural-tayrona/ 
https://www.parquesnacionales.gov.co/portal/es/habilitado-el-ingreso-a-sectores-zaino-canaveral-y-calabazo-del-parque-nacional-natural-tayrona/ 
https://www.parquesnacionales.gov.co/portal/es/liberadas-13-tortugas-en-el-parque-nacional-natural-corales-del-rosario-y-de-san-bernardo-y-las-comunidades-de-puerto-caracol-y-santa-cruz-del-islote/  
</t>
    </r>
    <r>
      <rPr>
        <b/>
        <sz val="10"/>
        <color theme="1"/>
        <rFont val="Arial Narrow"/>
        <family val="2"/>
      </rPr>
      <t>DTAO:</t>
    </r>
    <r>
      <rPr>
        <sz val="10"/>
        <color theme="1"/>
        <rFont val="Arial Narrow"/>
        <family val="2"/>
      </rPr>
      <t xml:space="preserve"> Se reporta el portal web actualizado con certificación de gobierno en línea.
Evidencia: Anexos PAAC, carpeta Transparencia, subcomponente 1
</t>
    </r>
    <r>
      <rPr>
        <b/>
        <sz val="10"/>
        <color theme="1"/>
        <rFont val="Arial Narrow"/>
        <family val="2"/>
      </rPr>
      <t>DTAN:</t>
    </r>
    <r>
      <rPr>
        <sz val="10"/>
        <color theme="1"/>
        <rFont val="Arial Narrow"/>
        <family val="2"/>
      </rPr>
      <t xml:space="preserve"> Se adjuntan 2 carpetas que contiene  los soportes para actualización web y recorrido virtual de la DTAN y sus áreas protegidas.
</t>
    </r>
    <r>
      <rPr>
        <b/>
        <sz val="10"/>
        <color theme="1"/>
        <rFont val="Arial Narrow"/>
        <family val="2"/>
      </rPr>
      <t>DTAM:</t>
    </r>
    <r>
      <rPr>
        <sz val="10"/>
        <color theme="1"/>
        <rFont val="Arial Narrow"/>
        <family val="2"/>
      </rPr>
      <t xml:space="preserve"> Se lleva a cabo la actualización de contenidos de las áreas protegidas y de la DT, lo cual se comunica al Grupo de Comuinicaciones mediante orfeos:
Anexo 1 actualización contenidos DTAM.</t>
    </r>
  </si>
  <si>
    <r>
      <rPr>
        <b/>
        <sz val="10"/>
        <color theme="1"/>
        <rFont val="Arial Narrow"/>
        <family val="2"/>
      </rPr>
      <t>SAF-GGH:</t>
    </r>
    <r>
      <rPr>
        <sz val="10"/>
        <color theme="1"/>
        <rFont val="Arial Narrow"/>
        <family val="2"/>
      </rPr>
      <t xml:space="preserve">Hoja de  vida de los contratistas actualizada  ultimo cuatrimestre.
https://www.funcionpublica.gov.co/web/sigep/hojas-de-vida
</t>
    </r>
    <r>
      <rPr>
        <b/>
        <sz val="10"/>
        <color theme="1"/>
        <rFont val="Arial Narrow"/>
        <family val="2"/>
      </rPr>
      <t>GGH:</t>
    </r>
    <r>
      <rPr>
        <sz val="10"/>
        <color theme="1"/>
        <rFont val="Arial Narrow"/>
        <family val="2"/>
      </rPr>
      <t xml:space="preserve"> Se consolido el reporte de seguimiento del Registro de B&amp;R por parte de los funcionarios y el reporte de actualización de HV. 
NOTA: Está en proceso de depuración la información reportada en el aplicativo SIGEP. 
</t>
    </r>
    <r>
      <rPr>
        <b/>
        <sz val="10"/>
        <color theme="1"/>
        <rFont val="Arial Narrow"/>
        <family val="2"/>
      </rPr>
      <t>DTPA:</t>
    </r>
    <r>
      <rPr>
        <sz val="10"/>
        <color theme="1"/>
        <rFont val="Arial Narrow"/>
        <family val="2"/>
      </rPr>
      <t xml:space="preserve"> Se verificaron la s hojas de vida d elos contratistas en el SIGEP (actualizadas) así como la declaración de bienes y rentas.
</t>
    </r>
    <r>
      <rPr>
        <b/>
        <sz val="10"/>
        <color theme="1"/>
        <rFont val="Arial Narrow"/>
        <family val="2"/>
      </rPr>
      <t>DTOR:</t>
    </r>
    <r>
      <rPr>
        <sz val="10"/>
        <color theme="1"/>
        <rFont val="Arial Narrow"/>
        <family val="2"/>
      </rPr>
      <t xml:space="preserve"> Se reportó en el  cuatrimestre anterior con avance del 100%
</t>
    </r>
    <r>
      <rPr>
        <b/>
        <sz val="10"/>
        <color theme="1"/>
        <rFont val="Arial Narrow"/>
        <family val="2"/>
      </rPr>
      <t>DTCA:</t>
    </r>
    <r>
      <rPr>
        <sz val="10"/>
        <color theme="1"/>
        <rFont val="Arial Narrow"/>
        <family val="2"/>
      </rPr>
      <t xml:space="preserve">A partir del reporte de monitoreo generado desde el NC y lo informado por la coordinadora del grupo interno de trabajo de la DTCA se validó el reporte, con respecto a Bienes y rentas y filtrando los campos "no actualizados", los funcionarios de la DTCA  cumplieron al 100% con la actividad.  Respecto las HV de funcionarios se detalla un (1)  funcionario en el informe que soportó la actualización oportuna de su hoja de vida y eleva al GTH la inquietud para validación. Se adjunta anexo 1. BYR Anexo 2. Hojas de Vida.
Respecto a la actualización de las HV de los contratistas de la DTCA en SIGEP, se encuentran actualizadas al 100%  previo a surtir el proceso de contratación por parte de Parques. Se adjunta anexo 3. consolidado CPS tercer cuatrimestre de la vigencia.
</t>
    </r>
    <r>
      <rPr>
        <b/>
        <sz val="10"/>
        <color theme="1"/>
        <rFont val="Arial Narrow"/>
        <family val="2"/>
      </rPr>
      <t>DTAN:</t>
    </r>
    <r>
      <rPr>
        <sz val="10"/>
        <color theme="1"/>
        <rFont val="Arial Narrow"/>
        <family val="2"/>
      </rPr>
      <t xml:space="preserve"> La direccion terrriotorial la ha logrado  actualizar publicar en el SIGEP el 98% de las h.v.  Y las declaracion de bienes y rentas se encuentran publicadas en un 97% EVIDENCIA: formato con el registro de los servidores publicos de la </t>
    </r>
    <r>
      <rPr>
        <b/>
        <sz val="10"/>
        <color theme="1"/>
        <rFont val="Arial Narrow"/>
        <family val="2"/>
      </rPr>
      <t>DTAN:</t>
    </r>
    <r>
      <rPr>
        <sz val="10"/>
        <color theme="1"/>
        <rFont val="Arial Narrow"/>
        <family val="2"/>
      </rPr>
      <t xml:space="preserve"> de hojas de vida y declaracion de biens y rentas.
</t>
    </r>
    <r>
      <rPr>
        <b/>
        <sz val="10"/>
        <color theme="1"/>
        <rFont val="Arial Narrow"/>
        <family val="2"/>
      </rPr>
      <t>DTAM:</t>
    </r>
    <r>
      <rPr>
        <sz val="10"/>
        <color theme="1"/>
        <rFont val="Arial Narrow"/>
        <family val="2"/>
      </rPr>
      <t xml:space="preserve"> Acción cumplida y reportada cuatrimestre anterior.</t>
    </r>
  </si>
  <si>
    <r>
      <rPr>
        <b/>
        <sz val="10"/>
        <color theme="1"/>
        <rFont val="Arial Narrow"/>
        <family val="2"/>
      </rPr>
      <t>DTOR:</t>
    </r>
    <r>
      <rPr>
        <sz val="10"/>
        <color theme="1"/>
        <rFont val="Arial Narrow"/>
        <family val="2"/>
      </rPr>
      <t xml:space="preserve"> Inventario de Activos de Información se encuentra actualizado para vigencia 2020, dichas actualizaciones son realizadas anualmente por el Grupo de Procesos Corporativos. 
Anexo 3.1.1 Memorando
Anexo 3.1.2 formato_inventario
Anexo 3.1.3
</t>
    </r>
    <r>
      <rPr>
        <b/>
        <sz val="10"/>
        <color theme="1"/>
        <rFont val="Arial Narrow"/>
        <family val="2"/>
      </rPr>
      <t>DTCA:</t>
    </r>
    <r>
      <rPr>
        <sz val="10"/>
        <color theme="1"/>
        <rFont val="Arial Narrow"/>
        <family val="2"/>
      </rPr>
      <t xml:space="preserve"> Actividad que realiza el Nivel Central. La información se encuentra actualizada en la Web de PNNC. Ruta: https://www.parquesnacionales.gov.co/portal/es/transparencia-y-acceso-a-la-informacion-publica/
Ver  anexo 1. gain_fo_36_registro_activos_informacion-18-agosto-20
</t>
    </r>
    <r>
      <rPr>
        <b/>
        <sz val="10"/>
        <color theme="1"/>
        <rFont val="Arial Narrow"/>
        <family val="2"/>
      </rPr>
      <t>DTAO:</t>
    </r>
    <r>
      <rPr>
        <sz val="10"/>
        <color theme="1"/>
        <rFont val="Arial Narrow"/>
        <family val="2"/>
      </rPr>
      <t xml:space="preserve"> Desde el grupo de procesos corporativos se enviaron los formatos para el diligenciamiento de los formatos de Índice de Información Clasificada y Registro de Activos de Información, los cuales se encuentran en avance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 Recursos de Software: migración de aplicaciones y sistemas operativos
  * Activos físicos: equipos informáticos y equipos de comunicaciones 
 * Servicios: calefacción, iluminación y energía eléctrica, este tema no aplica para nosotros. 
 Evidencias: Transparencia - subcomponente 3. -31 Activos de la información -Anexos Gestión de incidentes, listado de activos físicos, reporte de Orfeo y correo instrucciones información publica
</t>
    </r>
    <r>
      <rPr>
        <b/>
        <sz val="10"/>
        <color theme="1"/>
        <rFont val="Arial Narrow"/>
        <family val="2"/>
      </rPr>
      <t>DTAN:</t>
    </r>
    <r>
      <rPr>
        <sz val="10"/>
        <color theme="1"/>
        <rFont val="Arial Narrow"/>
        <family val="2"/>
      </rPr>
      <t xml:space="preserve"> No seha recibido las instrucciones para implementar en el nivel terrirotial el inventario de informacion.</t>
    </r>
  </si>
  <si>
    <r>
      <rPr>
        <b/>
        <sz val="10"/>
        <color theme="1"/>
        <rFont val="Arial Narrow"/>
        <family val="2"/>
      </rPr>
      <t>DTCA:</t>
    </r>
    <r>
      <rPr>
        <sz val="10"/>
        <color theme="1"/>
        <rFont val="Arial Narrow"/>
        <family val="2"/>
      </rPr>
      <t xml:space="preserve"> Actividad que realiza el Nivel Central, al corte 30 de octubre la información se encuentra actualizada en la Web de PNNC.https://www.parquesnacionales.gov.co/portal/es/transparencia-y-acceso-a-la-informacion-publica/ Por su parte desde la DTCA Comunicaciones a través de la Web se publicó la información institucional de la DTCA y sus APs tales como el portafolio servicios 4 APs de Bolivar; el Foro Rendición de Cuentas de la DTCA, la liberación tortugas y el desove de corales en el PNN CRSB; el recorrido hecho en cuarentena por los Guardaparques y el conversatorio sobre el Plan Manejo PNN SNSM PNNT, la recuperación Bonito Gordo y Granate, la fecha de la apertura y restricción en el PNN Tayrona y la conmemoración del Día Nacional de los Corales. Así mismo se actualizó y publicó información sobre los resultados del proyecto KFW del SFF El Corchal, el nacimiento tortugas en el SF Acandí, el especial sobre el Pato Barraquete en el SFF Ciénaga Grande de Santa Marta y la jornada siembra árboles en el PNN SNSM. 
VER: Parques Nacionales Naturales de Colombia | Somos la gente de la conservación 
</t>
    </r>
    <r>
      <rPr>
        <b/>
        <sz val="10"/>
        <color theme="1"/>
        <rFont val="Arial Narrow"/>
        <family val="2"/>
      </rPr>
      <t>DTAM:</t>
    </r>
    <r>
      <rPr>
        <sz val="10"/>
        <color theme="1"/>
        <rFont val="Arial Narrow"/>
        <family val="2"/>
      </rPr>
      <t xml:space="preserve">Está actualizado, actividad que se actualiza desde el nivel central anualmente 100%.
</t>
    </r>
  </si>
  <si>
    <r>
      <rPr>
        <b/>
        <sz val="10"/>
        <color theme="1"/>
        <rFont val="Arial Narrow"/>
        <family val="2"/>
      </rPr>
      <t>GPS:</t>
    </r>
    <r>
      <rPr>
        <sz val="10"/>
        <color theme="1"/>
        <rFont val="Arial Narrow"/>
        <family val="2"/>
      </rPr>
      <t xml:space="preserve"> En el transcurso del año no se ha requerido el apoyo en este indicador
</t>
    </r>
    <r>
      <rPr>
        <b/>
        <sz val="10"/>
        <color theme="1"/>
        <rFont val="Arial Narrow"/>
        <family val="2"/>
      </rPr>
      <t>DTAO:</t>
    </r>
    <r>
      <rPr>
        <sz val="10"/>
        <color theme="1"/>
        <rFont val="Arial Narrow"/>
        <family val="2"/>
      </rPr>
      <t xml:space="preserve"> El  nivel central es quien maneja la página web en sus principales secciones y la de noticias y se reitera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tambien se podria lograr esta actividad.</t>
    </r>
  </si>
  <si>
    <r>
      <t xml:space="preserve">Conforme a lo ordenado en la circular 20191020002303 del 27 de mayo de 2019, el Grupo de Contratos  que se encuentra actualizada la página WEB y la Intranet en lo que corresponde al tema contractual con corte a 14 diciembre del 2020.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https://www.parquesnacionales.gov.co/portal/es/contratacion/contratacion/nivel-central/2020-2/
DTPA:actualizada la página web de los procesos de contratación y el directoria de contratistas para la DTOR Se realizó la publicación de los procesos de contratación en la pagina web de PNNC,  y se mantiene actualizado el directorio de contratistas y base de datos de la contratación.
Anexo 5.2.1
DTCA En la ruta “Contratación &gt; Procesos de Contratación Pública &gt; Dirección Territorial Caribe &gt; 2020”, de la página Web se encuentran publicado un link que permite visualizar la URL publica de cada proceso publicado en el SECOP II y TVEC
http://www.parquesnacionales.gov.co/portal/es/contratacion/contratacion/direccion-territorial-caribe/
En la ruta mencionada se encuentra publicado el link “Directorio de Contratistas”, con acceso a archivo en excel publicado en Google drive, que contiene información de los contratistas de la DT y y base de datos de la gestión contractual. Evidencia: anexo 1. información de contratación web.
</t>
    </r>
    <r>
      <rPr>
        <b/>
        <sz val="10"/>
        <color theme="1"/>
        <rFont val="Arial Narrow"/>
        <family val="2"/>
      </rPr>
      <t>DTAO:</t>
    </r>
    <r>
      <rPr>
        <sz val="10"/>
        <color theme="1"/>
        <rFont val="Arial Narrow"/>
        <family val="2"/>
      </rPr>
      <t xml:space="preserve"> La publicación en la página web de las bases de datos y de las contrataciones, se actualiza de manera mensual o bimensual. Se anexan las evidencias de la última actualización de la página de la DTAO.
Evidencias: Transparencia - subcomponente 5. - activ 5.2  actualización pagina contratación -base de datos actualizada- print pantalla actualización drive.
</t>
    </r>
    <r>
      <rPr>
        <b/>
        <sz val="10"/>
        <color theme="1"/>
        <rFont val="Arial Narrow"/>
        <family val="2"/>
      </rPr>
      <t>DTAN:</t>
    </r>
    <r>
      <rPr>
        <sz val="10"/>
        <color theme="1"/>
        <rFont val="Arial Narrow"/>
        <family val="2"/>
      </rPr>
      <t xml:space="preserve"> Se adjuntan  5 archivos EVIDENCIAS:captura de pantalla de los procesos de contratación directa (CPS y Arrendamientos), Minima cuantía y Directorio de Contratistas actualizado con corte al 11 de Diciembre de 2020.
DTAM Se realiza la publicacóon de los procesos de la DTAM del último cuatrimestre de año. 
https://www.parquesnacionales.gov.co/portal/es/contratacion/contratacion/direccion-territorial-amazonia/2020-2/base-de-datos/
Anexo 2 print publicacion procesos página WEB PNNC</t>
    </r>
  </si>
  <si>
    <r>
      <rPr>
        <b/>
        <sz val="10"/>
        <rFont val="Arial Narrow"/>
        <family val="2"/>
      </rPr>
      <t>GGH:</t>
    </r>
    <r>
      <rPr>
        <sz val="10"/>
        <rFont val="Arial Narrow"/>
        <family val="2"/>
      </rPr>
      <t xml:space="preserve"> Junto a las actividades de socialización y divulgación de los valores del código de integridad a través de la capacitación "Integridad: Valores que enaltecen al Servidor" y la campaña "La Camisa de la Integridad en tiempo de COVID", se hizo énfasis también en los valores éticos que se den mantener en el servicio público. 
</t>
    </r>
    <r>
      <rPr>
        <b/>
        <sz val="10"/>
        <rFont val="Arial Narrow"/>
        <family val="2"/>
      </rPr>
      <t>OAP:</t>
    </r>
    <r>
      <rPr>
        <sz val="10"/>
        <rFont val="Arial Narrow"/>
        <family val="2"/>
      </rPr>
      <t xml:space="preserve"> las acciones frente a la política de conflicto de intereses aún sigue pendiente. </t>
    </r>
  </si>
  <si>
    <r>
      <rPr>
        <b/>
        <sz val="10"/>
        <color theme="1"/>
        <rFont val="Arial Narrow"/>
        <family val="2"/>
      </rPr>
      <t>GGH:</t>
    </r>
    <r>
      <rPr>
        <sz val="10"/>
        <color theme="1"/>
        <rFont val="Arial Narrow"/>
        <family val="2"/>
      </rPr>
      <t xml:space="preserve"> Junto a las actividades de socialización y divulgación de los valores del código de integridad a través de la capacitación "Integridad: Valores que enaltecen al Servidor" y la campaña "La Camisa de la Integridad en tiempo de COVID", se hizo énfasis también en los valores éticos que se den mantener en el servicio público.
</t>
    </r>
    <r>
      <rPr>
        <b/>
        <sz val="10"/>
        <color theme="1"/>
        <rFont val="Arial Narrow"/>
        <family val="2"/>
      </rPr>
      <t>OAP:</t>
    </r>
    <r>
      <rPr>
        <sz val="10"/>
        <color theme="1"/>
        <rFont val="Arial Narrow"/>
        <family val="2"/>
      </rPr>
      <t xml:space="preserve"> los acuerdos y protocolos aún no se tienen suscritos.</t>
    </r>
  </si>
  <si>
    <r>
      <rPr>
        <b/>
        <sz val="10"/>
        <color theme="1"/>
        <rFont val="Arial Narrow"/>
        <family val="2"/>
      </rPr>
      <t>GGH:</t>
    </r>
    <r>
      <rPr>
        <sz val="10"/>
        <color theme="1"/>
        <rFont val="Arial Narrow"/>
        <family val="2"/>
      </rPr>
      <t xml:space="preserve"> Para la campaña en los servidores publicos se prefirio realizar inducción -Reinducción  en el tema de Integridad haciendo enfasis en los valores que enaltecen al servidor publico, como parte de la sensibilización y formacion al personal vinculado para fortalecer l cultura de servicio tanto al interior como la atencion al exterior de la entidad. La capacitacion fue dada a 269 empleados de los cuales 152 funcionarios y 117 contratistas. 
</t>
    </r>
    <r>
      <rPr>
        <b/>
        <sz val="10"/>
        <color theme="1"/>
        <rFont val="Arial Narrow"/>
        <family val="2"/>
      </rPr>
      <t>OAP:</t>
    </r>
    <r>
      <rPr>
        <sz val="10"/>
        <color theme="1"/>
        <rFont val="Arial Narrow"/>
        <family val="2"/>
      </rPr>
      <t xml:space="preserve"> Las jornadas de sensibilzación aún no se han adelantado.
</t>
    </r>
    <r>
      <rPr>
        <b/>
        <sz val="10"/>
        <color theme="1"/>
        <rFont val="Arial Narrow"/>
        <family val="2"/>
      </rPr>
      <t>OCDI:</t>
    </r>
    <r>
      <rPr>
        <sz val="10"/>
        <color theme="1"/>
        <rFont val="Arial Narrow"/>
        <family val="2"/>
      </rPr>
      <t xml:space="preserve"> 08/09/2020: Publicada en el correo institucional, flash disciplinario  relacionada con el regreso gradual de los servidores públicos a las actividades laborales el cual deberá hacerse respetando los protocolos de bioseguridad. 
23/09/2020: Publicada en el correo institucional, flash disciplinario relacionado con el conflicto de intereses cuando hay interesés personales  debiéndo declararse el servidor público impedido. 
29/10/2020: Publicada en el correo institucional, flash disciplinario relacionada con el conflicto de intereses  el cual puede constituir un riesgo de corrupción. 
11/11/2020. Se adelantó la charla de sensibilización disciplinaria al  nuevo Jefe de Área Protegida   PNN Los Corales del Rosario  y de San Bernardo, en apoyo al requerimiento del Grupo Gestión Humana.                                                     13/11/2020: Publicada en el correo institucional, flash disciplinario en relación con el conlficto de intereses que puede presentarse con el conyuge o compañero permanente, parientes hasta cuarto grado de consaguinidad,  segundo de afinidad o socios, cuando tienen un interes directo en asunto propios de la función pública.                                 
26/11/2020. Publicada en el correo institucional, flash disciplinario en relación a que el conflicto de intereses puede ser real, aparente o potencial.             
09/12/2020. Publicada en el correo institucional, flash disciplinario en relación a la forma como se ha de declararse impedido el servidor público  cuando se presente un conflicto de intereses.
GCEA: Se apoyo el diseño de la invitación, así como la convocatoria a una Jornada sobe la Integridad: valores que enaltecen al servidor público relacionada con el código de integridad de la Entidad, evento  organizado por el GGH. También se realizaron algunas piezas gráficas relacionadas con los valores en tiempo de COVID.
De cara a la transparencia al ciudadano con la Oficina de Control Disciplinario Interno se trabajaron algunas campañas sobre conflicto de intereses.</t>
    </r>
  </si>
  <si>
    <t>No hay observaciones.</t>
  </si>
  <si>
    <t>43.33%</t>
  </si>
  <si>
    <r>
      <rPr>
        <b/>
        <sz val="10"/>
        <color theme="1"/>
        <rFont val="Arial Narrow"/>
        <family val="2"/>
      </rPr>
      <t>GCI:</t>
    </r>
    <r>
      <rPr>
        <sz val="10"/>
        <color theme="1"/>
        <rFont val="Arial Narrow"/>
        <family val="2"/>
      </rPr>
      <t xml:space="preserve"> GCI: Se reportó Informe del Primer  Seguimiento al Mapa de Riesgos y Matriz de Oportunidades publicado el 8 de Mayo del 2020. .</t>
    </r>
  </si>
  <si>
    <t xml:space="preserve">SAF-GPC: Los resultados de las encuestas del I trimestre de la vigencia 2020, se encuentran publicados en el linK: http://www.parquesnacionales.gov.co/portal/es/servicio-al-ciudadano/peticiones-quejas-y-reclamos/informe-de-peticiones-quejas-y-reglamos/
Anexo 2.6. Análisis encuestas I trim - 20
SSNA (ELREPORTE NO CORRESPONDE AL PRIMER CUATRIMESTRE 2020 SINO AL 2019 POR TANTO NO SE TIENE EN CUENTA) Se reporta a enero de Diciembre 2020
Se realiza la aplicación de encuestas corresponde al análisis de 6181 encuestas de satisfacción que fueron aplicadas durante el el perio-do Enero – Diciembre de 2019, en 19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Las siguientes áreas protegidas no reportaron encuestas de satisfacción, por las siguientes razones:
PNN Sierra Nevada de Santa Marta: El ingreso por el sector de San Lorenzo se encuentra cerrado, por lo que no se están aplicando encuestas de satisfacción de visitantes.
 Parque Nacional Natural Sierra de La Macarena: Durante el primer semestre no se aplicaron encuestas porque el área está cerrada para el ingreso de visitantes.
 Parque Nacional Natural Old Providence: No se aplicaron encuestas de satisfacción en el primer trimestre debi-do a la falta de recursos físicos para su aplicación.
 PNN Cueva de los Guacharos: Se aplicaron encuestas los primeros meses del año, posteriormente mediante la Resolución 0148 del 23 de mayo de 2019, se ordenó el cierre temporal y se prohibió el ingreso de visitantes de-bido a las fuertes lluvias y deslizamientos presentados en el área protegida.
Se presenta el cumplimiento del tamaño de la muestra en cada área protegida para los trimestres T1 (Enero a Marzo de 2019), T2 (Abril a Junio de 2019), T3 (Julio a Septiembre de 2019) y T4 (Octubre a Diciembre de 2019).asi:
-Direccion Territorial Caribe: Se realizaron 2343 en los PNN de esta Territorial y con un cumplimiento del 100%.
-Dirección Terrorial Andes Occidentales: Se aplicaron 1539 en los PNN Territorial con un cumplimiento del 100%.
-Andes Nororientales: Se aplicaron 742 encueestas con un cumplimiento del 100%.
-Dirección Territorial Oriquia: Se aplicaron 894 encuestas con un cumplimiento del 100%
-Dirección territorial Pacifico: Se aplicaron 663 encuetas con cumpliminto del 100%; de igual manera se observa que se cumpio de manera genral se logró de manera general un 103% del cumplimiento de la muestra definida para el año 2019, se describe a continuación las áreas protegidas y el porcentaje del cumplimiento del tamaño de la muestra, durante el primer semestre del año en mención.
De igual manera en el informe correspondiente se muestran los analisis generales de los resultados de las encuestas realizadas, las cuales se tuvieron en cuanta los siguientes items: 
Perfil del visitante, Motivación e Interés por el Área Protegida, Aspectos Económicos, Actividades y Servicios Ecoturísticos, entre otros.
Porcentaje de Satisfacción de visitates: Durante el Año 2019, el nivel de satisfacción general de los visitantes en las 19 áreas protegidas con vocación ecoturística del SPNN en las que se aplicaron encuestas, fue del 90% mientras que el 10% requiere de acciones para disminuir el porcentaje de insatisfacción.
Estos porcentajes son positivos y evidencian la buena labor y gestión que realizan las áreas protegidas con vocación ecoturística del Sistema de Parques Nacionales Naturales.
Los resultados de las encuestas de satisfacción de visitantes permiten determinar las necesidades que tienen las áreas protegidas y son insumo fundamental en la formulación de los proyectos de inversion que se presentan ante instancias públicas y privadas.
</t>
  </si>
  <si>
    <r>
      <rPr>
        <b/>
        <sz val="10"/>
        <rFont val="Arial Narrow"/>
        <family val="2"/>
      </rPr>
      <t>DTAM:</t>
    </r>
    <r>
      <rPr>
        <sz val="10"/>
        <rFont val="Arial Narrow"/>
        <family val="2"/>
      </rPr>
      <t xml:space="preserve"> Con relación a la Dirección Territorial, se realiza la contratación de una persona para contribuir a la atención al ciudadano, sea virtual, presencial, quien hace seguimiento a las PQRS y seguimiento al gestor documental orfeo. Anexo 5 Contrato clausulado del técnico para realizar la atención, recepción de las solicitudes de los usuarios
</t>
    </r>
    <r>
      <rPr>
        <b/>
        <sz val="10"/>
        <rFont val="Arial Narrow"/>
        <family val="2"/>
      </rPr>
      <t>DTOR:</t>
    </r>
    <r>
      <rPr>
        <sz val="10"/>
        <rFont val="Arial Narrow"/>
        <family val="2"/>
      </rPr>
      <t xml:space="preserve">  La Dirección Territorial Orinoquia envía mediante memorando No. 20207010001993 la relación de las personas encargadas de atención al ciudadano. 
Anexo 11. Responsables AU.
</t>
    </r>
    <r>
      <rPr>
        <b/>
        <sz val="10"/>
        <rFont val="Arial Narrow"/>
        <family val="2"/>
      </rPr>
      <t>DTAN:</t>
    </r>
    <r>
      <rPr>
        <sz val="10"/>
        <rFont val="Arial Narrow"/>
        <family val="2"/>
      </rPr>
      <t xml:space="preserve"> Se adjunta hoja de vida y manual de funciones de profesional que tienen a cargo als funciones de PQR en al territorial andes Nororeintales
</t>
    </r>
    <r>
      <rPr>
        <b/>
        <sz val="10"/>
        <rFont val="Arial Narrow"/>
        <family val="2"/>
      </rPr>
      <t>DTAO:</t>
    </r>
    <r>
      <rPr>
        <sz val="10"/>
        <rFont val="Arial Narrow"/>
        <family val="2"/>
      </rPr>
      <t xml:space="preserve"> SMediante memorando 20206110000143, se determina y se comunicó al Grupo de procesos Corporativos,  quiénes son las responsables  en la DTAO del tema  de atención al ciudadano, infrormación trámites y servicios y PQRS.
Evidencia: Evidencias:  Comp. 4 Servicio al ciudadano. Activ 2.7.2 memorando
</t>
    </r>
    <r>
      <rPr>
        <b/>
        <sz val="10"/>
        <rFont val="Arial Narrow"/>
        <family val="2"/>
      </rPr>
      <t>DTPA:</t>
    </r>
    <r>
      <rPr>
        <sz val="10"/>
        <rFont val="Arial Narrow"/>
        <family val="2"/>
      </rPr>
      <t xml:space="preserve"> Se designa esta obligación al Profesional de Calidad de la Territorial Pacífico, el cual es cotratado desde el 20 de marzo de 2020
</t>
    </r>
    <r>
      <rPr>
        <b/>
        <sz val="10"/>
        <rFont val="Arial Narrow"/>
        <family val="2"/>
      </rPr>
      <t>DTCA:</t>
    </r>
    <r>
      <rPr>
        <sz val="10"/>
        <rFont val="Arial Narrow"/>
        <family val="2"/>
      </rPr>
      <t xml:space="preserve"> A través del CPS No 016, fue asignada la contratista Acenelia Calvo responsable de apoyo al proceso de atención al usuario de la DTCA, de acuerdo a los lineamientos y procedimientos
establecidos por la entidad (información de de trámites y servicios, aplicación y tabulación de encuestas de satisfacción, radicaciónn y seguimiento a PQRSD, Registro de usuarios PNNC Evidencia: Estudios Previos y Registro usuarios PNNC primer cuatrimestre.</t>
    </r>
  </si>
  <si>
    <r>
      <rPr>
        <b/>
        <sz val="10"/>
        <color theme="1"/>
        <rFont val="Arial Narrow"/>
        <family val="2"/>
      </rPr>
      <t>GCI:</t>
    </r>
    <r>
      <rPr>
        <sz val="10"/>
        <color theme="1"/>
        <rFont val="Arial Narrow"/>
        <family val="2"/>
      </rPr>
      <t>S</t>
    </r>
    <r>
      <rPr>
        <sz val="10"/>
        <color theme="1"/>
        <rFont val="Arial Narrow"/>
        <family val="2"/>
      </rPr>
      <t>e reporta Seguimiento del Mapa de Riesgos y Matriz de Oportunidades debido a que su publicación se realizará el 14 de Septiembre del 2020.</t>
    </r>
  </si>
  <si>
    <t>Seguimiento  y verificación de Control Interno Abril 30 de 2020</t>
  </si>
  <si>
    <t>La Unidad de Decisión reportó que no programó avances al respecto para este periodo.</t>
  </si>
  <si>
    <r>
      <t xml:space="preserve">DTCA  </t>
    </r>
    <r>
      <rPr>
        <sz val="10"/>
        <rFont val="Arial Narrow"/>
        <family val="2"/>
      </rPr>
      <t xml:space="preserve">: En el cuatrimestre se solicitó al GTEA el desarrollo de de una capacitación a través de correo electrónico que adjunto como evidencia, esta capacitación según lo informado por el GTEA ha de concretarse próximamente y  será con el apoyo de ANLA. Evidencia: anexo1. correo electrónico carpeta racionalización de trámite. Adicionalmente la DTCA se encuentra a la espera de respuesta de la solicitud de asignación de usuarios y claves para los perfiles designados (ver anexo 2. correo electrónico)   ver anexo 3. correo electrónico respuesta
</t>
    </r>
    <r>
      <rPr>
        <b/>
        <sz val="10"/>
        <rFont val="Arial Narrow"/>
        <family val="2"/>
      </rPr>
      <t>GTEA apoya a la DTCA en la parametrización y alistamiento del personal para el uso de la herramienta, para lograr la vinculación de este trámite en fase de producción para la Ventanilla VITAL, sin embargo aún no se ha completado el esquema de sensiilizaciones y capacitación en la herramienta, para los perfiles de profesionales técnicos y Jefe de AP del PNNCRSB, por la falta de una agenda doisponible por esta dependencia.</t>
    </r>
  </si>
  <si>
    <r>
      <rPr>
        <i/>
        <sz val="10"/>
        <rFont val="Arial Narrow"/>
        <family val="2"/>
      </rPr>
      <t>GSIR</t>
    </r>
    <r>
      <rPr>
        <sz val="10"/>
        <rFont val="Arial Narrow"/>
        <family val="2"/>
      </rPr>
      <t xml:space="preserve"> En este momento se está en proceso de contratación del Ingeniero de desarrollo que se dedique a  hacer la integración de la Ventanilla.</t>
    </r>
    <r>
      <rPr>
        <i/>
        <sz val="10"/>
        <rFont val="Arial Narrow"/>
        <family val="2"/>
      </rPr>
      <t xml:space="preserve"> 
</t>
    </r>
    <r>
      <rPr>
        <sz val="10"/>
        <rFont val="Arial Narrow"/>
        <family val="2"/>
      </rPr>
      <t>DTAM A la espera de directrices de GSIR ya que para las DT sería fase de implementación.
DTOR Se solicitó al Grupo de Sistema de Información y Radiocomunicaciones lineamientos.
Anexo 8.memorando 20207010003593 GSIR
DTAN No se prensta  avance  no se socializado con el nivel territorial
DTAO Este tema se encuentra a cargo del GSIR.  La DTAO no ha recibido ningún lineamiento o indicación sobre su participación o responsabilidad en el  tema de mantenimiento e integración de la ventanilla de PQR. Además la ventanilla unica, esta se encuentra fuera de funcionamiento desde el mes de octubre  2019.  se solicita información mediante correo electronico.
Evidencia: componente 4. actividad 2.4 
DTPA
DTCA No se tienen avances en este cuatrimestre toda vez que, el GSIR no ha solicitado ningún requerimiento a esta unidad de decisión</t>
    </r>
  </si>
  <si>
    <t>SAF-GPC: En atención a la emergencia sanitaria declarada por el Gobierno Naional mediante el Decreto 417 de 2020, las capacitaciones por parte de las entidades estatales, no se están realizando. 
DTAM Esta actividad es articulada con el Grupo de Procesos Corporativos y debido a la emergencia presentada actualmente, las capacitaciones están suspendidas por el  DNP  DAFP y demas entidades del estado.No se registran avances en el periodo
DTOR Se solicitó a  Grupo de Procesos Corporativos lineamientos para la ejecución de la actividad, sin embardo la Dirección Territorial adelantó gestión de búsqueda de otros medios para la ejecución de la actividad con la entidad FENASCOL (Federación Nacional de Sordos de Colombia), la cual requiere inversión dado que dicha capacitación tiene costo.  
Anexo 5 memorando 20207010003613 GPC
Anexo 6.accesibilidad personas Sordas_FENASCOL 
Anexo 7. Portafolio_FENASCOL
DTAN (No se prensta  avance corresponde a nivel central) ??
DTAO Teniendo en cuenta la situación de emergencia que se ha vivido en el país durante el primer cuatrimestre del año, ninguna de las entidades del Estado que brindan este tipo de capacitaciones, han realizado programación para este periodo, por lo cual, estamos a la espera de los lineamientos que pueda dar el DNP al respecto, y verificar si es posible tomar las mismas de manera virtual. o cuál será el proceso a seguir. "
Evidencias:  Comp. 4 Servicio al ciudadano. Activ 2.3 Correo electrónico.
DTPA No se tiene avances sobre este ítem durante el cuatrimestre 
DTCA No se tienen avances en este cuatrimestre teniendo en cuenta la emergencia sanitaria Covid y la imposibilidad de concertar con entidades esta capactiación.  Adicionalmente, se espera el apoyo del Grupo de procesos corporativos de acuerdo a lo establecido</t>
  </si>
  <si>
    <t>SAF-GPC: Se consolida el reporte de Enero a Abrill de 2020. Anexo 4.2. Consolidado ciudadanos atendidos I cuatrimestre-20
CIUDADANO 1ER TRIM DTAM Anexo 13 informe del consolidado de artencion
DTAM En las sedes de las Áreas Protegidas y de la DT se realiza el diligenciamiento del fortamto de atención a los ciudadanos presencial y telefónica. En este periodo no hubo mayoe presencia o llamadas telefónicas en la s sedes administrativas de la DTAM. Este informe  se reporta la Grupo de Procesos Corporativos.
Anexo 12 CONSOLIDADO ATENCION AL 
DTOR Se realizó reporte de usuarios atendidos, remitiendo el consolidado primer trimestre 2020. 
Anexo 21.Reporte usuarios atendidos DTOR
Anexo 22. Registro_Usuarios_PNNC
DTAN NO SE SE TIENE AVANCE  EN ESTA ACTIVIDAD
DTAO Se presenta informe de ciudadanos atendidos durante el período de enero a marzo de 2020. en la Dirección Territorial Andes Occidentales, tanto de forma presencial como telefónica.
Evidencias:  Comp. 4 Servicio al ciudadano. Activ 4.2
DTPA Se genera consolidado de Orfeos sobre PQRS correspondiente a los meses de enero, febrero y marzo de 2020 
DTCA La Dirección Territorial Caribe y el SFF Los Colorados realiza registro de usuarios atendidos a través del formato "REGISTRO DE USUARIOS PARQUES NACIONALES NATURALES DE COLOMBIA. Esta información fue reportada al finalizar el primer trimestre al grupo de procesos corporativos. Evidencia: carpeta 4.3 memorando de reporte y consolidado del Registro de usuarios DTCA primer trimestre y registro usuario febrero y marzo del área protegida SFF Los Colorados.  Las otras APs no reportaron visitas en el primer cuatrimestre</t>
  </si>
  <si>
    <t xml:space="preserve">GSIR
DTAM No se registran avances en el periodo
DTOR Se solicito al Grupo de Sistemas de Información y Radiocomunicaciones lineamientos para la ejecución de la actividad. 
Anexo 8.memorando 20207010003593 GSIR
DTAN NO PRESENTA AVANCE
DTAO e envió correo electrónico al Grupo de  Procesos Corporativos, solicitando directriz y lineamientos respecto a la participación de las territoriales,  para el desarrollo de la actividad 4.3 del plan anticorrupción:
"Actualizar las base de datos personales y realizar el registro en el aplicativo de la Superintendencia de Industria y Comercio."
quienes nos informan que "Esta actividad se encuentra a cargo del Grupo de Gestión Financiera, quien es el responsable de crear los usuarios para proceder con el proceso de actualización de datos personales en el aplicativo de la Superintendencia de Industria y Comercio"
Evidencias:  Comp. 4 Servicio al ciudadano. Activ 4.3 Correo electrónico.
DTPA La base de datos personales para la Territorial Pacífoc se encuentra debidamente actualizada para el primer cuatrimestre, sin emabrgo estamos a la espera de lienamientos desde Nivel Central, para catualizar en el aplicativo del SIC.
DTCA  La creación de un usuario que actualice las bases de Datos, es realizada por el Grupo de Gestión Financiera. A la fecha de reporte del cuatrimestre no se  tiene información ni avance de acuerdo a lo indicado por el Grupo de Procesos Corporativos. Las bases de datos manejadas desde el Grupo de Procesos Corporativos, serán actualizadas desde nievel central </t>
  </si>
  <si>
    <t>SAF-GPC: Se reportará en el próximo cuatrimestre.
OAP: El proceso fue cumplido por un funcionario de planta quien realizó el curso virtual dispuesto en la plataforma de la SIC para admon y manejo de la plataforma de datos personales
GSIR
DTAM (no reportó)
DTOR  (no reportó)
DTAN NO APLICA DTAN  (si aplica)
DTAO (no reportó)
DTPA
DTCA  Se cumplió con sensibilización al nuevo líder de atención al usuario en la DTCA en Régimen de Protección de Datos personales, instructivo PQRSD y protocolos de atención al ciudadano Anexo evidencia carpeta 4.4 Lista asistencia y presentación</t>
  </si>
  <si>
    <r>
      <t>SAF-GPC: La caracterización se encuentr apublicada en la página web. 
Anexo 5.1. Informe Caracterización PNN-20</t>
    </r>
    <r>
      <rPr>
        <i/>
        <u/>
        <sz val="10"/>
        <rFont val="Arial Narrow"/>
        <family val="2"/>
      </rPr>
      <t xml:space="preserve">
GPS
GPM
GSIR</t>
    </r>
    <r>
      <rPr>
        <sz val="10"/>
        <rFont val="Arial Narrow"/>
        <family val="2"/>
      </rPr>
      <t xml:space="preserve">
DTAM Esta actividad por la emergencia sanitaria no puede llevarse a cabo, dado que se realiza acorde a las mesas de trabajo según los procesos de cada una de las áreas protegidas, como UOT, EEM, EDUCACIÓN AMBIENTAL, ETC.
DTOR
DTAN NO PRESENTA AVANCE
DTAO "El día 06/12/2019 mediante orfeo 20196090000243 se remitió al Grupo de Procesos Corportativos, la tabulación de las encuestas de caracterización de ciudadanos, con el fin de revisar la pertinencia de la oferta, canales y mecanismos de información y comunicación, a establecerse con dichos usuarios, durante la vigencia 2020.
Evidencia. Comp. IV servicio al ciudadano activ. 5.1
DTPANo se tiene avances sobre este ítem durante el cuatrimestre 
DTCA  No se tienen avances en el período reportado teniendo en cuenta que la caracterización de ciudadanos se encuentra publicada en la Web ede Parques. SE esperan lineamientos de  Grupo de Procesos Corporativos en aras de actualizar en 2020
DTOR La caracterización se realizó en el noviembre 2019, por lo tanto se encuentra vigente y publicada en la pagina web, la actualización se realizará en los siguientes reportes. </t>
    </r>
  </si>
  <si>
    <t>Seguimiento  y verificación de Control Interno Agosto 31 de 2020</t>
  </si>
  <si>
    <t>No se evidencia reporte ni soportes de la acción.</t>
  </si>
  <si>
    <t>No se presentaron avances en el seguimiento reportado.</t>
  </si>
  <si>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Los actos administrativo a la fecha que se cargan al RUNAP tiene un esquema de integración con firma electrónica, sin embargo desde el mes de Agosto el mecanismo sufrio intermitencia y se encuentra en re implementación. Adicionalmente este esquema funciona a través de la herramienta de trámites donde se encuentra el flujo del proceso de inscripción.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</si>
  <si>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sz val="11"/>
        <rFont val="Arial Narrow"/>
        <family val="2"/>
      </rPr>
      <t xml:space="preserve">
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GTEA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</si>
  <si>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GTEA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</si>
  <si>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</si>
  <si>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GTEA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</si>
  <si>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</si>
  <si>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</si>
  <si>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 xml:space="preserve">GSIR : </t>
    </r>
    <r>
      <rPr>
        <sz val="11"/>
        <rFont val="Arial Narrow"/>
        <family val="2"/>
      </rPr>
      <t>Al momento GTA no ha realizado la solicitud la implementacipn de firma digital en la aplicación de tramites, solictamos validar con GTA si la firma digital correponde algunos los pasos en VITAL o a la apliacación de tramites internos. 
OAP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</si>
  <si>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GTA no ha realizado la solicitud la implementacipn de firma digital en la aplicación de tramites, solictamos validar con GTA si la firma digital correponde algunos los pasos en VITAL o a la apliacación de tramites internos. 
OAP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</si>
  <si>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</si>
  <si>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rPr>
        <b/>
        <sz val="11"/>
        <rFont val="Arial Narrow"/>
        <family val="2"/>
      </rPr>
      <t>SGM-GTEA:</t>
    </r>
    <r>
      <rPr>
        <sz val="11"/>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
</t>
    </r>
    <r>
      <rPr>
        <b/>
        <sz val="11"/>
        <rFont val="Arial Narrow"/>
        <family val="2"/>
      </rPr>
      <t>OAP:</t>
    </r>
    <r>
      <rPr>
        <sz val="11"/>
        <rFont val="Arial Narrow"/>
        <family val="2"/>
      </rPr>
      <t xml:space="preserve">  Nota adicional  CUMPLIDO EN PRIMER CUATRIMESTRE . Pendiente de implementar los mecanismos para medir los beneficios que recibe el usuario por la mejora del trámite, por lo cual se mantiene el % de avance. 
</t>
    </r>
    <r>
      <rPr>
        <b/>
        <sz val="11"/>
        <rFont val="Arial Narrow"/>
        <family val="2"/>
      </rPr>
      <t>GSIR:</t>
    </r>
    <r>
      <rPr>
        <sz val="11"/>
        <rFont val="Arial Narrow"/>
        <family val="2"/>
      </rPr>
      <t xml:space="preserve"> Al momento GTA no ha realizado la solicitud la implementacipn de firma digital en la aplicación de tramites, solictamos validar con GTA si la firma digital correponde algunos los pasos en VITAL o a la apliacación de tramites internos. 
</t>
    </r>
    <r>
      <rPr>
        <b/>
        <sz val="11"/>
        <rFont val="Arial Narrow"/>
        <family val="2"/>
      </rPr>
      <t>OAP:</t>
    </r>
    <r>
      <rPr>
        <sz val="11"/>
        <rFont val="Arial Narrow"/>
        <family val="2"/>
      </rPr>
      <t xml:space="preserve"> se mantiene % de avance.</t>
    </r>
  </si>
  <si>
    <r>
      <t xml:space="preserve">SGM-GTEA Para el pasado 10 de junio de 2020, se adelantó una jornada general de sensibilización con ayuda de la Autoridad Nacional de Licencias Ambientales -ANLA-, como administrador de la Ventanilla Única VITAL, dirigida a los perfiles de Atención al Usuario delegados por las distintas Direcciones Territoriales en cuanto al uso de estas plataformas, por lo que ya se ha dado cumplimiento a la acción de racionalización propuesta por la Oficina Asesora de Planeación.
DTAM Se recibe capacitación de la plataforma VITAL, como Instrumento a través de la del cual las autoridades Ambientales del país, autorizan los trámites Administrativos de carácter Ambiental, que se constituyen como requisito previo , a la  ejecuciòn de proyectos, obras o actividades, bajo los principios de eficiencia transparencia  y eficacia, de lagestión pública, permitiendo a los usuarios registrar sus solicitudes ambientales.
Anexo 3 Aistencia capacitación perfil radicador VITAL
DTAN: La terrirotial recibio socializacion en el tema plataforma vital, el profesional de atencion y personal  encargado de la  atencion al usuario  recibieron la informacion relacionada. Se anexa acta de asistencia.
DTAO La DTAO no ha sido convocada a capacitaciones sobre la plataforma VITAL, Se envio correo al NC consultando sobre esta actividad 
Evidencias: Racionalización de tramites- capacitación vital - Anexo 1. correo  de consulta </t>
    </r>
    <r>
      <rPr>
        <sz val="11"/>
        <color rgb="FFFF0000"/>
        <rFont val="Arial Narrow"/>
        <family val="2"/>
      </rPr>
      <t xml:space="preserve">NOTA: La capacitación se orientó a todas las DT % avance 0 
</t>
    </r>
    <r>
      <rPr>
        <sz val="11"/>
        <color theme="1"/>
        <rFont val="Arial Narrow"/>
        <family val="2"/>
      </rPr>
      <t>DTCA:En el cuatrimestre funcionarios  y contratistas de la DTCA con rol de apoyo al trámite de permiso del PNN CRSB y la DTCA participaron en la ejercicio virtual convocado por el GTEA que tenia por objetivo capacitar sobre el uso de las plataformas VITAL y SILA. Se esperan lineamientos del Grupo de trámite y GSIR  para avanzar 
MC, para perfil Radicador - Servicio al Ciudadano con Direccciones Territoriales.Evidencia: anexo 1. Lista de asistencia capacitación perfil radicador VITAL
DTOR Se participó en “Capacitación en uso y manejo de la Ventanilla de Trámites Ambientales en Línea -Síntesis y Generalidades como apoyo a los visores y dctos de
la ANLA (instructivo o tutorial resumido)”.
Anexo_3_Memorando_invitacion
Anexo_4_Lista_asistencia_VITAL
DTPA Se realizó capacitación en el uso y administración de la Ventanilla de Trámites Ambientales en Línea - Síntesis y Generalidades como apoyo a los visores y dctos de la ANLA al profesional encargado de esta actividad en la Territorial Pacífico el pasado 10 de junio</t>
    </r>
  </si>
  <si>
    <r>
      <rPr>
        <i/>
        <u/>
        <sz val="11"/>
        <rFont val="Arial Narrow"/>
        <family val="2"/>
      </rPr>
      <t>SAF
SGM
GPC</t>
    </r>
    <r>
      <rPr>
        <sz val="11"/>
        <rFont val="Arial Narrow"/>
        <family val="2"/>
      </rPr>
      <t xml:space="preserve">
</t>
    </r>
    <r>
      <rPr>
        <i/>
        <sz val="11"/>
        <rFont val="Arial Narrow"/>
        <family val="2"/>
      </rPr>
      <t>DTCA</t>
    </r>
    <r>
      <rPr>
        <sz val="11"/>
        <rFont val="Arial Narrow"/>
        <family val="2"/>
      </rPr>
      <t xml:space="preserve"> La DT se encuentra a la espera del diseño de la herramienta de software lo cual es del resorte del Nivel Central de la entidad</t>
    </r>
  </si>
  <si>
    <t>GPM Desde nivel central no se realizaron convocatorias a las comunidades, dado que las actividades que se lideraron desde las areas protegidas.(reporte no ponderado por corresponder su realización a DT)
GCEA: Se estaba apoyando la iniciativa nacional liderada por el Ministgerio de Ambiente y Desarrollo Sostenible de la Sembratón en redes sociales, actividad que fue suspendida por el actual Estado de Emergencia Económica, Social y Ecológica. Por otra parte, a través de redes sociales se promueve permanentemente el conocimio y protección de nuestra fauna, flora y servicios ecosistémicos de las áreas protegidas.
DTAM Con relación a los espacios convocados para promover la asistencia de PNNC, a través de los procesosSIRAP – SINAP se realizó:  
SIDAP Guaviare: se adelantó la revisión del plan de trabajo del año y se verificaron los compromisos pendientes relacionados con: Reservas Naturales de la Sociedad Civil, planeación del manejo, proyectos de inversión, intercambios de conocimiento y fortalecimiento de capacidades, relacionamiento Amazonia – Orinoquia.  Anexo 9. Acta preparación SIDAP Guaviare ).    - 
SIDAP Putumayo: se adelantaron encuentros de coordinación con los jefes de las áreas protegidas presentes en el departamento, así como con los oficiales locales de WWF para dar inicio a la ruta de trabajo para el subsistema, donde se revisaron los intereses y las oportunidades regionales y locales que permitirán avanzar en la conformación del mismo. -Anexo 10. Acta reunión SIDAP Putumayo.
Con relación al PNN Chiribiquete en el mes de marzo se lleva a cabo reunión con representante de las veredas de Puerto Polaco y Puerto Cubarro en el municipio de Calamar con el fin de identificar las acciones a desarrollar en el sector por parte del parque. Se priorizan acciones relacionadas con precisión de límites, posteriormente señalización y amojonamiento y avanzar en la implementación de planes prediales y acuerdos de conservación. Anexo 11 Acta-reunión-comunidades-P.Polaco-P.Cubarro-iniciativa AAF.
SPM Orito: Durante el mes de febrero se realizó acercamiento con la institucion educativa rural las Acacias realizando una presentación de Parques Nacionales y una jornada de educación ambiental con estudiantes y docentes de la institución.Anexo 12 Acta EA 001-Reconocimiento del territorio.
PNN Alto Fragua: Respecto a las mesas de trabajo relacionadas con los procesos que aportan a la rendición de cuentas, el PNN Alto Fragua El 27 y 30 de enero de 2020 realizó el primer comité local de coordinación del Convenio Interadministrativo Asociación de Cabildos Tandachiridu Inganokuna 􀆁 Parques Nacionales Naturales de Colombia, en el cual se hizo seguimiento a tres Convenios suscritos en la vigencia 2019 con dicha Asociación, se revisó el plan de acción de los acuerdos de consulta previa del plan de manejo del PNN, se hizo seguimiento al plan de trabajo 2019 y se concertó el plan de trabajo 2020. Anexo 13 Acta_1er comite  Local Tanda
DTOR PNN Tinigua y PNN Sierra de la Macarena realizó acciones: socialización del Plan de Manejo del PNN Tinigua y participación en la elaboración del Plan de Desarrollo Municipal Uribe 2020 – 2023.
Anexos 5, 6,7,8.
PNN Sumapaz:  Evidencia espacio de trabajo con  SINTRAPAZ para la definición de un plan de trabajo para esta vigencia.
Anexos 9 y 10.
PNN Chingaza: realizó convocatoria a la comunidad a participar en el evento del día del agua (Anexo 11).
realizó jornada de trabajo con las comunidades de la vereda Chinia del municipio de Fómeque en el marco del programa "Parques con la comunidad" (Anexo 12 y 13).
PNN El Tuparro: realizó espacio de socialización de los resultado del monitoreo participativo con las comunidades de indígenas asentadas en la isla Peniel y Churuata (Anexo 14)  
Realizó  la convocatoria y ejecución del primer festival de la tortuga y el caimán en la comunidad de Garcitas - Vichada (Anexo 15 - 15a y 15b)
DTAN Se anexan listado de asistencia a capacitgacion en temas de restauracion ecologica, cosnervacion de la biodiversidad y especies, por medio de talleres en  propagación de material vegetal en viveros. EVIDENCIA: 7 LSITAS DE ASISTENCIA A TALLERES SOBRE LOS TEMAS REFERIDOS
DTAO En cada una de las áreas protegidas de la DTAO se realizan diferentes acciones y procesos educativos los cuales promuevan la conservación y la protección de la biodiversidad de las AP
evidencias: Comp III rendición ctas activ 3.1
DTPA
DTCA  En el primer cuatrimestre 2020 se desarrolló con los estudiantes del grado 11-5 de la Institución Educativa Distrital Liceo Samario, un taller y posterior intercambio de conocimiento para conmemorar el Día Mundial de la Protección del Oso de Anteojos. En el espacio se enfatizó en la importancia y las funciones ambientales del Oso Andino. También se promovió el tema de conservación de la babilla en el SFF Los Flamencos
Evidencias carpeta 3.1 componente rendición de cuentas
Bol05 DTCA IED Lisama Día del Oso 02-21-20
Bol09 SFF Los Flamencos liberación babilla 03-05
Bol13 SFF Los Colorados acuerdos 03-26-2020
Bol15 - SF Acandí campaña EA tortugas 04-20 
Bol16 - DTCA Avistamiento especies  -04-13-2020
Bol17 - PNN Tayrona monitoreo lagarto 04-23-2020
Publicaciones en la web: www.parquesnacionales.gov.co/portal/es/el-tigrillo-los-zorros-monos-y-caimanes-algunas-de-las-especies-que-mas-disfrutaron-del-descanso-del-parque-nacional-natural-tayrona/  
  http://www.parquesnacionales.gov.co/portal/es/liberado-caiman-cocodilus-fuscus-en-el-santuario-de-fauna-y-flora-los-flamencos/ 
http://intranet.parquesnacionales.gov.co/parques-nacionales-y-comunidades-delmunicipio-de-san-juan-de-nepomuceno-en-bolivar-firmaron-30-acuerdosvoluntarios-para-la-conservacion-del-bosque-seco-tropical/ 
http://www.parquesnacionales.gov.co/portal/es/fauna-silvestre-recorre-tranquilamente-los-parques-nacionales-naturales-del-caribe-colombiano/ 
http://www.parquesnacionales.gov.co/portal/es/guardarques-del-santuario-de-fauna-acandi-playon-y-playona-y-consejos-comunitarios-de-acandi-promueven-la-campana-desde-casa-aprendo-sobre-tortugas/      
Link de intranet: http://intranet.parquesnacionales.gov.co/el-oso-de-anteojos-se-tomo-la-institucioneducativa-distrital-liceo-samario/  *Esta no se publicó en la web, pero sí en la intranet y medios de comunicación 
SFF LOS FLAMENCOS:  Fecha: 18 de Febrero 2020
Objetivo del evento:
Reunión de definición de metas del santuario los flamencos para el indicador del programa DLS y asignación Presupuestal 2020.
Fecha: 04 de Marzo del 2020
Objetivo del evento:
Reunión de programación de actividades conjuntas vigencia 2020, para la construcción del plan de ordenamiento ecoturisticas POE y la Estructuración de Compromisos de beneficiarios del Programa DLS Unión Europea en el Santuario los Flamencos.
Fecha: 16 de Marzo del 2020
Objetivo del evento:
Reunión con los beneficiarios del grupo Wayuu Guides Ecotuors Tokoko para la revisión y definición de nuevos compromisos de conservación para alineamiento del documento POE. Evidencia Anexo Informe espacios realizados.
SFF LOS COLORADOS: 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 el primer cuatrimestre, se llevaron a cabo los diseños de corredores y el aislamientos para las zonas conservadas, que se están ejecutando en predios de la vereda Hayita (que cuentan con la participación de 30 familias), además, se llevaron a cabo escuela de campo sobre extracción de miel, siembra de hortalizas para los huertos familiares, se instalaron 30 nuevas colmenas, sistemas avícolas con gallina criolla para 29 familias; se adecuó un área de 1000 m2 para la siembra de pasturas que sirvió para el aprendizaje del montaje de media hectárea piloto en sistema silvopastoril, se realizó el seguimiento de las áreas de conservación de las fases anteriores y la firma de acuerdos voluntarios de conservación de la fase IV (Informe 1 de avances de Proyecto Conectividades).
Por otra parte, en reunión del 5 de marzo con propietarios de restaurantes, Hoteles, Policía de turismo, Cooperativas de Guías Locales- Coopcolorado y Cogestor de ICULTUR, se socializo el Plan de Ordenamiento Ecoturístico del Santuario y la Resolución 1558, por la cual se prohíbe el ingreso de plástico de un solo uso a las áreas con vocación ecoturística del SPNN  Evidencia: carpeta 3.1 sff Los colorados (Listado de asistencia)
SF ACANDÍ PP: Teniendo en cuenta el Decreto 457 de 2020 en el cual se imparten instrucciones en virtud de la emergencia sanitaria generada por el COVID19, el equipo técnico del Santuario de Fauna Acandí, Playón y Playona de manera conjunta con los consejos comunitarios Cocomanorte y Cocomaseco se empleó una estrategia desde comunicaciones para llegar hasta la comunidad en general que permitió aportar al cumplimiento de los objetivos de conservación, donde se destaca lo siguiente:
Se diseñaron piezas educativas en pro de la conservación de los VOCs como son: unir puntos sobre buscando la figura de un pez, sopa de letras con búsqueda de nombres de tortugas, playa, nombre científicos de las tortugas, entre otros y dibujos para pintar de tortugas marinas.
Implementación de la campaña “desde casa aprendo sobre tortugas” con esta actividad se llegó hasta los hogares para que durante la pandemia los niños y niñas, continuarán con su aprendizaje sobre tortugas marinas. Se imprimieron hojas con dibujos de tortugas, crucigramas, sopas de letras, unir puntos; estos insumos se entregaron al público focal.
Posteriormente se elaboró una nota que fue publicada en la página oficial de de PNNC, en el portal TDI COLOMBIA y en la página de Facebook local del municipio ACANDI T.V, en la cual toda la comunidad acandilera pudo observar el trabajo que se hizo en medio de la cuarentena.
Evidencias: carpeta SF ACANDI piezas educativas, link de publicaciones, memoria técnica.
PNN CORALES ROSARIO SB: Durante el primer cuatrimestre no se programaron actividades de conservación y protección con participación ciudadana, se avanza en la elaboración del plan de trabajo para ser implementado con las comunidades
PNN TAYRONA: En informe anexo se detallan las actividades desarrolladas en el primer cuatrimestre de la vigencia dentro del  cumplimiento a la estrategia de
Comunicación y Educación que busca aportar a la gestión, conservación y manejo del área protegida, a partir del fortalecimiento del dialogo social y la política de Participación Social:  1.1 JORNADA DE RECOLECCIÓN SUBACUÁTICA DE RESIDUOS SOLIDOS EN PLAYA DEL PUERTO
Y LA PISCINA NATURAL CON LAS ASOCIACIONES DE PRESTADORES DE SERVICIO DE ECOTOURT
Y APRESTAYRONA,  1.2 SOCIALIZACIÓN RESOLUCIÓN 1558 (PROHIBICIÓN PLÁSTICOS DE UN SOLO USO) AL EQUIPO
DE TRABAJO DEL PNN TAYRONA,  1.3 JORNADA AMBIENTAL DE RECOLECCIÓN DE RESIDUOS SÓLIDOS EN BAHIA CONCHA CON
LAS ASOCIACIONES DE PRESTADORES DE SERVICIO APESA, APRESTED, COOTRABAHÍACON,
KUNKUMBAMANA Y OCEAN TOUR,  1.4 SOCIALIZACIÓN DE LA RESOLUCIÓN 1558 DE 2019 A PRESTADORES DE SERVICIO DE
ECOTURISMO EN EL PARQUE NACIONAL NATURAL TAYRONA, 1.5 CHARLA A LAS ESCUELAS DE BUCEO SOBRE EL PNN TAYRONA: GENERALIDADES,
IMPORTANCIA, ECOSISTEMAS, RESTAURACIÓN CORALINA, 1.6 PLANEACION DE LAS ACTIVIDADES AÑO 2020 PARA EL COLECTIVO DE COMUNICACIONES –
INSTITUCION EDUCATIVA INEDTER,  1.7 TALLER RESIDUOS SÓLIDOS Y SU CLASIFICACIÓN A INTEGRANTES DEL COLECTIVO DE
COMUNICACIONES - INEDTER. Evidenciia informe en carpeta PNN TAYRONA
PNN BAHIA PORTETE KAURRELE; Se encuentra pendiente de realizar el seguimiento a los Acuerdos de Consulta Previa, que estaba programado para la semana del 13 al 17 de abril, pero debido a la contingencia del COVID-19 se tuvo que aplazar para una fecha indeterminada, una vez sea levantada la cuarentena.
SFF CORCHAL MH:  La Comunidad de Bocacerrada, con el acompañamiento del Santuario, planificó la participación en la Sembratón Nacional programada a realizarse el día 19 de marzo, para la siembra de plántulas de mangle al interior del Santuario y en zona de influencia; actividad que fue cancelada a causa de la pandemia mundial por el COVID-19. En este orden de ideas, todas las intervenciones en campo están condicionadas a la evolución de la pandemia y a las instrucciones de las autoridades competentes.
Evidencias: Oficio invitación para participar en la Sembratón, de fecha 20 de febrero, Correo invitación Sembratón, Comunicado cancelación de la Sembratón, Correo envío Comunicado Cancelación Sembratón.
PNN SNSM: En el primer  cuatrimestre  2020 se desarrollaron espacios en el marco de procesos de relacionamiento con comunidades e instituciones para la conservación del AP que se relacionan a continuación y se adjuntan evidencias en la carpeta PNN SNSM
 Marzo 3 - Coordinar trabajo con funcionarios oficina turismo y ambiente de la Alcaldia de Ciénaga 
Marzo 9 - Conversatorio con prestadores cuenca Río frío y tucurinca 
Marzo 9 - Reunión con rectores colegios cienaga parte alta
Marzo 11 - Socialización del Plan de Manejo del AP a los funcionarios de la Alcaldía de Ciénaga (Magdalena)  
PNN MACUIRA: Se relacionan las siguientes acciones desarrolladas en el primer cuatrimestre de 2020
El dia 22 de Febrero se brindó acompañamiento en trabajo comunitario (yanama) para el mantenimiento del ojo de agua Nekuwa, en este espacio se aprovechó para desarrollar charla de educación ambiental relacionada con el ciclo del agua, su importancia para los seres vivos y la relevancia de un uso eficiente y racional del recurso considerando la fuerte temporada de sequía que se atraviesa en la región.
- El 22 de febrero en el sector de tawaira en la comunidad de nekua se realizo la traducción de la lengua wayunaki a los miembros de la comunidad para brindarles el mensaje claro y entendible para el buen uso y la contaminación sobre la fuente hídrica. Esta charla es solicitada por la Autoridad tradicional del territorio para garantizar el cuidado del ojo de agua ya que esta  agua está beneficiando varias comunidades como siempre este trabajo siempre es realizado con el trabajo colectivo (yanama) . 
 En la línea de educación ambiental se avanza en la elaboración de una cartilla didáctica que contenga información ilustrativa acerca de las generalidades del Parque, enfocada especialmente en las líneas estratégicas del AP y dirigida a infantes de las diferentes aulas satélites localizadas tanto al interior del Parque como en su zona de influencia.     
-Se realizó acompañamiento para la medicion y determinacion si el ojo de Agua que se encuentra en la comunidad de Tawaira tenia capacidad para abasteccer parte de la comunidad o algunas familias de la comunidad de  Tawaira , se realizó en presencia de la Autoriad Tradicional y el Lider
ver evidencias en carpeta PNN MACUIRA</t>
  </si>
  <si>
    <t>Grupo de Gestión Humana: No se reportaron avances.</t>
  </si>
  <si>
    <t>Reuniones</t>
  </si>
  <si>
    <t>Consulta</t>
  </si>
  <si>
    <t>Lideres de cada unidad de decisión (Central, Territorial y Local).</t>
  </si>
  <si>
    <r>
      <rPr>
        <i/>
        <u/>
        <sz val="10"/>
        <rFont val="Arial Narrow"/>
        <family val="2"/>
      </rPr>
      <t xml:space="preserve">GPC
</t>
    </r>
    <r>
      <rPr>
        <sz val="10"/>
        <rFont val="Arial Narrow"/>
        <family val="2"/>
      </rPr>
      <t>DTAM En esta actividad es cumplida por el Grupo de Procesos Corporativos y Grupo de Sistemas de Información  quienes elaboraron el formato para la consolidación de la información que reportan las DT y demás dependencias ,  con el fin de que a través del formato de inventarios y de activos de información, se incluya la información y sea publicada en la página web. Consulta: http://www.parquesnacionales.gov.co/portal/es/planeacion-gestion-y-control/gestion-documental/ 
DTOR Se solicitó al Grupo de Sistemas de Información y Radiocomunicaciones lineamientos para la coordinación y ejecución de la actividad.
Anexo2 Memorando GSIR
DTAN SE ENCUENTRA ACTUALIZADO EL INVENTARIO DE ACTIVOS DE INFORMACION EN UN 70% A LA FECHA.  Evidencia: No se puede optener evidencia de la informacion aportada ya que reposa en las oficinas de la territorial Andes nororientales.
DTAO Se elabora y actualiza el inventario de activos de información para este periodo, con corte a abril 30 de 2020.
Evidencia:  Comp V. transparencia activ 3.1
DTPA Si se encuentra actualizada y publicada el directorio de contratistas y base de datos de contratos y convenios en la página web
DTCA  De acuerdo a lo informado por GPC,  el Registro de Inventario de Activos de Información se elaboró y se  encuentra actualizado en la página web de PNNC, faltando el diligenciamiento de los Grupos de la Subdirección de Gestión y Manejo. Es competencia de GPC</t>
    </r>
  </si>
  <si>
    <r>
      <rPr>
        <i/>
        <u/>
        <sz val="10"/>
        <rFont val="Arial Narrow"/>
        <family val="2"/>
      </rPr>
      <t xml:space="preserve">GSIR
GCEA: </t>
    </r>
    <r>
      <rPr>
        <sz val="10"/>
        <rFont val="Arial Narrow"/>
        <family val="2"/>
      </rPr>
      <t>Hasta el momento no hemos recibido solicitudes relacionadas con el tema. 
DTAM En cumplimiento a la Ley 1712 del 6 de marzo de 2014, Parques Nacionales Naturales de Colombia pone a disposición de los ciudadanos la  información, la cual es consolidada por el nivel central, con aportes de los diferentes reportes de los procesos de las Direcciones Territoriales. La información entre otra: Los espacios físicos destinados para el contacto con el sujeto obligado Los teléfonos fijos y móviles, líneas gratuitas y fax, incluyendo el indicativo nacional e internacional Correo electrónico institucional Correo físico o postal
Link al formulario electrónico de solicitudes, peticiones, quejas, reclamos y denuncias
Localización física, sucursales o regionales, horarios y días de atención al público
Correo electrónico para notificaciones judiciales: notificaciones.judiciales@parquesnacionales.gov.co Políticas de seguridad de la información del sitio web y protección de datos personales. Trámites y servicios, Contratación, etc.
Consulta: Link de consulta: http://www.parquesnacionales.gov.co/portal/es/servicio-al-ciudadano/transparencia-y-acceso-a-la-informacion-publica/ (NO SE TIENE EN CUENTA POR NO CORRESPONDER)
DTOR Se solicitó al Grupo de Sistemas de Información y Radiocomunicaciones lineamientos para la coordinación y ejecución de la actividad.
Anexo2 Memorando GSIR
DTAN NO APLICA (si aplica)
DTAO No reportó
DTPA No reportó
DTCA No se tieneen avances en este cuatrimestre</t>
    </r>
  </si>
  <si>
    <r>
      <rPr>
        <b/>
        <sz val="10"/>
        <rFont val="Arial Narrow"/>
        <family val="2"/>
      </rPr>
      <t>OAP:</t>
    </r>
    <r>
      <rPr>
        <sz val="10"/>
        <rFont val="Arial Narrow"/>
        <family val="2"/>
      </rPr>
      <t xml:space="preserve">  Se acompaño a los procesos de AMSPNN en la actualización de los responsables de riesgos conforme solicitud y en actividades de validación, de igual forma se remitió respuesta a las necesidades generadas por los diferentes procesos (Evidencias 2.3.)
DTAM Ante la situación de covid 19 no se registran avances en este periodo; sin embargo hasta hace 3 o 4 meses ya este proceso se había realizado con la actualización de la matriz de riesgos 2020 y justo en el mes de abril se hace el reporte de seguimiento y monitoreo del primer cuatrimestre.
DTOR No se presenta avance en el primer cuatrimestre para esta actividad, dado que se realiza en el último cuatrimestre.
DTAN No reportó
DTAO Se realizaron mesas de trabajo, para la actulización del mapa de riesgos 2020, con las Áreas Protegidas y responsables de la DTAO.  
Evidencias: comp. riesgos de corrupción actividad 2.3
DTPA No reportó
DTCA  No se presenta reporte en este cuatrimestre, teniendo en cuenta que las actividades propias de la actualización del mapa de riesgos se desarrollaron en el último cuatrimestre de la vigencia 2019. Se espera hacia el final de la vigencia, avanzar en la actualización del mapa de riesgos para la  vigencia 2021.</t>
    </r>
  </si>
  <si>
    <r>
      <rPr>
        <sz val="11"/>
        <rFont val="Arial Narrow"/>
        <family val="2"/>
      </rPr>
      <t>OAP7 Nota adicional  CUMPLIDO EN PRIMER CUATRIMESTRE . Pendiente de implementar los mecanismos para medir los beneficios que recibe el usuario por la mejora del trámite? 
SGM-GTEA: Se reporta por parte de esta dependencia,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</si>
  <si>
    <t>OAP7 Nota adicional  CUMPLIDO EN PRIMER CUATRIMESTRE . Pendiente de implementar los mecanismos para medir los beneficios que recibe el usuario por la mejora del trámite? 
SGM-GTEA: Se reporta por parte de esta dependencia,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</si>
  <si>
    <r>
      <rPr>
        <sz val="11"/>
        <color rgb="FF000000"/>
        <rFont val="Arial Narrow"/>
        <family val="2"/>
      </rPr>
      <t>GPM  El mes de marzo se entrego oficlamente el aplicativo nuevo de guardaparques voluntarios, el cúal aún sigue revisandose y ajustandose, ya qué sigué presentandose fallos técnicos. De igual manera, no se reanuda el programa en sus formas de vinculación habituales, por tanto, no ha sido necesario usarlo. Por otro lado, se ha gestionado la vinculación de guaraparques voluntarios de manera virtual, por lo cual se han usado medios como correo electrónico  y/o formulariós en línea transitorios para su respectiva inscripción.</t>
    </r>
  </si>
  <si>
    <r>
      <rPr>
        <sz val="11"/>
        <color rgb="FF000000"/>
        <rFont val="Arial Narrow"/>
        <family val="2"/>
      </rPr>
      <t>GPM  En el nuevo aplicativo se incorporo la opción para descargar el borrador de certificado de prestación de servicio de guardaparque, así como subir el certifcado oficial. Esto con el propósito, de facilitar los timepos de entrega, la visualización del documento por parte del guardaparque, del profesional de nivel central encargado del programa y del profesional encargado del GPV en el area protegida. Pero, debido a que el aplcativo esta aún en ajustes, se esta manejando el  medio de correo electronico para su trámite.
Como parte del producto del programa, son los guardaparques certificados por su labor, que a la fecha son 93.</t>
    </r>
  </si>
  <si>
    <t>CUMPLIDA  PRIMER CUATRIMESTRE</t>
  </si>
  <si>
    <t>SGM-GTEA: Actualmente no se ha empleado este canal de la Ventanilla VITAL, para incorporar las solicitudes de trámite análogas, por lo que aún se sigue empleando únicamente la radicación en físico y por medio del buzón de correo electrónico. Se espera que se imparta una directriz general sobre el uso y promoción de este canal de recepción y automatización de trámites para la Entidad.
SAF-GPC: Se brinda información a los usuarios respecto del proceso a seguir para adelantar los trámites ambientales por este medio, y se invita a los usuarios a hacer uso de la plataforma VITAL. 
Anexo 40. Correo 18 de agosto.
Anexo 40. Correo 10 de agosto
Anexo 40. Correo 16 de julio.
Anexo 40. Correo 15 de julio
Anexo 40. Correo 11 de marzo.
Anexo 40. Correo 10 de marzo
Anexo 40. Correo 04 de junio
DTCA   no reportó</t>
  </si>
  <si>
    <t>SGM-GTEA: Actualmente implementar esta interoperabilidad resultaría inoperante, debido a que se sigue sin emplearse la Ventanilla VITAL para adelantar trámites, por lo que la remisión o envío automático de actos administrativos por VITAL, no es un hecho, especialmente porque tampoco se están emitiendo actos administrativos numerados electrónicamente por ORFEO (únicamente firma electrónica), que hace posible crear el webservice hasta el momento.
SAF-GPC: En PNNC, se cuenta con las firmas electrónicas certificadas para los Jefes de Unidades de Decisión, es decir, todos los jefes pueden firmar de manera electrónica cualquier comunicación oficial o acto administrativo.
Anexo 41. Circular 20204000000134
nota: Este proceso debe realizarse para asegurar interoperabilidad entre orfeo / Vital por tanto no se tiene en cuenta el % avance reportado
DTCA: La DT se encuentra a la espera del diseño de la herramienta de software lo cual es del resorte del Nivel Central de la entidad</t>
  </si>
  <si>
    <r>
      <rPr>
        <b/>
        <i/>
        <u/>
        <sz val="10"/>
        <rFont val="Arial Narrow"/>
        <family val="2"/>
      </rPr>
      <t>GTEA</t>
    </r>
    <r>
      <rPr>
        <sz val="10"/>
        <rFont val="Arial Narrow"/>
        <family val="2"/>
      </rPr>
      <t xml:space="preserve"> Para los meses de marzo y abril de este año, se adelantaron jornadas de capacitación por parte de la Autoridad Nacional de Licencias Ambentales -ANLA-, como administrador de la Ventanilla Única VITAL, dirigida a los perfiles de Atención al Usuario, Profesionales técnicos, Profesionales Juridicos, Notificadores y Coordnación con asistente. De esta manera se ha dado cumplimiento a la acción de racionalización propuesta por la Oficina Asesora de Planeación.
GGH</t>
    </r>
    <r>
      <rPr>
        <b/>
        <i/>
        <u/>
        <sz val="10"/>
        <rFont val="Arial Narrow"/>
        <family val="2"/>
      </rPr>
      <t xml:space="preserve">
</t>
    </r>
    <r>
      <rPr>
        <b/>
        <sz val="10"/>
        <rFont val="Arial Narrow"/>
        <family val="2"/>
      </rPr>
      <t>DTAM (No reportó avance)</t>
    </r>
    <r>
      <rPr>
        <sz val="10"/>
        <rFont val="Arial Narrow"/>
        <family val="2"/>
      </rPr>
      <t xml:space="preserve">
</t>
    </r>
    <r>
      <rPr>
        <b/>
        <sz val="10"/>
        <rFont val="Arial Narrow"/>
        <family val="2"/>
      </rPr>
      <t xml:space="preserve">DTOR </t>
    </r>
    <r>
      <rPr>
        <sz val="10"/>
        <rFont val="Arial Narrow"/>
        <family val="2"/>
      </rPr>
      <t xml:space="preserve">Se solicitó al Grupo de Gestión Humana y Grupo de Tramites y Educción Ambiental, lineamientos para la ejecución de la actividad.
Anexo 3 memorando 20207010003633 GGH
Anexo 4 memorando 20207010003623 GTEA
</t>
    </r>
    <r>
      <rPr>
        <b/>
        <sz val="10"/>
        <rFont val="Arial Narrow"/>
        <family val="2"/>
      </rPr>
      <t xml:space="preserve">DTAN </t>
    </r>
    <r>
      <rPr>
        <sz val="10"/>
        <rFont val="Arial Narrow"/>
        <family val="2"/>
      </rPr>
      <t xml:space="preserve">NO PRESENTA AVANCE
</t>
    </r>
    <r>
      <rPr>
        <b/>
        <sz val="10"/>
        <rFont val="Arial Narrow"/>
        <family val="2"/>
      </rPr>
      <t xml:space="preserve">DTAO </t>
    </r>
    <r>
      <rPr>
        <sz val="10"/>
        <rFont val="Arial Narrow"/>
        <family val="2"/>
      </rPr>
      <t xml:space="preserve">Sin avance, a la fecha no se han recibido los lineamientos del area encargada para la capacitación sobre el el sistema VITAL al interior de la DTAO.
</t>
    </r>
    <r>
      <rPr>
        <b/>
        <sz val="10"/>
        <rFont val="Arial Narrow"/>
        <family val="2"/>
      </rPr>
      <t>DTPA No reportó</t>
    </r>
    <r>
      <rPr>
        <sz val="10"/>
        <rFont val="Arial Narrow"/>
        <family val="2"/>
      </rPr>
      <t xml:space="preserve">
</t>
    </r>
    <r>
      <rPr>
        <b/>
        <sz val="10"/>
        <rFont val="Arial Narrow"/>
        <family val="2"/>
      </rPr>
      <t>DTCA</t>
    </r>
    <r>
      <rPr>
        <sz val="10"/>
        <rFont val="Arial Narrow"/>
        <family val="2"/>
      </rPr>
      <t xml:space="preserve"> Este proceso se lidera desde el Nivel Central y no se ha tenido lineamientos para avanzar en este cuatrimestre </t>
    </r>
  </si>
  <si>
    <r>
      <rPr>
        <b/>
        <sz val="10"/>
        <rFont val="Arial Narrow"/>
        <family val="2"/>
      </rPr>
      <t>OAP:</t>
    </r>
    <r>
      <rPr>
        <sz val="10"/>
        <rFont val="Arial Narrow"/>
        <family val="2"/>
      </rPr>
      <t xml:space="preserve"> El ejercicio de Planeación Financiera se cumplirá en el último cuatrimestre
SAF (GPC-GGF) El ejercicio de Planeación Operativa Anual, se realizó y se cuenta con presupuesto Asignado de acuerdo con el POA Vigencia de 2020 para las iniciativas que mejoren el Servicio al Ciudadano. 
Anexo 1.1.  Prespuesto consolidado GPC 2020 
</t>
    </r>
    <r>
      <rPr>
        <b/>
        <sz val="10"/>
        <rFont val="Arial Narrow"/>
        <family val="2"/>
      </rPr>
      <t xml:space="preserve">DTAM </t>
    </r>
    <r>
      <rPr>
        <sz val="10"/>
        <rFont val="Arial Narrow"/>
        <family val="2"/>
      </rPr>
      <t>Para la atención al usuario, se dispuso de recursos para la contratación de personal administrativo en cada una de las sedes administrativas, así como en la sede de la DT,con el fin de que además de las actividades del parque, realicen la atención, recepción de información como trámites y servicios que presta PNNC.Los recursos asginados .para la vigencia 2020 son: $393.545.302 Anexo 1 PAA 2020 - PRESUPUESTO PNNC  2020 - PGN-UE-FUNCIONAMIENTO  (Meta para cumplir en ultimo cuatrimestre EBB)
DTOR Se solicitó a la Oficina Asesora de Planeación a fin de solicitar lineamiento e indicación de la asignación de presupuesto para esta actividad. 
Anexo 1 memorando 20207010003583 OAP
DTAN (Meta para cumplir en ultimo cuatrimestre EBB)
DTAO Se incorporaron recursos en el presupuesto de la vigencia 2020, para mejorar el servicio al ciudadano.
Evidencia:  Subcomponente IV servicio al ciudadano Activ. 1.1(Meta para cumplir en ultimo cuatrimestre EBB)
DTPA
DTCA No se presenta reporte debido a que la fecha de vencimiento de la “meta o producto”, es posterior al corte del seguimiento y lo corresondiente se concerta en el último trimestre de cada vigencia. (Meta para cumplir en ultimo cuatrimestre EBB)</t>
    </r>
  </si>
  <si>
    <r>
      <t xml:space="preserve">Gestión Humana,  Grupo de procesos Corporativos en la Sede Central y </t>
    </r>
    <r>
      <rPr>
        <sz val="11"/>
        <rFont val="Arial Narrow"/>
        <family val="2"/>
      </rPr>
      <t xml:space="preserve">Direcciones Territoriales </t>
    </r>
  </si>
  <si>
    <t xml:space="preserve">SAF-GPC: El ejercicio de Planeación Operativa Anual, se realizó y se cuenta con presupuesto Asignado de acuerdo con el POA Vigencia de 2020 para las iniciativas que mejoren el Servicio al Ciudadano. 
Anexo 1.1.  Prespuesto consolidado GPC 2020
NOTA: este proceso se cumplirá en ultimes cuatrimestrestre por tanto el % de avance no se tiene en cuenta
DTAN: La direccion terrirotial ha cItado reunion para definir lo lineamientos 2021 y asi  mismo establecer seguimiento a ejecucion presupuestal 2020. Esta sera una reunion introductoria del ejercicio que se adelantara para definir el presupuesto que se va asignar a a cada una de las lineas estrategicas para el año 2021. se anexa invitacion virtual a reunion para el martes 08 de septiembre.
DTAO Reporte primer trimetre:28/4/2020
Se incorporaron recursos en el presupuesto de la vigencia 2020, para mejorar el servicio al ciudadano.
Evidencia:  Subcomponente IV servicio al ciudadano Activ. 1.1
DTCA: No se presenta reporte debido a que la fecha de vencimiento de la “meta o producto”, es posterior al corte del seguimiento y lo corresondiente se concerta en el último trimestre de cada vigencia. 
DTOR No se presenta avance en el periodo, esta actividad se realiza en el último cuatrimestre de la vigencia 2020. </t>
  </si>
  <si>
    <r>
      <rPr>
        <b/>
        <sz val="10"/>
        <color theme="1"/>
        <rFont val="Arial Narrow"/>
        <family val="2"/>
      </rPr>
      <t xml:space="preserve">Nota: (meta que se cumplirà y evaluará finalizando semestre /30/06/2020)
GPC </t>
    </r>
    <r>
      <rPr>
        <sz val="10"/>
        <color theme="1"/>
        <rFont val="Arial Narrow"/>
        <family val="2"/>
      </rPr>
      <t xml:space="preserve"> Los reportes se realizan de manera trimestral y se publican en la página web de la entidad en el link: http://www.parquesnacionales.gov.co/portal/es/servicio-al-ciudadano/peticiones-quejas-y-reclamos/informe-de-peticiones-quejas-y-reglamos/
Anexo 1.2. Análisis encuestas I trim-20
Anexo 1.2. Informe PQRSD I trimestre-20</t>
    </r>
    <r>
      <rPr>
        <b/>
        <sz val="10"/>
        <color theme="1"/>
        <rFont val="Arial Narrow"/>
        <family val="2"/>
      </rPr>
      <t xml:space="preserve">
</t>
    </r>
    <r>
      <rPr>
        <sz val="10"/>
        <rFont val="Arial Narrow"/>
        <family val="2"/>
      </rPr>
      <t xml:space="preserve">DTAM
DTOR No se presenta avance en el periodo dado que la periodicidad del informe es semestral
DTAN
DTAO
DTPA No se tiene avances sobre este ítem durante el cuatrimestre 
DTCA No se presenta informe teniendo en cuenta que es semestral y es competencia del GPC. Sin embargo, se remitió como insumo para la elaboración del informe al GPC el consolidado de tabulación de encuestas aplicadas en la sede de la DT y las áreas protegidas: Sff Los Colorados y PNN Paramillo. Evidencia:en carpeta 1.2 Ver memorando y correo electrónico, consolidado zip tabulación de encuestas
</t>
    </r>
  </si>
  <si>
    <t>GSIR Actualmente se esta realizando una migración de la Ventanilla Unica a Orfeo 2.0, para enlazar la ventanilla a los servicios expuestos por esta nueva versión de Orfeo.
DTAM A la espera de directrices de GSIR ya que para las DT sería fase de implementación.
Sin embargo se genera Orfeo No. 20205000003893
 al GSIR pidiendo orientaciones para la DTAM.
Anexo 8 orfeo GSIR - DTAM - DIRECTRICES PAAC, NOTA: la gestión es considerada como % de avance 
DTAN: De acuerdo a lo que se concoce: En este momento se está en proceso de contratación de la Ventanilla. 
No se ha recibido indicaciones sobre participación de la Dirección Territorial. Se envía correo electrónico solicitando información. Se adjunta correo electrónico de solicitud al GSIR
NOTA: la gestión es considerada como % de avance
DTCA: Dando alcance a correo electrónico remitido al GSIR por la DTCA se obtuvo la siguiente información:  "En este momento se está en proceso de contratación del Ingeniero de Desarrollo  quien se encargará de hacer la integración de la Ventanilla, en consecuencia no hay reporte disponible para este tema". ver correo electrónico anexo
DTOR El mantenimiento y soporte de la herramienta de PQRS se está realizando desde el nivel central, de acuerdo a las incidencias reportadas con relación al funcionamiento del aplicativo.
Anexo 2.4.1 GSIR_M20192400001743
DTPA Esta actividad se encuentra a cargo de GSIR</t>
  </si>
  <si>
    <t>SAF-GPC: En atención a la emergencia sanitaria declarada por el Gobierno Naional mediante el Decreto 417 de 2020, prorrogada por mediante la Resolución 844 de 2020,   las capacitaciones por parte de las entidades estatales, no se están realizando.
DTAM Consultamos al Grupo de Procesos Corporativos orientaciones para esta acción, y nos informaron:
Teniendo en cuenta la emergencia sanitaria decretada desde el mes de marzo, con el Decreto 417 de 2020, y prorrogada mediante la Resolución 844 de 2020, las capacitaciones por parte de las entidades estatales, no se están realizando por el momento, por lo cual, debemos esperar a que se autoricen nuevamente las mismas, para proceder a solicitarlas. 
Por consiguiente  no se registran avances en el periodo 
DTAN: En atención a la emergencia sanitaria declarada por el Gobierno Naional mediante el Decreto 417 de 2020, las capacitaciones por parte de las entidades estatales, no se están realizando.  Se asistió a Invitación realizada por Nivel Central sobre  VITAL y SILA MC, para perfil Radicador - Servicio al Ciudadano con Direccciones-  Evidencias: Lista Asistencia plataformas VITAL y SILA MC, para perfil Radicador - Servicio al Ciudadano con Direccciones NOTA; reporte no es coherente a la actividad definida no se tienen en cuenta avance reportado 
DTAO Actividad a cargo del grupo de procesos corporativos, a la fecha la DT no ha recibido lineamientos, por cuanto la actual situación de emergencia sanitaria por covid 19 en colombia se  suspendieron las capacitaciones por parte de las entidades del Estado.
Evidencia:  Servicio al ciudadano- subcomponente 2 Activ. 2.3. Anexo correo de consulta
DTCA:Dando alcance a consulta generada via correo electrónico al Grupo Procesos Corporativos,  se nos informa que teniendo en cuenta la emergencia sanitaria decretada por medio del Decreto 491 de 2020, prorrogada por la Resolución 844 de 2020, para el cuatrimestre se tienen suspendidas las capacitaciones por parte de las entidades públicas, por lo cual GPC se encuentra a la espera de lineamientos con el objetivo de poder dar cumplimiento a las mismas. anexo 1. correo electrónico
DTOR El  Parque Nacional Natural Chingaza realizó capacitación interna sobre red de apoyo para el proceso de turismo accesible e incluyente.
Anexo 2.3.1 Acta Red apoyo DEV
Anexo 2.3.2 acta de seg_compromisos
Anexo 2.3.3 Gmail_Tur_acc_incluyente
Anexo 2.3.4 Ecorretos-convertido
Anexo 2.3.5 Taller 1 LSC
Anexo 2.3.6 Taller 2 LSC
Anexo 2.3.7 Taller 3 LSC
DTPA 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t>
  </si>
  <si>
    <r>
      <rPr>
        <b/>
        <i/>
        <sz val="10"/>
        <color theme="1"/>
        <rFont val="Arial Narrow"/>
        <family val="2"/>
      </rPr>
      <t xml:space="preserve">GI  </t>
    </r>
    <r>
      <rPr>
        <sz val="10"/>
        <color theme="1"/>
        <rFont val="Arial Narrow"/>
        <family val="2"/>
      </rPr>
      <t xml:space="preserve">Para esta actividad no se dejaron previstos a nivel presupuestal rubros específicos para adelantar estas obras, por recorte presupuestal y la necesidad de generar mantenimientos a la infraestructura en general. Durante este primer trimestre del año, hemos venido actualizando la información de las infraestructuras que están en arriendo ya que son ellas las que nos implican volver a realizar autodiagnósticos y diagnósticos por parte de las Áreas Protegidas y así el Grupo de Infraestructura pueda producir, los insumos técnicos que permitan cumplir con la normativa. Se tiene previsto para el segundo semestre implementar algunas actividades de accesibilidad con los </t>
    </r>
    <r>
      <rPr>
        <sz val="10"/>
        <rFont val="Arial Narrow"/>
        <family val="2"/>
      </rPr>
      <t>saldos que se generen de los mantenimiento correctivos. </t>
    </r>
    <r>
      <rPr>
        <i/>
        <sz val="10"/>
        <rFont val="Arial Narrow"/>
        <family val="2"/>
      </rPr>
      <t xml:space="preserve">
</t>
    </r>
    <r>
      <rPr>
        <sz val="10"/>
        <rFont val="Arial Narrow"/>
        <family val="2"/>
      </rPr>
      <t xml:space="preserve">DTAM Para la vigenvcia 2020 Las siguientes han sido las actividades de Infraestructura para el año de 2020, con corte abril .• Plan de mantenimiento – 2020.• Proyectos PNNAmacayacu
• Casa Sede de Parques Nacionales en Miraflores.• Proyecto de Diseño y Construcción de la cabaña de control – Rio Itilla – PNNChiribiquete.
Anexo 2 informe de gestión de infraestructura abril 2020
Anexo 3 anexos - INFORME  DE GESTION INFRAESTRUCTURA - ABRIL -2020
DTOR Se solicitó al Grupo de Infraestructura lineamientos para la coordinación y ejecución de la actividad. Así mismo,  y en atención a su respuesta enviamos informe de adecuación locativa de PNN Sierra de la Macarena Sede Cerrillo, ejecutado en el marco del proyecto Visión Amazonia. 
Anexo 2 memorando 20207010003643
anexo 3 memorando rta GI 20204500001013
Anexo 4 Informe adecuación Macarena 
DTAN No se presenta  avance
DTAO Sin avance No se han realizado ni mantenimientos ni trabajos de obra civil en ninguna de las 12 áreas.
DTPA No se tiene avances sobre este ítem durante el cuatrimestre 
DTCA No se tienen avances en la sede de la DT ni en las áreas protegidas con excepción del PNN CRSB: Durante el cuatrimestre se adelantó la elaboración de fichas que serán remitidas a la oficina de infraestructura de NC para su revisión y análisis de inversión para realizar los mantenimientos priorizados en la sede administrativa y dos de las cabañas de las sedes operativas. </t>
    </r>
  </si>
  <si>
    <r>
      <rPr>
        <i/>
        <sz val="10"/>
        <rFont val="Arial Narrow"/>
        <family val="2"/>
      </rPr>
      <t xml:space="preserve">Nota: (meta que se cumplirà y evaluará finalizando semestre /30/06/2020)
GSIR </t>
    </r>
    <r>
      <rPr>
        <sz val="10"/>
        <rFont val="Arial Narrow"/>
        <family val="2"/>
      </rPr>
      <t>Respecto al último reporte de la vigencia 2019, En 2020 se avanzó en un nuevo banner en la página principal dentro de la secciónde transparencia de acceso a la información pública. Se empezó a realizar una nueva plantilla para el contenido de desarrollo sotenible en la cual se visualiza más graficamente la información.Se agregó reproductor podcast para la reproducción de material auditivo. En la actualidad se sigue mejorando periodicamente la características y accesibiilidad de la página orientada a personas con discapacidad. Como parte del seguimiento se aplicó diagnóstico através del sitio  http://www.tawdis.net/ y arrojó una certificación en nivel A.
SAF-GPC: Con apoyo del GCEA y GSIR, se trabaja en la creación de un nuevo por</t>
    </r>
    <r>
      <rPr>
        <i/>
        <sz val="10"/>
        <rFont val="Arial Narrow"/>
        <family val="2"/>
      </rPr>
      <t xml:space="preserve">tal web, que cuente con los requisitos necesarios para el acceso a esta herramienta, por parte de la población en situación de doiscapacidad. 
</t>
    </r>
    <r>
      <rPr>
        <b/>
        <i/>
        <sz val="10"/>
        <rFont val="Arial Narrow"/>
        <family val="2"/>
      </rPr>
      <t xml:space="preserve">
</t>
    </r>
    <r>
      <rPr>
        <i/>
        <sz val="10"/>
        <rFont val="Arial Narrow"/>
        <family val="2"/>
      </rPr>
      <t>Aneo 2.2 reunión GCEA 24 enero 2020
Anexo 2.2. reunión GCEA 11 marzo 2020</t>
    </r>
    <r>
      <rPr>
        <b/>
        <i/>
        <sz val="10"/>
        <rFont val="Arial Narrow"/>
        <family val="2"/>
      </rPr>
      <t xml:space="preserve">
</t>
    </r>
    <r>
      <rPr>
        <sz val="10"/>
        <rFont val="Arial Narrow"/>
        <family val="2"/>
      </rPr>
      <t>DTAM
DTOR Se solicitó a  Grupo de Procesos Corporativos lineamientos para la ejecución de la actividad dado el alcance de la Dirección Territorial. 
Anexo 5 memorando 20207010003613 GPC
DTAN
DTAO Se envió correo electrónico al Grupo de Sistemas de Información y al Grupo de Procesos Corporativos, solicitando directriz y  lineamientos respecto a la participación de las territoriales,  para el desarrollo de la actividad 2.2 del plan anticorrupción: "Evaluar y realizar seguimiento a los instrumentos y herramientas implementadas para garantizar la accesibilidad (para personas con discapacidad visual) a la página web de la entidad (Implementación de la NTC 5854 y Convertic).dos evaluaciones una semestral"
Evidencias:  Comp. 4 Servicio al ciudadano. Activ 2.2 Correo electrónico.
DTPA No se tiene avances sobre este ítem durante el cuatrimestre 
DTCA se encuentra a la espera de los lineamientos por parte del GSIR. Sin embargo el GPC informó del desarrollo de dos reuniones en el cuatrimestre</t>
    </r>
  </si>
  <si>
    <r>
      <rPr>
        <i/>
        <sz val="10"/>
        <rFont val="Arial Narrow"/>
        <family val="2"/>
      </rPr>
      <t xml:space="preserve">SAF (GH-GPC) SAF-GPC: Se solicito mediante memorando a cada DT, reporte de los encargados del Servicio al Ciudadano. 
Anexo 2.7. Memorandos encargado Servicio al Ciudadano. 
En cuanto a los perfles, a la fecha no se han recibido por parte de las DT´s hojas de vida con el fin de verificar el perfil para designar a las personas encargadas de la atención al ciudadano, en articulación con el GPC. 
</t>
    </r>
    <r>
      <rPr>
        <sz val="10"/>
        <rFont val="Arial Narrow"/>
        <family val="2"/>
      </rPr>
      <t>DTAM Para las áreas protegidas se lleva a cabo la contratación de una administrativa para cada una de las sedes, quienes contribuyen a la atención al ciudadano, sea a trvés de solicitudes y respuestas a las PQRS, atenciones telefónicas, presenciales y por correo electrónico. Anexos 4 al 4.10 Contrato clausulado del técnico para realizar la atención, recepción de las solicitudes de los usuarios. Anexo 4 CONDICIONES ADICIONALES CPS AP Anexo 4.1 RELACIÓN CONTRATACIÓN AP DT PARA ATEN CIUDADANO
DTOR Actualmente la persona designada a atención al ciudadano tiene el cargo de secretaria ejecutiva, código 4210, grado 20, nombrada mediante acto administrativo Resolución No. 0217 de fecha 19 de mayo de 2016. 
Anexo 9. acto administrativo nombramiento
Anexo 10. Manual de Funciones
Anexo 11. Responsables AU
DTAN Se adjunta hoja de vida de la persona que esta contratada en al territorial andes Nororientales con obligaciones en su contrato de atencion alciudadano.
DTAO Se revisó el perfil de las candidatas a realizar las actividadades de atención al diudadano en la DTAO, encontrándose que tienen cursos y experiencia relacionada con la atención al cliente y la satisfacción del  mismo.
Evidencia componente IV servicio ciudadano activ. 2.7.1 certificados.
DTPA Se designa esta obligación al Profesional de Calidad de la Territorial Pacífico, el cual es cotratado desde el 20 de marzo de 2020
DTCA Previa revisión de los perfiles, se cumplió con la designación del responsable de atención al usuario en la Dirección Territorial Caribe. Las obligaciones se encuentran especificadas en el Estudio Previo  que anexo como Evidencia: Estudios Previos lider atención al usuario y memorando remitido al GPC</t>
    </r>
  </si>
  <si>
    <t xml:space="preserve">SAF-GPC  Los reportes se realizan de manera trimestral y se publican en la página web de la entidad en el link: http://www.parquesnacionales.gov.co/portal/es/servicio-al-ciudadano/peticiones-quejas-y-reclamos/informe-de-peticiones-quejas-y-reglamos/Anexo 4.1. Informe PQRSD I trimestre-20
GCI: Elaboró los Informes de Peticiones, Quejas, Reclamos, Sugerencias y Denuncias para los periodos  comprendidos  entre  el 1 al 30 de enero del 2020, del 01 al 29 de febrero  del 2020  y del 1 al 30 de marzo de 2020,  los cuales se encuentran publicados en la siguiente URL: Parques Nacionales Naturales de Colombia &gt; Modelo Integrado de Planeación y Gestión &gt; Transparencia, acceso a la información y lucha contra la corrupción &gt; Informes de evaluación y gestión &gt; Vigencia 2020
</t>
  </si>
  <si>
    <r>
      <t xml:space="preserve">Todas las Unidades de Decisión, incluidas como administradores u operadores en el aplicativo de la Superintendencia de Industria y Comercio - </t>
    </r>
    <r>
      <rPr>
        <sz val="11"/>
        <rFont val="Arial Narrow"/>
        <family val="2"/>
      </rPr>
      <t>Direcciones Territoriales</t>
    </r>
  </si>
  <si>
    <r>
      <t>Grupo de Procesos Corporativos-</t>
    </r>
    <r>
      <rPr>
        <sz val="11"/>
        <rFont val="Arial Narrow"/>
        <family val="2"/>
      </rPr>
      <t>Direcciones Territoriales</t>
    </r>
  </si>
  <si>
    <t>SAF-GPC: Se remite memorando Nª20204600005513 reiterando al GGF creación de usuario para el GPC, para adelantar bases de datos ante el aplicativo de la SIC. 
Anexo 4.3. Memorando Nª20204600005513
DTAM Mediante memorando No. 20205000003893 al GSIR orientaciones desde nivel central para llevar acabo esta actividad. No se registran avances.
Anexo 15 orfeo  20205000003893 GSIR - DTAM  - PAAC  nota: la gestión realizada se tiene en cuenta en % de avance
DTAN:Se envió correo electrónico al Grupo de Procesos Corporativos y Grupo Financiero solicitando Directrices y lineamientos respecto a la participación de la DTAN,  para el desarrollo de esta actividad. del plan anticorrupción:
 nota: la gestión realizada se tiene en cuenta en % de avance
DTAO se ha actualizado las base de datos personales y realizar el registro en el aplicativo de la Superintendencia de Industria y Comercio, durante el año en curso. se toman print de las pantallas del aplicativo de marzo a julio 2020.
Evidencia: Servicio al ciudadano. subcomponente 4. Activ 4.3  Anexo Marzo, Abril y mayo, Junio  Julio
DTCA:Esta actividad es realizada por el Nivel central. Sin embargo, en consulta generada al GPC se obtuvo la respuesta que para proceder con la actualización de las bases de datos, es necesario que desde el Grupo de Gestión Financiera, se creen los usuarios para acceder a la plataforma y  realizar dicha actividad. Por lo anterior, desde el GPC, Nivel Central, se remitió memorando Nª20204600005513 solicitando lineamientos al respecto. anexo 1 correo electrónico
DTOR Las bases de datos se encuentran actualizadas, se está a la espera de las indicaciones para el proceso de actualización en el aplicativo de la SIC. 
DTPA La base de datos personales para la Territorial Pacífico se encuentra debidamente actualizada para el segundo cuatrimestre, sin embargo estamos a la espera de lineamientos desde Nivel Central, para actualizar en el aplicativo del SIC.</t>
  </si>
  <si>
    <t>SAF-GPC: La caracterización se encuentra publicada en la página web. Se procederá con la actualización  partir del mes de septiembre. 
Anexo 5.1. Informe Caracterización PNN-20
DTAM . Teniendo en cuenta que la actualización de acuerdo con la norma se debe realizar anualmente, y dada la emergencia sanitaria, se iniciará el proceso de caracterización a usuarios a partir de las directrices que establezca el Grupo de Procesos Corporativos, en el  mes de octubre. 
DTAN: se envia correo a Luis Alberto Ortiz, coordinador de dprocesos corporativos, solicitando nos informe  frente a la siguiente meta o producto, cual es la evidencia y el trámite que se debe realizar, pues la DTAN lo desconoce.
DATO Reporte primer trimetre:28/4/2020
"El día 06/12/2019 mediante orfeo 20196090000243 se remitió al Grupo de Procesos Corportativos, la tabulación de las encuestas de caracterización de ciudadanos, con el fin de revisar la pertinencia de la oferta, canales y mecanismos de información y comunicación, a establecerse con dichos usuarios, durante la vigencia 2020.
Evidencia. Comp. IV servicio al ciudadano activ. 5.1
DTCA: Según lo informado por el Grupo de Procesos corporativos en correo electrónico, el proceso de actualización de caracterización se realiza de manera anual, conforme a lo establecido en la ley,por lo cual a finales del mes de septiembre daremos inicio a este proceso. anexo1. correo electrónico
DTOR La caracterización se realizó en el noviembre 2019, por lo tanto se encuentra vigente y publicada en la pagina web, la actualización se realizará en el siguientes reporte.
DTPA La caracterización se encuentra vigente y publicada en la página web Nota: la caracterización debe ser actualizada de manera anual</t>
  </si>
  <si>
    <r>
      <t xml:space="preserve">Subdirección de Gestión y Manejo, Oficina Asesora de Planeación, Grupo de Participación Social  y </t>
    </r>
    <r>
      <rPr>
        <i/>
        <sz val="11"/>
        <rFont val="Arial Narrow"/>
        <family val="2"/>
      </rPr>
      <t>Direcciones Territoriales</t>
    </r>
    <r>
      <rPr>
        <sz val="11"/>
        <rFont val="Arial Narrow"/>
        <family val="2"/>
      </rPr>
      <t xml:space="preserve"> con apoyo del Grupo de Comunicaciones y Educación Ambiental.</t>
    </r>
  </si>
  <si>
    <r>
      <rPr>
        <b/>
        <i/>
        <u/>
        <sz val="10"/>
        <rFont val="Arial Narrow"/>
        <family val="2"/>
      </rPr>
      <t>OAP/  GCEA:</t>
    </r>
    <r>
      <rPr>
        <b/>
        <sz val="10"/>
        <rFont val="Arial Narrow"/>
        <family val="2"/>
      </rPr>
      <t xml:space="preserve"> </t>
    </r>
    <r>
      <rPr>
        <sz val="10"/>
        <rFont val="Arial Narrow"/>
        <family val="2"/>
      </rPr>
      <t xml:space="preserve">Se está revisando con la Subdirección de Gestión y Manejo la posibilidad de hacer un foro.  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r>
      <rPr>
        <i/>
        <u/>
        <sz val="10"/>
        <rFont val="Arial Narrow"/>
        <family val="2"/>
      </rPr>
      <t xml:space="preserve">
</t>
    </r>
    <r>
      <rPr>
        <sz val="10"/>
        <rFont val="Arial Narrow"/>
        <family val="2"/>
      </rPr>
      <t xml:space="preserve">DTAM No se registran avances en el periodo.No lo ha definido CDEI
DTOR Se envío memorando interno de radicado No. 20207030000973 al Grupo de Comunicación y Educación Ambiental, en el cual se solicita lineamientos para este reporte (Anexo 3). 
DTAN No se registran avances en el periodo.No lo ha definido CDEI
DTAO No lo ha definido CDEI
DTPA Se reportan avances relacionados en el Plan de Participación Social y Ciudadana para el primer cuatrimestre 
DTCA No se tiene avance en el período de reporte.No lo ha definido CDEI </t>
    </r>
  </si>
  <si>
    <r>
      <rPr>
        <b/>
        <i/>
        <u/>
        <sz val="10"/>
        <rFont val="Arial Narrow"/>
        <family val="2"/>
      </rPr>
      <t xml:space="preserve">GPM </t>
    </r>
    <r>
      <rPr>
        <sz val="10"/>
        <rFont val="Arial Narrow"/>
        <family val="2"/>
      </rPr>
      <t xml:space="preserve">Para el programa de guardaparques voluntarios en el mes de febrero se hizo la publicación en la página web de convocatoria especial, dirigida a voluntarios con formación en diseño, medios audiovisuales y afines, con el fin de apoyar el programa en la elaboración de piezas comunicativas.
- Se apoyo al Grupo de Comunicaciones en el desarrollo de contenidos para el Dia del Oso y el apoyo en charlas sobre conservaciòn con Chocolatinas Jet que se realizo en el primer trimestre de 2020. 
</t>
    </r>
    <r>
      <rPr>
        <b/>
        <i/>
        <u/>
        <sz val="10"/>
        <rFont val="Arial Narrow"/>
        <family val="2"/>
      </rPr>
      <t xml:space="preserve">GCEA: </t>
    </r>
    <r>
      <rPr>
        <sz val="10"/>
        <rFont val="Arial Narrow"/>
        <family val="2"/>
      </rPr>
      <t>Se publicó en la página web  por solicitud de la OAJ el Proyecto de resolución “por la cual se adopta el Plan de Manejo del Parque Nacional Natural Los Corales del Rosario y de San Bernardo”
También se publicó para conocimiento de la ciudadanía la apertura proceso para que prestadores de servicios ecoturísticos obtengan el aval de operación en el Parque Nacional Natural Los Nevados durante el 2020
Todas las dependencias
DTAM No se registran avances en el periodo.
DTOR Se envío memorando interno de radicado No. 20207030000973 al Grupo de Comunicación y Educación Ambiental, en el cual se solicita lineamientos para este reporte (Anexo 3). 
DTAN (No reportó)
DTAO Las redes de Parques Nacionales no las administramos las territoriales, sino nivel central.Por lo anterior, no se tienen avances al respecto.
DTPA (No reportó)
DTCA No se tiene avance en esta actividad de acuerdo a lo reportado por el profesional de comunicaciones de la DTCA. Sin embargo, es importante mencionar que se estaba organizando un Facebook Live en la sede de la DTCA con la Directora Territorial, el personal de PNN Tayrona y los pueblos indígenas pero se aplazó hasta nueva orden debido a la declaratoria de emergencia sanitaria por Covid 19</t>
    </r>
  </si>
  <si>
    <r>
      <rPr>
        <b/>
        <i/>
        <u/>
        <sz val="10"/>
        <color theme="1"/>
        <rFont val="Arial Narrow"/>
        <family val="2"/>
      </rPr>
      <t>S</t>
    </r>
    <r>
      <rPr>
        <b/>
        <i/>
        <u/>
        <sz val="10"/>
        <rFont val="Arial Narrow"/>
        <family val="2"/>
      </rPr>
      <t xml:space="preserve">GM-GPM </t>
    </r>
    <r>
      <rPr>
        <sz val="10"/>
        <rFont val="Arial Narrow"/>
        <family val="2"/>
      </rPr>
      <t xml:space="preserve">No se tienen aportes por ahora dado que el tema de los centros de dialogo ambiental esta suspendido </t>
    </r>
    <r>
      <rPr>
        <b/>
        <i/>
        <u/>
        <sz val="10"/>
        <rFont val="Arial Narrow"/>
        <family val="2"/>
      </rPr>
      <t xml:space="preserve">
GCEA: </t>
    </r>
    <r>
      <rPr>
        <sz val="10"/>
        <rFont val="Arial Narrow"/>
        <family val="2"/>
      </rPr>
      <t>Dada la situación mundial del COVID-19 estos espacios por ahora están prohibidos, pero se ha continuado participando en espacios de trabajo con Minambiente. 
Por solicitud de la Subdireción de Gestión y Manejo se diseñó un banner y se publico en la página web de la Entidad para conocimiento de la ciudadanía La caracterización de uso, ocupación y tenencia en las áreas protegidas del Sistema de Parques Nacionales Naturales de Colombia</t>
    </r>
    <r>
      <rPr>
        <b/>
        <i/>
        <u/>
        <sz val="10"/>
        <rFont val="Arial Narrow"/>
        <family val="2"/>
      </rPr>
      <t xml:space="preserve">
</t>
    </r>
    <r>
      <rPr>
        <sz val="10"/>
        <rFont val="Arial Narrow"/>
        <family val="2"/>
      </rPr>
      <t>DTAM De acuerdo a las acciones de la gestión institucional, con procesos relacionados de Uso Ocupación y Tenencia, Consulta Previa, Monitoreo de Restauración de cultivos ilícitos, Estrategias Especiales de Manejo, se avanzó:
SPM Orito: monitoreo de restauración de cultivos ilícitos: avanza con 27,9 Ha en proceso de Restauración, luego de que se firmaron 13 acuerdos PNIS y se erradicaron 15,9 Ha de cultivos ilícitos. Durante el primer trimestre se ha evidenciado a través de recorridos de PVC que estas hectáreas se encuentran en proceso de restauración sin intervención de personas externas a Parques Nacionales. Anexo 1 INFORME TÉCNICO Acuerdos PNIS-UE-1Trim 
En el trimestre se ha avanzado en las siguientes actividades: 1) revisión de los antecedentes del disturbio en las áreas de restauración, con el fin de profundizar en el conocimiento de la historia del uso del suelo en dichas áreas. 2) Dos recorridos de campo para la actualización de la línea base biofísica de los abiertos y el inventario de residuos sólidos presentes en 8 de los 59 abiertos; para ello se desarrolló una ficha de recolección de información, estructuras de datos para tabular y analizar los resultados. Se espera el siguiente trimestre finalizar el levantamiento de dicha información e iniciar su respectivo análisis.Anexo 2 FICHA INVENTARIO - RESIDUOS
Con relación a Desarrollo Local Sostenible de UE: Se tienen 132,88 Hectáreas bajo sistemas restauración, rehabilitación, recuperación, sistemas sostenibles en la  zona de influencia del SF PMOIA a las cuales se les hará seguimiento durante el 2020. Está área es el resultado de la firma de 10 acuerdos de Desarrollo Local</t>
    </r>
    <r>
      <rPr>
        <b/>
        <sz val="10"/>
        <rFont val="Arial Narrow"/>
        <family val="2"/>
      </rPr>
      <t xml:space="preserve"> Sostenible en diciembre 2019 con familias que habitan en la vereda el Libano, Zona con función Amortiguadora del AP. Se analizo un área de 336.99 has, a las cuales se les realizó la siguiente zonificación; zona de conservación 204.11 has que equivalen al 60,6% del área y su cobertura es de bosques primarios y secundarios, zona de restauración con 25.15 has que equivalen al 7,5% y su cobertura son potreros abandonadas y rastrojos, y la zona de uso sostenible con 107.73 has equivalente al 32% que corresponden a cultivos y potreros con ganadería extensiva. las 132.88 has son para hacer seguimiento año 2020.Anexo 3 Actas Entrega Insumos Acuerdos DLS- U-E
Se han firmado 10 acuerdos de DLS en el marco del proyecto de UE, para la vereda el Libano en cuyas fincas se ha realizado una zonificación, las cuales suman un total de 132,88 Ha en restauración y sistemas productivos. Durante el primer trimestre se firman actas de entrega de insumos para implementación de proyectos productivos a 10 personas de la vereda el Libano.
Se ha contratado un técnico para apoyar la implementación durante el 2020 de 15 emprendimientos sostenibles en la vereda el Libano, Zona con Función Amortiguadora del SF PMOIA. Anexo 4 evidenciasrestauraciónOrito
PNN Alto Fragua: En el primer trimestre de la vigencia 2020 se realizó el seguimiento a tres implementaciones en el marco de los acuerdos REP de UE suscritos en la vigencia 2019. (Anexo 5 Seguimiento acuerdosFragua). 
Se apoyaron tres ejercicios de identificación de conflictos Socioambientales con las 40 familias que suscribieron acuerdos de restauracion en el año 2019 (Anexo Anexo_4_Actas conflictos).
UOT:La Dirección Territorial Amazonía dentro de su Plan Estratégico incluye los escenarios de Uso, Ocupación y Tenencia como una de las líneas estratégicas de acción para el manejo y conservación de las áreas protegidas. En ese sentido,se identifican cuatro áreas con uso y ocupación en su interior, las cuales son: PNN La Paya, PNN Alto Fragua Indi Wasi, PNN Serranía de los Churumbelos y RNN Nukak. Esta línea estratégica también se viene trabajando con el Santuario Orito Indi Andi, aunque desde el año 2017 el área protegida se encuentra saneada, pero los procesos con las comunidades aún están vigentes. Anexo 6. Informe trimestral de avances_RevACR
EEM: Dentro del proceso de consulta previa para los PNN Serranía de Chiribiquete, PNN Amacayacu, PNN Alto Fragua IW, PNN Serranía los Churumbelos AW y el SFPM Orito IA, se definieron los planes de trabajo en relación a las actividades de seguimiento a los acuerdos de consulta previa(PNN Serranía de Chiribiquete, PNN Amacayacu y PNN Alto Fragua IW), iniciación del proceso con el resguardo Ticoya(PNN Amacayacu) y las acciones de aprestamiento de este proceso para el PNN Serranía los Churumbelos AW y el SFOM Orito IA. Se adjuntan actas. NN Serranía de Chiribiquete ha parado el proceso de terminación de seguimiento a los acuerdos de consulta de ampliación del área protegida. Adicionalmente, la contingencia frente a la pandemia COVID-19 ha generado que los planes de trabajo tanto del PNN Serranía de Chiribiquete como las demás(PNN Amacayacu, PNN Alto Fragua IA, PNN Serrania los Churumbelos AW y el SFPM Orito IA) Anexo 7 proceso consulta previa DTAM
</t>
    </r>
    <r>
      <rPr>
        <sz val="10"/>
        <rFont val="Arial Narrow"/>
        <family val="2"/>
      </rPr>
      <t xml:space="preserve">
</t>
    </r>
    <r>
      <rPr>
        <b/>
        <sz val="10"/>
        <rFont val="Arial Narrow"/>
        <family val="2"/>
      </rPr>
      <t xml:space="preserve">DTOR Se envío memorando interno de radicado No. 20207030000983 al Subdirección de Gestión y Manejo, en el cual se solicita lineamientos para este reporte (Anexo 4). </t>
    </r>
    <r>
      <rPr>
        <sz val="10"/>
        <rFont val="Arial Narrow"/>
        <family val="2"/>
      </rPr>
      <t xml:space="preserve">
</t>
    </r>
    <r>
      <rPr>
        <b/>
        <sz val="10"/>
        <rFont val="Arial Narrow"/>
        <family val="2"/>
      </rPr>
      <t>DTAN  NO APLICA  (si aplica)</t>
    </r>
    <r>
      <rPr>
        <sz val="10"/>
        <color theme="1"/>
        <rFont val="Arial Narrow"/>
        <family val="2"/>
      </rPr>
      <t xml:space="preserve">
</t>
    </r>
    <r>
      <rPr>
        <b/>
        <sz val="10"/>
        <rFont val="Arial Narrow"/>
        <family val="2"/>
      </rPr>
      <t>DTAO No reportó</t>
    </r>
    <r>
      <rPr>
        <sz val="10"/>
        <rFont val="Arial Narrow"/>
        <family val="2"/>
      </rPr>
      <t xml:space="preserve">
</t>
    </r>
    <r>
      <rPr>
        <b/>
        <sz val="10"/>
        <rFont val="Arial Narrow"/>
        <family val="2"/>
      </rPr>
      <t>DTPA No reportó</t>
    </r>
    <r>
      <rPr>
        <sz val="10"/>
        <rFont val="Arial Narrow"/>
        <family val="2"/>
      </rPr>
      <t xml:space="preserve">
</t>
    </r>
    <r>
      <rPr>
        <b/>
        <sz val="10"/>
        <rFont val="Arial Narrow"/>
        <family val="2"/>
      </rPr>
      <t>DTCA Se reportan por parte de las áreas protegidas de la Dirección Territorial Caribe los siguientes avances, cabe mencionar que algunas acciones estan detalladas dentro del plan de participación social y ciudadana 2020  
SFF Los Flamencos: se relacionan a continuación avances de las acciones realizadas en el SFF LOS FLAMENCOS
Fecha: 14 de Febrero 2020
Objetivo del evento:
Reunión iniciativa manejo de residuos sólidos, en pro de la elaboración del Documento Plan de Negocios para con  la Asociación Ayanamajeshi Toumailu.
Fecha: 02 de Marzo 2020
Objetivo del evento:
Reunión de inicio de actividades de fortalecimiento con los beneficiarios de la iniciativa Artesanos Tokoko wale”keru tokoko en el SFF-Flamnecos.
Fecha: 04 de Marzo del 2020
Objetivo del evento:
Reunión de programación de actividades conjuntas vigencia 2020, para la construcción del plan de ordenamiento ecoturisticas POE y la Estructuración de Compromisos de beneficiarios del Programa DLS Unión Europea en el Santuario los Flamencos.
Fecha: 09 de Marzo del 2020
Objetivo del evento:
Reunión, Socialización de avances y temas contractuales con los beneficiarios de la iniciativa Artesanos del AP.
Fecha: 09 de Marzo del 2020
Objetivo del evento:
Reunión con los beneficiarios de la iniciativa, fortalecimiento guías del resguardo indígena wayuu perratpu para la programación de actividades de fortalecimiento vigencia 2020. Evidencia carpeta Sff los Flamencos Anexo: INFORME ESPACIOS DESARROLLADOS I CUATRIM 2020 
SF ACANDI PP: En el marco del Esquema de Manejo Conjunto que se acordó para el Santuario de Fauna Acandí, Playón y Playona, durante el cuatrimestre se desarrolló reunión virtual con la Directora General de PNNC, Directora Territorial Caribe de PNNC y los Representantes Legales de los Consejos Comunitarios Cocomanorte y Cocomaseco, donde conjuntamente se planificaron y tomaron decisiones encaminadas al cumplimiento de los objetivos de conservación del Santuario, así mismo se informó a las comunidades sobre los avances en la formulación del plan de manejo del área protegida y de las acciones que se adelantan para desarrollar el monitoreo de tortugas marinas.
Evidencia: acta de reunión y listado de asistencia en carpeta SFF ACANDI PP
PNN CORALES ROSARIO SAN BERNARDO: Se convocaron espacios de trabajo con los consejos comunitarios para realizar seguimiento a los acuerdos de PM, sin embargo, este seguimiento solo se logró realizar con  tres (3)  de las seis ( 6)  comunidades, debido a que la programación se vio suspendida hasta que pase la  crisis del COVID-19, acatando la medida de cuarentena, expedida por la presidencia Evidencia carpeta 2.5 PNN CRSB tres (3)  informes de las socializaciones con los consejos comunitarios.
PNN TAYRONA:  Se llevo a cabo en Valledupar reunión de  la consulta previa en la etapa de seguimiento de acuerdos protocolizados contrato de concesión 002 de 2005 con los cuatro pueblos indígenas de la Sierra Nevada - Evidencia carpeta PNN TAYRONA  acta de reunión 13 DE MARZO 2020 
PNN MACUIRA: En el primer cuatrimestre de la vigencia se realizaron las siguientes acciones: 
-El dia 19 de Febrero  se llevo a cabo una reuión con el equipo de trabajo en la sede operativa del corregimiento de Siapana esto con el fin de socializar los cambios en el indicador de gestión del Apoyo Presupuestario DLS – UE, que para la segunda fase del Programa que inicia este año, cambia de Número de familias beneficiarias a Número de Iniciativas productivas, razón por la cual las iniciativas en desarrollo caracterizadas en el AP tendrían que ser redistribuidas. También exprese la necesidad de plantear propuestas para nuevas iniciativas productivas, de lo cual surge la propuesta de dos iniciativas productivas una relacionada con las artesanías de sombreros tradicionales y la otra relacionada con la regulación de la actividad de pastoreo en las zonas cercanas a los bosques enanos nublados que se encuentran presentes en el PNN de Macuira  
- Los días 12 de marzo hasta el día 18 se realizaron  talleres de Fortalecimiento de familias Beneficiarias del programa Apoyo Presupuestarios DLS los sectores de manejo de Kajashiwo’u (corregimiento de Nazareth y Karaliwo’u), Tawaira (Tawaira) y Siapana (sede operativa Siapana). Los talleres fueron dirigidos por la profesional Iveth Menjura y las temáticas desarrolladas estuvieron enfocadas principalmente en diseño, tendencia e innovación, ciclo de producción, precios justos y fichas técnicas para cada una de las iniciativas productivas (chinchorro, cotizas y mochilas). Inicialmente se trabajó diseños de una colección, teoría del color, círculo cromático, ideas de combinación, tendencias del mercado, etc. Posteriormente se trabajaron roles relacionados con líder de diseño, líder de producción, líder administrativo, líder comercial, y la importancia de cada uno de ellos en el éxito de un producto; también se realizó un ejercicio de costeo de un producto, teniendo en cuenta parámetros asociados con materia prima, comisión por líder (en caso de desempeño de su labor), consolidar fondo, envío y mano de obra del producto. Todo lo anterior partiendo de medidas previamente estandarizadas para la elaboración eficaz y eficiente de cada producto.                                                                                                                                                                                                               Se registró una tala selectiva en el sector de manejo de tawaira en la comunidad del señor autoridad Robinson Ramírez este causado fue por un familiar que el mismo autoridad le habia dado el permiso para la construcción de una enramada pero la misma autoridad aclaro que lo están comercializando  pero durante un pvc el equipo de PNN Macuira se encontró con el personal que estaban talando se evidenció con fotos la especie de flora que está cortando es el gusanero que mide aproximadamente como 12 metros .      VER evidencias en la carpeta PNN MACUIRA</t>
    </r>
  </si>
  <si>
    <r>
      <rPr>
        <b/>
        <sz val="10"/>
        <color theme="1"/>
        <rFont val="Arial Narrow"/>
        <family val="2"/>
      </rPr>
      <t>GCI:</t>
    </r>
    <r>
      <rPr>
        <sz val="10"/>
        <color theme="1"/>
        <rFont val="Arial Narrow"/>
        <family val="2"/>
      </rPr>
      <t xml:space="preserve"> Se publicó informe de seguimiento y evaluación a las conclusiones de la Audiencia de Rendición de Cuentas del Sector Ambiente vigencias 2019-2020 generado por el Ministerio de Ambiente y Desarrollo Sostenible en el siguiente  link:https://www.parquesnacionales.gov.co/portal/es/transparencia-participacion-y-servicio-al-ciudadano/informes-de-evaluacion-y-gestion/vigencia-2020/. </t>
    </r>
  </si>
  <si>
    <r>
      <rPr>
        <b/>
        <i/>
        <u/>
        <sz val="10"/>
        <color theme="1"/>
        <rFont val="Arial Narrow"/>
        <family val="2"/>
      </rPr>
      <t xml:space="preserve">GCEA: </t>
    </r>
    <r>
      <rPr>
        <sz val="10"/>
        <color theme="1"/>
        <rFont val="Arial Narrow"/>
        <family val="2"/>
      </rPr>
      <t>Permanente se publica a través de la página web y redes sociales de la Entidad noticias sobre la gestión que se realiza en todo el territorio nacional.  También a través de In Situ Radio se da a conocer la gestión de la Entidad, sus aliados, y grupos comunitarios en pro de la conservación de las áreas protegidas
SGM GPM Los aportes son los siguientes: 
- En abril 2020 se publica en el portal Web de la entidad la resolución y el plan de manejo del PNN Selva de Florencia para comentarios y observaciones de la ciudadanía.
-Se realizo la convocatoria para la publicaciòn de articulos en la revista in situ a traves del correo institucional e intranet. (Ver anexo 1)</t>
    </r>
    <r>
      <rPr>
        <u/>
        <sz val="10"/>
        <color theme="1"/>
        <rFont val="Arial Narrow"/>
        <family val="2"/>
      </rPr>
      <t xml:space="preserve">
</t>
    </r>
    <r>
      <rPr>
        <b/>
        <i/>
        <u/>
        <sz val="10"/>
        <color theme="1"/>
        <rFont val="Arial Narrow"/>
        <family val="2"/>
      </rPr>
      <t xml:space="preserve">OAP; </t>
    </r>
    <r>
      <rPr>
        <sz val="10"/>
        <color theme="1"/>
        <rFont val="Arial Narrow"/>
        <family val="2"/>
      </rPr>
      <t>Se publicó la información a cargo de la Oficina en la Sección del Modelo Integrado de Planeación, la cual se encuentra debidamente actualizada con corte al primer cuatrimestre 2020. Adicionalmente en coordinación con el GCEA, se elaboraron y publicaron piezas de comunicaciones relacionadas con la consulta publica del Plan Anticorrupción y el Plan de Participación social y Ciudadana y la Transparencia y acceso a la Informacion publica.</t>
    </r>
    <r>
      <rPr>
        <b/>
        <i/>
        <u/>
        <sz val="10"/>
        <color theme="1"/>
        <rFont val="Arial Narrow"/>
        <family val="2"/>
      </rPr>
      <t xml:space="preserve">
GPS
</t>
    </r>
    <r>
      <rPr>
        <b/>
        <sz val="10"/>
        <rFont val="Arial Narrow"/>
        <family val="2"/>
      </rPr>
      <t xml:space="preserve">DTAM No se registran avances en el periodo.
</t>
    </r>
    <r>
      <rPr>
        <sz val="10"/>
        <rFont val="Arial Narrow"/>
        <family val="2"/>
      </rPr>
      <t>DTOR Se informó periódicamente sobre los resultados de la gestión institucional en los portales web de los medios de comunicación y en In Situ Radio. Anexo 1 
Anexo 2 
DTAN No presenta avance
DTAO En la cartelera institucional se divulgan las campañas internas, las fechas de cumpleaños, fechas ambientales y resoluciones o comunicados emitidos por nivel central de interés para todos los servidores y funcionarios públicos de la DTAO. En este periodo se realizó el montaje de las carteleras de febrero y marzo
Evidencias: Comp III rendicion ctas act 1.1
DTPASe reportan avances relacionados en el Plan de Participación Social y Ciudadana para el primer cuatrimestre
DTCA Por parte de la oficina de comunicaciones DTCA, se elaboró un texto - audio sobre los acuerdos para la conservación del bosque seco en el municipio San Juan Nepomuceno suscritos entre los campesinos y el SFF Los Colorados, la cual se emitió en la emisora Insitu Radio. Además se hizo una infografía con imágenes de las especies avistadas en el PNN Tayrona durante el cierre temporal de AP. 
Evidencia: carpeta 1.1 PDF del correo electrónico: Audio - Avance informativo Colorados Insitu TV  - infografia ASÍ FUE #RESPIRATAYRONA (1)</t>
    </r>
  </si>
  <si>
    <r>
      <t>OAP El 11 de junio se realizó el primer foro de rendición de cuentas,con la presentación sobre la consolidación de resultados de la Fase de construcción - Política para el SINAP 2020-2030.
  El 27 de julio se presentó la propuesta de los temas de los foros para la RC ante el Comité Directivo, y se aprobaron los siguientes temas, quedando pendiente la definición de dos temas adicionales: •  Avances de los procesos de DNMI •  Relacionamiento con comunidades •  Ecoturismo •  Deforestación •  Alternativas  sostenibles; •  Estrategias de conectividad DT Caribe.; •  Gobernanza y Seguridad Hídrica en el corredor de Chingaza y Sumapaz. DT Orinoquia ;•  Minería en Farallones. DT Pacífico .
GCEA: Se consolidaron las propuestas recibidas de las diferentes territoriales para la realización de foros regionales como mecanismo de rendición de cuentas y se enviaron a la OAP quien las presentó en Comité Directivo para su aprobación. Simultaneamente se realizó una campaña por correo institucional sobre los diferentes mecanismos de rendición de cuentas, la diferencia entre los grupos de interés y los grupos de valor, las características que debe tener el foro para ser considerado rendición de cuentas y el alcance del apoyo del GCEA que está en la socilaización y transmisión de la actividad. Evidencias en correo institucional donde se publicaron las promociones a los conversatorios.
DTAM La Dirección Territorial Amazonía ha realizado reuniones de planeación con os diferentes niveles para definir temáticas para la realización el foro. Se envió propuesta al Comité Directivo de los temas propuestos. 
DTAN: La direccion territorial no ha rrecibido informacion y sociali</t>
    </r>
    <r>
      <rPr>
        <sz val="10"/>
        <rFont val="Arial Narrow"/>
        <family val="2"/>
      </rPr>
      <t xml:space="preserve">zacion para definir los temas a dtratar enlos foros  tematicos regionales. Nota sin gestión % 0
</t>
    </r>
    <r>
      <rPr>
        <sz val="10"/>
        <color theme="1"/>
        <rFont val="Arial Narrow"/>
        <family val="2"/>
      </rPr>
      <t xml:space="preserve">DTOR Durante el periodo a reportar se adelantó la preparación de foro temático, tema propuesto "Gobernanza y Seguridad Hídrica en el corredor Chingaza y Sumapaz" . 
Anexo 2.2.1acta1_pre_foro_rend_cuentas
Anexo 2.2.2 acta2_pre_foro_rend_cuentas
Anexo 2.2.3 Form_for_rend_cuentas
Anexo 2.2.4 sop_env_fic_foro_c_oap_gcea
Anexo 2.2.5 asis_ayuda_GCEA
Anexo 2.2.6 acta3_seg_foro_rend_cu_260820
DTPA Se reportan avances relacionados en el Plan de Participación Social y Ciudadana para el segundo cuatrimestre
</t>
    </r>
    <r>
      <rPr>
        <sz val="10"/>
        <rFont val="Arial Narrow"/>
        <family val="2"/>
      </rPr>
      <t>NOTA: Información descriptiva no es indicativa de la actividad sin soportes %=0</t>
    </r>
  </si>
  <si>
    <r>
      <t xml:space="preserve">Grupo de Gestión Humana  y Grupo de Contratos y </t>
    </r>
    <r>
      <rPr>
        <i/>
        <sz val="11"/>
        <rFont val="Arial Narrow"/>
        <family val="2"/>
      </rPr>
      <t>Direcciones Territoriales</t>
    </r>
  </si>
  <si>
    <r>
      <t xml:space="preserve">GCEA: la información de la competencia del  GCEA está actualizada.  
Se creo un banner lineal sobre  Transparencia  y Acceso a la Información Pública que se colocó en la parte superior de la página web para  dar mayor visibilidad al mismo.  Se mantiene el banner que existían en la parte inferior. 
</t>
    </r>
    <r>
      <rPr>
        <i/>
        <sz val="10"/>
        <rFont val="Arial Narrow"/>
        <family val="2"/>
      </rPr>
      <t>OAP
OAJ</t>
    </r>
    <r>
      <rPr>
        <sz val="10"/>
        <color theme="1"/>
        <rFont val="Arial Narrow"/>
        <family val="2"/>
      </rPr>
      <t xml:space="preserve">  La Oficina Asesora Juridica, mediante los siguientes enlaces  http://www.parquesnacionales.gov.co/portal/es/normatividad/  
http://intranet.parquesnacionales.gov.co/direccion-general/oficina-asesora-juridica/  informa que los contenidos web e intranet de la Oficina Asesora Jurídica se encuentran debidamente actualizados. Alli se encuentran los instrumentos normativos gestionados con corte a 30 de abril de 2020
En estos enlaces, es visible encontrar los instrumentos normativos o jurídicos gestionados por la Oficina Asesora Juridica: Conceptos, Resoluciones, circulares. Además, en el enlace del normograma se encuentra en permanente actualización debido a la constante expedición de normas por parte del Gobierno Nacional
GCI:  Se realizó la actualización en las tematicas y roles del Grupo de Control Interno en el periodo de Enero - Abril del 2020 en lo que compete a: SIRECI, Rendición de la Cuenta Anual vigencia 2019, Seguimiento Plan de Mejoramiento Institucional con corte al 31-12-2019, Gestión Contractual SIRECI de los meses de Enero a Marzo del 2020, suscripción Plan de Mejoramiento Ocasional Humedales y seguimiento Plan de Mejoramiento Postconflicto. 
Informe de Evaluación del Control Interno Contable vigencia 2019 y el Informe de Austeridad del Gasto Público periodo de Octubr - Diciembre vigencia 2019.
</t>
    </r>
    <r>
      <rPr>
        <i/>
        <u/>
        <sz val="10"/>
        <color theme="1"/>
        <rFont val="Arial Narrow"/>
        <family val="2"/>
      </rPr>
      <t xml:space="preserve">GSNA </t>
    </r>
    <r>
      <rPr>
        <sz val="10"/>
        <color theme="1"/>
        <rFont val="Arial Narrow"/>
        <family val="2"/>
      </rPr>
      <t>Febrero: se actualizaron todo lo relacionado con reservas , dirreciones de las sedes , telefonos, correso lectronicos y horarios de atención.
Se actualizó la información relacionada con el PNN Chiribiquete en lo relacionado con: nombre, contactos, organización que presta servicios ecoturisticos , numeros de celular y paginas web respectivas.
Se actualizó el rrecorrido virtual-Intranet de la subdirección de Sostenibilidad y Negocios Ambientales , incluyendo laprofesional de valoración de servicios Ecosistemicos.
se actaualiza la pagina web de la Subdirección de Sosteibilidad y negocios Ambientales relacionado con  Estrategia de Sostenibilidad Financiera , quien es quien permite atender la dimensión de los requerimientos financieros para el mantenimiento de los objetivos.de conservación del Pais.
Estimación de la Brecha Financiera de las Areas Protegidas del sistema de Parques Nacionales Naturales,  Estrategia instuticional de Negocios Verdes Sostenibles de Parques Nacionales Naturales, Cifras Monitoreo de Bosuqes Ideam para SPNN.
Se actualizó los valores de ingreso y permanencia de los parques con vocacion ecoturistica de parques Nacionales Naturales.
Marzo: Se actualizaron los datos de ecoturismo relacionado con el comparativo de visitantes de 2018 frente a 2019 el cual tuvo un incremento del 7.5%.
Actualización del atlas de Carbono de la SSNA.
Se actualiza la pagina web asistencia de la Subdirección de Sosteniblidad y Negocios Ambientales en la feria de Ecoturismo ANATO 2020.
Actualización de pagina web Ecotrismo comunitario - Intercambio de experiencias  que fortalecen el Ecoturismo comunitario.
ABRIL: Se actualizó la pagina web relacionado con el informe anual de visitantes en las Areas Protegidas con Vocación Ecoturistica e Hostorico de visitantes desde el año 2004 hasta el año 2019.</t>
    </r>
    <r>
      <rPr>
        <i/>
        <u/>
        <sz val="10"/>
        <color theme="1"/>
        <rFont val="Arial Narrow"/>
        <family val="2"/>
      </rPr>
      <t xml:space="preserve">
GTEA</t>
    </r>
    <r>
      <rPr>
        <sz val="10"/>
        <color theme="1"/>
        <rFont val="Arial Narrow"/>
        <family val="2"/>
      </rPr>
      <t xml:space="preserve"> </t>
    </r>
    <r>
      <rPr>
        <sz val="10"/>
        <rFont val="Arial Narrow"/>
        <family val="2"/>
      </rPr>
      <t>No reportó</t>
    </r>
    <r>
      <rPr>
        <i/>
        <u/>
        <sz val="10"/>
        <rFont val="Arial Narrow"/>
        <family val="2"/>
      </rPr>
      <t xml:space="preserve">
GPS
</t>
    </r>
    <r>
      <rPr>
        <sz val="10"/>
        <rFont val="Arial Narrow"/>
        <family val="2"/>
      </rPr>
      <t>SAF GPD/GI/GGF/GC/GPC/GGH Conforme a lo ordenado en la circular 20191020002303 del 27 de mayo de 2019, el Grupo de Contratos informa que se encuentra actualizada la página WEB y la Intranet en lo que corresponde al tema contractual con corte al 30 de abril del 2020.</t>
    </r>
    <r>
      <rPr>
        <i/>
        <u/>
        <sz val="10"/>
        <rFont val="Arial Narrow"/>
        <family val="2"/>
      </rPr>
      <t xml:space="preserve">
GPM
GSIR </t>
    </r>
    <r>
      <rPr>
        <sz val="10"/>
        <rFont val="Arial Narrow"/>
        <family val="2"/>
      </rPr>
      <t>Respecto al último reporte de 2019 no se han presentado novedades en relación con la información disponible para el ciudadano respecto al monitoreo de coberturas de la tierra en las áreas que conforman el Sistema de Parques Nacionales Naturales de Colombia</t>
    </r>
    <r>
      <rPr>
        <i/>
        <sz val="10"/>
        <rFont val="Arial Narrow"/>
        <family val="2"/>
      </rPr>
      <t xml:space="preserve">
DTAM Se generan las  actualizaciones  de los contenidos y web - intranet, actividad entre las ap - dt - nivel central.anexo 1 orfeo actualización contenidos dtam ier trim 2020 anexo 2 memorando 13-02-2020 actualizacion intranet río puré anexo 3 memorando 13-02-2020 actualizacion intranetrío orito anexo 4 memorando para actualización contenidos cahuinarí anexo 5 memorando para actualización contenidos nukak.anexo 6 orfeo actualización contenidos la paya. anexo 7 orfeo actualización contenidos puinawai anexo 8 actualizacion contenidos pnn  churumbelos anexo 9 orfeo actualización contenidos chiribiquete anexo 10 actualizacion contenidos pnn alto fragua anexo 11 orfeo  actualización contenidos yaigoje anexo 12 orfeo actualización contenidos amacayacu
DTOR Se realizó la actualización de los contenidos de la página web de las siete (7) áreas protegidas asignadas a la DTOR. Anexo 1. 
DTAN Se mantiene actulaizada la pagina web  en referencia a los conternidos estregicos, servicios , locaciones y funcionarios al priemer</t>
    </r>
    <r>
      <rPr>
        <sz val="10"/>
        <rFont val="Arial Narrow"/>
        <family val="2"/>
      </rPr>
      <t xml:space="preserve"> cuatrimestre de 2020.                     EVIDENCIA: SE ADJUNTA CCORREO  DONDE SOPORTE DE DTAN ( DEPATAMENTO DE SISTEMAS) CONFIRMA QUE A LA FECHA NO SE HAN RECIBIDO SOLICITUDES DE ACTUALIZACION A  LA INFORMACION QUE REPOSA EN LA PAGINA WEB Y EL RRECORRDIO VIRTUAL DE LA DTAN.
DTAO Se presentan las certificaciones de Gobierno en Línea de la DTAO y las que han enviado las áreas protegidas.
Evidencia. Comp. V Transparencia actv 1.1
DTPA
DTCA En el I cuatrimestre 2020, se elaboraron dieciseis  (16)  boletines de prensa informando sobre las acciones de la Entidad, las medidas adoptadas por la Entidad, los procesos, entre otros.  De la totalidad se lograron ocho (8)  publicaciones en la web de la Entidad.  
Evidencia: carpeta 1.1 anexo 1. Publicaciones web DTCA I cuatrim-actualiz</t>
    </r>
  </si>
  <si>
    <r>
      <rPr>
        <b/>
        <sz val="10"/>
        <color rgb="FF000000"/>
        <rFont val="Arial Narrow"/>
        <family val="2"/>
      </rPr>
      <t xml:space="preserve">OAP: </t>
    </r>
    <r>
      <rPr>
        <sz val="10"/>
        <color rgb="FF000000"/>
        <rFont val="Arial Narrow"/>
        <family val="2"/>
      </rPr>
      <t xml:space="preserve">Cumplida en el primer cuatrimestre.
</t>
    </r>
  </si>
  <si>
    <r>
      <rPr>
        <b/>
        <sz val="10"/>
        <rFont val="Arial Narrow"/>
        <family val="2"/>
      </rPr>
      <t>GPM</t>
    </r>
    <r>
      <rPr>
        <sz val="10"/>
        <color theme="1"/>
        <rFont val="Arial Narrow"/>
        <family val="2"/>
      </rPr>
      <t xml:space="preserve"> Se llevo a cabo el foro de oportunidades de investigaciòn entre PNN y la Universidad de Antioquia donde se presentaron algunas investigaciones que se han realizado conjuntamente con la universidad y adicionalmente la ruta de investigaciòn en parques para incentivar que los estudiantes realicen sus practicas o soliciten avales para realizar investigaciones que aporten a la toma de decisiones para el manejo de las areas protegidas. 
DTOR No se generaron
DTAO: Se realizo el Tercer foro rendición de cuentas  "Las áreas protegidas y otras medidas efectivas de conservación en el ordenamiento territorial del paisaje...". De igual forma, se realizó la charla por el canal de Youtube de Corpocaldas sobre "la gestión de los 60 años de Parques nacionales - Programa Dialogos ambientales en Red"
DTAN: Apoyo, Soporte y Participación dentro del desarrollo de los Comités Técnicos del Subsistema del SIRAP Andes Nororientales. MdE para la Consolidacion del SIRAP Andes Nororientales. Participación Mesas Temáticas de Conocimiento, Gobernanza y Tenencia; Estructuración CONPES de la Política para la Consolidación de la PP del SINAP Visión 2020-2030.</t>
    </r>
  </si>
  <si>
    <r>
      <rPr>
        <b/>
        <sz val="10"/>
        <color theme="1"/>
        <rFont val="Arial Narrow"/>
        <family val="2"/>
      </rPr>
      <t>GCEA:</t>
    </r>
    <r>
      <rPr>
        <sz val="10"/>
        <color theme="1"/>
        <rFont val="Arial Narrow"/>
        <family val="2"/>
      </rPr>
      <t xml:space="preserve"> Se realizaron los 7 foros de rendición de cuentas sobre diversos temas de interés para la ciudadanía en los que el GCEA participó dando con la OAP algunas orientaciones para la realización de los mismos, en el diseño de las piezas gráficas promocionales, la tranmisión y presentación del evento a través de Facebook.
</t>
    </r>
    <r>
      <rPr>
        <b/>
        <sz val="10"/>
        <color theme="1"/>
        <rFont val="Arial Narrow"/>
        <family val="2"/>
      </rPr>
      <t>DTOR:</t>
    </r>
    <r>
      <rPr>
        <sz val="10"/>
        <color theme="1"/>
        <rFont val="Arial Narrow"/>
        <family val="2"/>
      </rPr>
      <t xml:space="preserve"> Se programó y realizó foro el 28 de octubre de 2020 "Foro Virtual de Rendición de Cuentas 2020 "Gobernanza y seguridad hídrica en torno a las áreas protegidas"
Anexo 3.1 Informe_final_foro_DTOR
Anexo 3.2 Lista de asistencia
Anexo 3.3 Invitación a actores estrategicos
Anexo 3.4 boletin enviado a periodistas
Anexo 3.5 pnn foros rendicion
Anexo 3.6 pnn foros rendicion
</t>
    </r>
    <r>
      <rPr>
        <b/>
        <sz val="10"/>
        <color theme="1"/>
        <rFont val="Arial Narrow"/>
        <family val="2"/>
      </rPr>
      <t>DTAN:</t>
    </r>
    <r>
      <rPr>
        <sz val="10"/>
        <color theme="1"/>
        <rFont val="Arial Narrow"/>
        <family val="2"/>
      </rPr>
      <t xml:space="preserve"> Se incluyen las Corporaciones de los AN - CAS-CDMB-CAR-CORPONOR-CORPOGUAVIO-CORPOCHIVOR-CORPOBOYACA, ademas de WWF, GEF SINAP, BIOFIN y PNUD y PNNC-DTAN.</t>
    </r>
  </si>
  <si>
    <r>
      <rPr>
        <b/>
        <sz val="10"/>
        <color rgb="FF000000"/>
        <rFont val="Arial Narrow"/>
        <family val="2"/>
      </rPr>
      <t>DTAO:</t>
    </r>
    <r>
      <rPr>
        <sz val="10"/>
        <color rgb="FF000000"/>
        <rFont val="Arial Narrow"/>
        <family val="2"/>
      </rPr>
      <t xml:space="preserve">  No se pudieron generar estos espacios a causa de la emergencia sanitaria por covid 19 en el pais. Sin embargo en cada una de las áreas protegidas de la DTAO  se avanzó es en la construccion de los minimos por A.P los cuales son una herramienta utilizada para informar e instruir a la ciudadania en general sobre la importancia de la conservación de las A.P y que seran aplicados una vez se supere la emergencia por covid19.
DTAN:Participacion de Curso de Ordenamiento Territorial y Gestion de Riesgo - 4 unidades, documentos y foros de discusion.  Foro de Ordenamiento Territorial para el Post Conflcito Asociacion de Municipios de la Provinica del Catatumbo</t>
    </r>
  </si>
  <si>
    <r>
      <rPr>
        <b/>
        <sz val="10"/>
        <color theme="1"/>
        <rFont val="Arial Narrow"/>
        <family val="2"/>
      </rPr>
      <t>GCEA:</t>
    </r>
    <r>
      <rPr>
        <sz val="10"/>
        <color theme="1"/>
        <rFont val="Arial Narrow"/>
        <family val="2"/>
      </rPr>
      <t xml:space="preserve"> Se realizó con la Universidad Pedagógica la Cátedra Ambiental 2020 II 
También se han realizado diversas charlas y talleres con colegios, con jóvenes del colectivo ciencia en el bar entre otros.
</t>
    </r>
    <r>
      <rPr>
        <b/>
        <sz val="10"/>
        <color theme="1"/>
        <rFont val="Arial Narrow"/>
        <family val="2"/>
      </rPr>
      <t>DTAM:</t>
    </r>
    <r>
      <rPr>
        <sz val="10"/>
        <color theme="1"/>
        <rFont val="Arial Narrow"/>
        <family val="2"/>
      </rPr>
      <t xml:space="preserve"> Areas protegidas implementando el taller 0:
Orito https://drive.google.com/file/d/1vvLZidx9E8Bblc-gp1O0TbMu1UV1w8ww/view?usp=sharing
Río Puré
Chiribiquete https://drive.google.com/file/d/1UykAecASO3zRp2wNqy6i5J5cvPyiHsiz/view?usp=sharing
Amacayacu https://drive.google.com/file/d/1UvXdc4wQ25dmSjEHWR3IDZ869zg7TKgh/view?usp=sharing
Avances PNN Serranía de los Churumbelos:
https://drive.google.com/file/d/1C3rBvI5YH7k_MibTnUKoQp9-kq-7fscU/view?usp=sharing
Evidencias productos comunicativos DTAM:  </t>
    </r>
    <r>
      <rPr>
        <u/>
        <sz val="10"/>
        <color rgb="FF1155CC"/>
        <rFont val="Arial Narrow"/>
        <family val="2"/>
      </rPr>
      <t>https://drive.google.com/drive/folders/1ceJtFKk44idhKRQmr7r7k-DtkTgoIapc.</t>
    </r>
    <r>
      <rPr>
        <sz val="10"/>
        <color theme="1"/>
        <rFont val="Arial Narrow"/>
        <family val="2"/>
      </rPr>
      <t xml:space="preserve">
</t>
    </r>
  </si>
  <si>
    <r>
      <rPr>
        <b/>
        <sz val="10"/>
        <rFont val="Arial Narrow"/>
        <family val="2"/>
      </rPr>
      <t>GPM</t>
    </r>
    <r>
      <rPr>
        <sz val="10"/>
        <color theme="1"/>
        <rFont val="Arial Narrow"/>
        <family val="2"/>
      </rPr>
      <t xml:space="preserve">  Conceptualización tematica: 
-Elaboración colectiva de un documento técnico y metodológico que contribuye al diálogo interno, acerca de la transformación de las problemáticas asociadas al Uso, Ocupación y Tenencia con población campesina, en situaciones favorables al manejo de las Áreas Protegidas del Sistema de Parques Nacionales Naturales. 
-Se avanza en la generación de espacios para la conceptualización y de una ruta y estrategia metodológica que incorpora procedimientos e instrumentos de Participación Social para la conservación, firma de acuerdos con comunidades locales y la conformación de comités de gestión como escenarios de participación de actores interesados en la conservación de las áreas protegidas, especialmente aquellas administradas por PNN.
- Gestiones para Pago por Servicios Ambientales – PSA:  En articulación con la SSNA se adelanta en el acompañamiento en la formulación técnica de proyectos en PNN Serranía de los Yariguíes, PNN Nevado del Huila, PNN Tatamá y PNN Los Nevados. Por otra parte, se avanza en la articulación con el MADS para consolidar matriz de priorización de proyectos PSA en AP del SPNN y de esta manera apoyar desde el Ministerio la estructuración técnica de los proyectos, buscar aliados y financiación para su implementación. 
DTAO: No se realizan estos espacios, ni recorridos directos por los límites de las áreas protegidas por la situación de emergencia saniataria
DTAN: Conceptos técnicos de precisón de límites del PN Serranía de los Yariguíes (Todo el límite), PNN Pisba (entre mojones 9 y 10), PNN Tamá (entre mojones 5 y Hito internacional Rio Arauca) y PNN Catatumbo Barí (Entre mojones 23 - 1 - 2)
Ratificación de parte de PNN del trazado del límite del PNN Pisba entre mojones 9 - 10
Inicio postura de mojones en el marco del contrato de amojonamiento con recursos de KFW en los sectores priorizados del PNN Pisba.
Culminación actividades de amojonamiento en el secotr oriental PNN El Cocuy
Claridad conceptual, tecnica y juridica, garantizar tramites institucionales internos al RUNAP-Inscripcion. Definicion y
consecución de los objetivos de corto, mediano y largo plazo.
La realización de un gran Pacto por la Conservación (Acuerdo de
Voluntades) de los Bosques Secos de la región Norandina de Colombia.</t>
    </r>
  </si>
  <si>
    <r>
      <rPr>
        <b/>
        <sz val="10"/>
        <color theme="1"/>
        <rFont val="Arial Narrow"/>
        <family val="2"/>
      </rPr>
      <t>DTOR:</t>
    </r>
    <r>
      <rPr>
        <sz val="10"/>
        <color theme="1"/>
        <rFont val="Arial Narrow"/>
        <family val="2"/>
      </rPr>
      <t xml:space="preserve"> Los ejercicios de precisión de límites priorizados para la vigencia 2020, no está relacionados directamente con áreas de ocupación por comunidades campesinas, en este sentido los escenarios que se adelantarán estarán enfocados aun relacionamiento interinstitucional.
</t>
    </r>
    <r>
      <rPr>
        <b/>
        <sz val="10"/>
        <color theme="1"/>
        <rFont val="Arial Narrow"/>
        <family val="2"/>
      </rPr>
      <t>DTAN:</t>
    </r>
    <r>
      <rPr>
        <sz val="10"/>
        <color theme="1"/>
        <rFont val="Arial Narrow"/>
        <family val="2"/>
      </rPr>
      <t xml:space="preserve"> Las actividades en el marco de la precisión de límites tienen el objetivo de esclarrecer el trazado para mostrarles a las comunidades en territorio hasta donde llega el límite del área protegida, para el caso de los predios que tiene traslape parcial se les da claridades que los predios no dejan de ser de ellos pero lo que esta dentro del AP, tiene una connotación especial, se invita a la comunidad a seguir trabajando mancomunadamente en pro de la conservación, y de la busqueda de soluciones que beneficien tan a PArques nacionales en su objetivo de conservación como a ls comunidades.
Evidencias actividad 1: Carpeta conceptos/ Conceptos y sus aprobaciones
Evidencias actividad 2: Listas de asistencia y actas reunion comunidad de Tasco.
Evidencias actividad 3: Informe amojonamiento PNN El Cocuy.
Evidencias actividad 4: Informe avance amojonamiento PNN Pisba.
Se incluyen las Corporaciones de los AN - CAS-CDMB-CAR-CORPONOR-CORPOGUAVIO-CORPOCHIVOR-CORPOBOYACA, ademas de WWF, Propietarios Privados de la Region ademas de las 8 ANP de la DTAN de PNNC. Universidades de Pamplona, UFPS Ocaña, IAvH.</t>
    </r>
  </si>
  <si>
    <r>
      <rPr>
        <b/>
        <sz val="10"/>
        <color rgb="FF000000"/>
        <rFont val="Arial Narrow"/>
        <family val="2"/>
      </rPr>
      <t>GPM:</t>
    </r>
    <r>
      <rPr>
        <sz val="10"/>
        <color rgb="FF000000"/>
        <rFont val="Arial Narrow"/>
        <family val="2"/>
      </rPr>
      <t xml:space="preserve"> Conceptualización tematica: -Elaboración colectiva de un documento técnico y metodológico que contribuye al diálogo interno, acerca de la transformación de las problemáticas asociadas al Uso, Ocupación y Tenencia con población campesina, en situaciones favorables al manejo de las Áreas Protegidas del Sistema de Parques Nacionales Naturales. -Se avanza en la generación de espacios para la conceptualización y de una ruta y estrategia metodológica que incorpora procedimientos e instrumentos de Participación Social para la conservación, firma de acuerdos con comunidades locales y la conformación de comités de gestión como escenarios de participación de actores interesados en la conservación de las áreas protegidas, especialmente aquellas administradas por PNN. - Gestiones para Pago por Servicios Ambientales – PSA: En articulación con la SSNA se adelanta en el acompañamiento en la formulación técnica de proyectos en PNN Serranía de los Yariguíes, PNN Nevado del Huila, PNN Tatamá y PNN Los Nevados. Por otra parte, se avanza en la articulación con el MADS para consolidar matriz de priorización de proyectos PSA en AP del SPNN y de esta manera apoyar desde el Ministerio la estructuración técnica de los proyectos, buscar aliados y financiación para su implementación. DTAO: No se realizan estos espacios, ni recorridos directos por los límites de las áreas protegidas por la situación de emergencia saniataria
DTAO: No se realizan estos espacios para caracterización por la situación de emergencia saniataria
DTAN En el marco del relacionamiento que ha habido con las comunidades campesinas del PNN El Cocuy - sus Líderes y Parqeus Nacionales se realizó la VIII Mesa Local con campesinos en donde se socializaron los avances en el marco de los acuerdos que se tienen; resultado del relacionamiento participativo en las diferentes mesas locales.
Se socializó la información que tiene Parques Nacionales a paritr de ejercicios anterirores y se hizo saber la necesidad de actualizar la información, con el fin de buscar soluciones a los problemas de UOT en el sector sur del PNN Tamá.
En el marco del relacionamiento que ha habido con las comunidades campesinas del PNN El Cocuy - sus Líderes y Parqeus Nacionales se realizó la VIII Mesa Local con campesinos en donde se socializaron los avances en el marco de los acuerdos que se tienen; resultado del relacionamiento participativo en las diferentes mesas locales.
Se socializó la información que tiene Parques Nacionales a paritr de ejercicios anterirores y se hizo saber la necesidad de actualizar la información, con el fin de buscar soluciones a los problemas de UOT en el sector sur del PNN Tamá.
DTAM Por pandemia no se generaron espacios de diálogos por parte de la DTAM con comunidades locales. para El segundo trimestre algunas áreas pudieron generar alguns espacios asociados a UOT </t>
    </r>
  </si>
  <si>
    <r>
      <rPr>
        <b/>
        <sz val="10"/>
        <color theme="1"/>
        <rFont val="Arial Narrow"/>
        <family val="2"/>
      </rPr>
      <t>DTOR:</t>
    </r>
    <r>
      <rPr>
        <sz val="10"/>
        <color theme="1"/>
        <rFont val="Arial Narrow"/>
        <family val="2"/>
      </rPr>
      <t xml:space="preserve"> Es una línea que presenta muchas dificultades para su implementación por la falta de voluntad política de las instituciones encargadas de tomar desiciones y aportar recursos económicos para su implementación.
Anexo_9.1.Acta_029 _AMCOP_13-10-20
Anexo._9.2 Acta_26_Sensibilización_UOT_PNN
</t>
    </r>
    <r>
      <rPr>
        <b/>
        <sz val="10"/>
        <color theme="1"/>
        <rFont val="Arial Narrow"/>
        <family val="2"/>
      </rPr>
      <t>DTAN:</t>
    </r>
    <r>
      <rPr>
        <sz val="10"/>
        <color theme="1"/>
        <rFont val="Arial Narrow"/>
        <family val="2"/>
      </rPr>
      <t xml:space="preserve"> Estos espacios permiten fortalecer las relaciones Comunidad - PNN , permiten visibilizar el trabajo realizado y permiten evaluar la efectivdiad del trabajo, con el fin de seguir buscando solcuiones a los inconvenientes que se presentan en territorio.
</t>
    </r>
    <r>
      <rPr>
        <b/>
        <sz val="10"/>
        <color theme="1"/>
        <rFont val="Arial Narrow"/>
        <family val="2"/>
      </rPr>
      <t>DTAM:</t>
    </r>
    <r>
      <rPr>
        <sz val="10"/>
        <color theme="1"/>
        <rFont val="Arial Narrow"/>
        <family val="2"/>
      </rPr>
      <t xml:space="preserve"> </t>
    </r>
    <r>
      <rPr>
        <u/>
        <sz val="10"/>
        <color rgb="FF1155CC"/>
        <rFont val="Arial Narrow"/>
        <family val="2"/>
      </rPr>
      <t>https://drive.google.com/file/d/1deXBXu2fkrE5GEYgfYdwP1-51HlC5qF0/view</t>
    </r>
    <r>
      <rPr>
        <sz val="10"/>
        <color theme="1"/>
        <rFont val="Arial Narrow"/>
        <family val="2"/>
      </rPr>
      <t xml:space="preserve">
Se avanza en el relacionamiento con las comunidades y se espera que una vez se realicen las vistas de campo en donde se socialice la necesida de la actualización de la información se pueda llegar a un acuerdo de cronograma de actividades para ingresar a territorio para actualización de la informaicón de UOT del sector sur del PNN.
Evidencias actividad 1 Lista asistencia Mesa campesino PNN EL Cocuy 25 Nov 2020
Evidencias actividad 2 Lista asistencia Reunión Saravena 12-01-2020</t>
    </r>
  </si>
  <si>
    <r>
      <rPr>
        <b/>
        <sz val="10"/>
        <color rgb="FF000000"/>
        <rFont val="Arial Narrow"/>
        <family val="2"/>
      </rPr>
      <t>GPM:</t>
    </r>
    <r>
      <rPr>
        <sz val="10"/>
        <color rgb="FF000000"/>
        <rFont val="Arial Narrow"/>
        <family val="2"/>
      </rPr>
      <t xml:space="preserve"> Conceptualización tematica: -Elaboración colectiva de un documento técnico y metodológico que contribuye al diálogo interno, acerca de la transformación de las problemáticas asociadas al Uso, Ocupación y Tenencia con población campesina, en situaciones favorables al manejo de las Áreas Protegidas del Sistema de Parques Nacionales Naturales. -Se avanza en la generación de espacios para la conceptualización y de una ruta y estrategia metodológica que incorpora procedimientos e instrumentos de Participación Social para la conservación, firma de acuerdos con comunidades locales y la conformación de comités de gestión como escenarios de participación de actores interesados en la conservación de las áreas protegidas, especialmente aquellas administradas por PNN. - Gestiones para Pago por Servicios Ambientales – PSA: En articulación con la SSNA se adelanta en el acompañamiento en la formulación técnica de proyectos en PNN Serranía de los Yariguíes, PNN Nevado del Huila, PNN Tatamá y PNN Los Nevados. Por otra parte, se avanza en la articulación con el MADS para consolidar matriz de priorización de proyectos PSA en AP del SPNN y de esta manera apoyar desde el Ministerio la estructuración técnica de los proyectos, buscar aliados y financiación para su implementación. DTAO: No se realizan estos espacios, ni recorridos directos por los límites de las áreas protegidas por la situación de emergencia saniataria
DTAO: acuerdos con comunidades locales para la conservación de distintas especies importantes en los ecosistemas dentro de las áreas protegidas
DTAN:  No existe avance por los problemas derivados de la pandemia covic-19. 
DTAM no se generaron reuniones con comunidades locales para la suscripción de acuerdos. Los procesos relacionados con esta actividad la llevaron a cabo las áreas protegidas, en el caso específico de esta actividad el PNNAFIW, coordinó espacios de dialogos para llevar a cabo un proceso de fortalecimiento y renovación de acuerdos suscritos entre el 2017-2018. </t>
    </r>
  </si>
  <si>
    <r>
      <rPr>
        <b/>
        <sz val="10"/>
        <color theme="1"/>
        <rFont val="Arial Narrow"/>
        <family val="2"/>
      </rPr>
      <t>DTOR:</t>
    </r>
    <r>
      <rPr>
        <sz val="10"/>
        <color theme="1"/>
        <rFont val="Arial Narrow"/>
        <family val="2"/>
      </rPr>
      <t xml:space="preserve"> Dado a la situación de emergencia sanitaria por Covid-19 no se presentanavance en el perioro a reportar. 
</t>
    </r>
    <r>
      <rPr>
        <b/>
        <sz val="10"/>
        <color theme="1"/>
        <rFont val="Arial Narrow"/>
        <family val="2"/>
      </rPr>
      <t>DTAO:</t>
    </r>
    <r>
      <rPr>
        <sz val="10"/>
        <color theme="1"/>
        <rFont val="Arial Narrow"/>
        <family val="2"/>
      </rPr>
      <t xml:space="preserve">Se anexa los acuerdos firmados.
</t>
    </r>
    <r>
      <rPr>
        <b/>
        <sz val="10"/>
        <color theme="1"/>
        <rFont val="Arial Narrow"/>
        <family val="2"/>
      </rPr>
      <t>DTAM:</t>
    </r>
    <r>
      <rPr>
        <sz val="10"/>
        <color theme="1"/>
        <rFont val="Arial Narrow"/>
        <family val="2"/>
      </rPr>
      <t xml:space="preserve"> Anexo 1 PNNAFIW_Inf final UOT UE.</t>
    </r>
  </si>
  <si>
    <r>
      <t>Generar espacios de diálogo y relacionamiento, locales, regionales y nacionales con comunidades campesinas,</t>
    </r>
    <r>
      <rPr>
        <sz val="10"/>
        <color rgb="FF000000"/>
        <rFont val="Arial Narrow"/>
        <family val="2"/>
      </rPr>
      <t xml:space="preserve"> para suscribir acuerdos con familias campesinas que habitan fuera de las áreas protegidas, en el marco de la función amortiguadora</t>
    </r>
  </si>
  <si>
    <r>
      <rPr>
        <b/>
        <sz val="10"/>
        <color rgb="FF000000"/>
        <rFont val="Arial Narrow"/>
        <family val="2"/>
      </rPr>
      <t>GPM:</t>
    </r>
    <r>
      <rPr>
        <sz val="10"/>
        <color rgb="FF000000"/>
        <rFont val="Arial Narrow"/>
        <family val="2"/>
      </rPr>
      <t xml:space="preserve"> Conceptualización tematica: -Elaboración colectiva de un documento técnico y metodológico que contribuye al diálogo interno, acerca de la transformación de las problemáticas asociadas al Uso, Ocupación y Tenencia con población campesina, en situaciones favorables al manejo de las Áreas Protegidas del Sistema de Parques Nacionales Naturales. -Se avanza en la generación de espacios para la conceptualización y de una ruta y estrategia metodológica que incorpora procedimientos e instrumentos de Participación Social para la conservación, firma de acuerdos con comunidades locales y la conformación de comités de gestión como escenarios de participación de actores interesados en la conservación de las áreas protegidas, especialmente aquellas administradas por PNN. - Gestiones para Pago por Servicios Ambientales – PSA: En articulación con la SSNA se adelanta en el acompañamiento en la formulación técnica de proyectos en PNN Serranía de los Yariguíes, PNN Nevado del Huila, PNN Tatamá y PNN Los Nevados. Por otra parte, se avanza en la articulación con el MADS para consolidar matriz de priorización de proyectos PSA en AP del SPNN y de esta manera apoyar desde el Ministerio la estructuración técnica de los proyectos, buscar aliados y financiación para su implementación. DTAO: No se realizan estos espacios, ni recorridos directos por los límites de las áreas protegidas por la situación de emergencia saniataria
DTAO: preacuerdos de con comunidad loca del municipio de Planadas, veredas Alto Sano y Puerto Tolima.
DTAN: Acompañamiento proceso para la revisión de Planificación de la RNSC (en trámite) de ADAMIUAIN en el Mpio de Ocaña en el Norte de Santander - Acueducto Comunitario Piloto como RNSC y ejemplo de conservacion en la Provincia de Ocaña. Se inlcuyen levantamiento de informacion para conceptos tecnicos para registros de RNSC - Predio El Porvenir, Monteverde y Refugio del Oso. 
(1) Se ha tenido acercamientos telefónicos con líderes de las comunidades, por parte de las áreas protegidas, como ejercicio previo, a las acciones a coordinar con ellos y entendiendo que la gestión fuerte viene a partir del mes de septiembre de 2020 
(2) PNN Cccuy y el PNN Tama, avanzaron de manera significativa en la construccion de espacios de dialogo social con Organizaciones de Base Campesina del territorio de infleuncia (MESAS CAMPESINAS)
DTAM Desde la DTAM no se generaron reuniones con comunidades locales  debido a la sitaución de pandemia </t>
    </r>
  </si>
  <si>
    <r>
      <t xml:space="preserve">DTAO: Se anexa lista de reunión de preacuerdos
</t>
    </r>
    <r>
      <rPr>
        <b/>
        <sz val="10"/>
        <color theme="1"/>
        <rFont val="Arial Narrow"/>
        <family val="2"/>
      </rPr>
      <t>DTAN :</t>
    </r>
    <r>
      <rPr>
        <sz val="10"/>
        <color theme="1"/>
        <rFont val="Arial Narrow"/>
        <family val="2"/>
      </rPr>
      <t>, WWF, CAS-CDMB-CAR-CORPONOR-CORPOGUAVIO-CORPOCHIVOR-CORPOBOYACA,PNNC-DTAN.RNSC, PNNC NC.
Frente  a la meta de 200 personas en espacios de dialogo no existe avance por el aislamiento obligatorio,  Covic -19 que operara hasta el 01-09-2020, que coincide con el reinicio de actividades en campo para concertar actuaciones con población rural , SUMADO A LA RESTRICCION de no permitir grupos mayores a 10 personal, restrigen el desarrollo del cumplimiento de la meta.</t>
    </r>
  </si>
  <si>
    <r>
      <rPr>
        <b/>
        <sz val="10"/>
        <rFont val="Arial Narrow"/>
        <family val="2"/>
      </rPr>
      <t>OAP:</t>
    </r>
    <r>
      <rPr>
        <sz val="10"/>
        <rFont val="Arial Narrow"/>
        <family val="2"/>
      </rPr>
      <t xml:space="preserve"> SINAP No reporto.
</t>
    </r>
    <r>
      <rPr>
        <b/>
        <sz val="10"/>
        <rFont val="Arial Narrow"/>
        <family val="2"/>
      </rPr>
      <t>DTAO:</t>
    </r>
    <r>
      <rPr>
        <sz val="10"/>
        <rFont val="Arial Narrow"/>
        <family val="2"/>
      </rPr>
      <t xml:space="preserve"> En estos espacios no se pudo avanzar en mayor participación de las organizaciones por la pandemia.
</t>
    </r>
    <r>
      <rPr>
        <b/>
        <sz val="10"/>
        <rFont val="Arial Narrow"/>
        <family val="2"/>
      </rPr>
      <t>DTAN:</t>
    </r>
    <r>
      <rPr>
        <sz val="10"/>
        <rFont val="Arial Narrow"/>
        <family val="2"/>
      </rPr>
      <t xml:space="preserve"> Participaron 50 personas representantes de 9 instituciones diferentes
DTAM Se discuten y resuelven en las jornadas de trabajo y/o en los comités técnicos y directivos.</t>
    </r>
  </si>
  <si>
    <r>
      <rPr>
        <b/>
        <sz val="10"/>
        <color theme="1"/>
        <rFont val="Arial Narrow"/>
        <family val="2"/>
      </rPr>
      <t>DTOR:</t>
    </r>
    <r>
      <rPr>
        <sz val="10"/>
        <color theme="1"/>
        <rFont val="Arial Narrow"/>
        <family val="2"/>
      </rPr>
      <t xml:space="preserve"> Se logró logro un buen porcentaje en la ejecución de las metas planteadas, logrando documentar procesos desarrollados por diferentes miembros del SIRAP en torno a acuerdos de conservación, proyectos y espacios de fortalecimiento de capacidades a actores.
Anexo_12.1_acta 026_Reunión_PA_sirap 
Anexo_12.3_ acta_028_reunión regalias_sirap
DTAN Se incluyen las Corporaciones de los AN - CAS-CDMB-CAR-CORPONOR-CORPOGUAVIO-CORPOCHIVOR-CORPOBOYACA, ademas de WWF, GEF SINAP, BIOFIN y PNUD y PNNC-DTAN
</t>
    </r>
    <r>
      <rPr>
        <b/>
        <sz val="10"/>
        <color theme="1"/>
        <rFont val="Arial Narrow"/>
        <family val="2"/>
      </rPr>
      <t>DTAM:</t>
    </r>
    <r>
      <rPr>
        <sz val="10"/>
        <color theme="1"/>
        <rFont val="Arial Narrow"/>
        <family val="2"/>
      </rPr>
      <t xml:space="preserve"> Respecto a la meta planteada, si bien el indicador no permite hacer un reporte adecuado, la DTAM ha venido trabajando con los subsistemas departamentales y temáticos que componen el SIRAP Amazonia en el ajuste y planificación de las acciones anuales. Puntualmente, se adelantaron reuniones de coordinación con el SIDAP Putumayo, con quien se elaboró una propuesta de plan de trabajo que se discutirá con la Iniciativa de Biodiversidad y Desarrollo de la ANDI. 
Es necesario aclarar nuevamente, que los SIRAP/SIDAP/SIMAP o SILAP son espacios de participación y concertación en los cuales TODOS los actores involucrados se comprometen o se responsabilizan de acciones o actividades programadas. Los SIRAP/SIDAP NO responden a consultas (como si fueran PQR), son espacios de discusión y trabajo conjunto, y muchas de las acciones que se adelantan se dan en respuesta a los compromisos establecidos y a las rutas de trabajo propuestas. 
Adicionalmente en el marco de la formulación y ajuste de la política pública del SINAP, se han adelantado acciones de revisión de la propuesta del marco lógico del plan de acción del SINAP y se está adelantando ejercicios de coordinación con la SGM para concretar un plan de acción para la Amazonia. Es necesario contar con el Plan del SINAP final, para lograr la articulación y coordinación adecuada al interior de los SIRAP, 
Respecto a los participantes esperados, es necesario señalar, que la meta no responde a las realidades en el territorio, aún si no estuviéramos en medio de una emergencia sanitaria, no es posible reunir a 200 personas en espacios de participación en torno al SIRAP. Sugerimos se revise esta meta y se compare con el número de participantes de los talleres de formulación de política SINAP, en los cuales, con todos los recursos y facilidades, no se logró la participación de 200 personas, mucho menos la alcanzara el SIRAP Amazonia que básicamente funciona con recursos de Parques Nacionales, en un contexto geográfico complejo, y con costos tan altos para su funcionamiento y puesta en marcha. 
El SIRAP no se compone solo de las áreas protegidas del SPNN, esta compuesto por áreas regionales y RNSC, y los espacios para la discusión y concertación en las "mesas de trabajo" o los comités técnicos de los SIRAP, no están destinados a legitimar los límites de las áreas protegidas. 
El SINAP/SIRAP no solo se centra en discusiones o resolución de dudas respecto a los límites de las áreas protegidas. Se discuten otros temas de trabajo y su relación con el territorio. 
Entre otros se tratan temas de ordenamiento territorial ambiental, autoridad ambiental, turismo,  sistemas sostenibles para la conservación, alternativas económicas, conservación privada, estrategias complementarias de conservación, cambio climático, áreas protegidas regionales, educación, formación y capacitación, formulación de proyectos. 
En este sentido, la fase de participación ciudadana no solo es implementación, también comprende las otras alternativas (formulación, evaluación, diagnóstico).
Adicionalmente, cada SIRAP, debería contar con un número de participantes diferencial. 
</t>
    </r>
  </si>
  <si>
    <r>
      <t xml:space="preserve">Convocar espacios para el acompañamiento y orientacion a las Autoridades Ambientales Regionales en la implementación de la ruta para la </t>
    </r>
    <r>
      <rPr>
        <u/>
        <sz val="10"/>
        <rFont val="Arial Narrow"/>
        <family val="2"/>
      </rPr>
      <t>declaratoria o ampliación de áreas protegidas del SINA</t>
    </r>
    <r>
      <rPr>
        <sz val="10"/>
        <rFont val="Arial Narrow"/>
        <family val="2"/>
      </rPr>
      <t>P.</t>
    </r>
  </si>
  <si>
    <r>
      <rPr>
        <b/>
        <sz val="10"/>
        <rFont val="Arial Narrow"/>
        <family val="2"/>
      </rPr>
      <t>OAP:</t>
    </r>
    <r>
      <rPr>
        <sz val="10"/>
        <rFont val="Arial Narrow"/>
        <family val="2"/>
      </rPr>
      <t xml:space="preserve"> SINAP No reporto.
</t>
    </r>
    <r>
      <rPr>
        <b/>
        <sz val="10"/>
        <rFont val="Arial Narrow"/>
        <family val="2"/>
      </rPr>
      <t>DTAO:</t>
    </r>
    <r>
      <rPr>
        <sz val="10"/>
        <rFont val="Arial Narrow"/>
        <family val="2"/>
      </rPr>
      <t xml:space="preserve"> Se realizo reunión con Gobernación de Antioquia y otros actores
</t>
    </r>
    <r>
      <rPr>
        <b/>
        <sz val="10"/>
        <rFont val="Arial Narrow"/>
        <family val="2"/>
      </rPr>
      <t>DTAN:</t>
    </r>
    <r>
      <rPr>
        <sz val="10"/>
        <rFont val="Arial Narrow"/>
        <family val="2"/>
      </rPr>
      <t xml:space="preserve"> Participación y Apoyo técnico para revisión y la implementación de líneas estratégicas de los planes de manejo de: DRMI Cristales Castillejo o Guachaneque, RFPR Cuenca Alta del Rio Zaque, PNR Sisavita, DRMI Bosque Secos del Chicamocha, PNR Siscunsi – Ocetá y PNR Quebrada Honda. 2.4. Análisis de efectividad de manejo realizado en las siguientes áreas regionales de: A) Andes Nororientales: PNR Sisavita, PNR Bosques Andinos Húmedos de El Rasgón, DRMI Humedal San Silvestre, RFP Telecom y Merchán, PFP Bosque Oriental de Bogotá. Acompañar proceso para la amplicion del ANU LOs Estoraques en la Provinica de Ocaña con MADS, CORPONOR PNNC</t>
    </r>
  </si>
  <si>
    <r>
      <rPr>
        <b/>
        <sz val="10"/>
        <color theme="1"/>
        <rFont val="Arial Narrow"/>
        <family val="2"/>
      </rPr>
      <t>DTOR:</t>
    </r>
    <r>
      <rPr>
        <sz val="10"/>
        <color theme="1"/>
        <rFont val="Arial Narrow"/>
        <family val="2"/>
      </rPr>
      <t xml:space="preserve"> El SIRAP Orinoquia busca a partir de procesos de declaratoria de nuevas áreas protegidas en los diferentes ámbitos de gestión contribuir a la conservación de su patrimonio natural y cultural del país.
Anexo_12.4_acta 027_reunión_proyectos_sirap
DTAN MADS, WWF, CAS-CDMB-CAR-CORPONOR-CORPOGUAVIO-CORPOCHIVOR-CORPOBOYACA,PNNC-DTAN
DTAM Es necesario aclarar nuevamente tres cosas que previamente se habían puesto en consideración: 1. En la región de la Amazonia no se están adelantando procesos de declaratoria de carácter nacional, 2. La responsabilidad de la declaratoria de AP regionales es de las CORPORACIONES REGIONALES O DE DESARROLLO SOSTENIBLE, no de Parques Nacionales, por lo tanto, la convocatoria, la vinculación de los actores, las estrategias de participación y demás, son responsabilidad de las CAR, ellos deciden como, cuando y con quien, 3. En la Amazonia, adicionalmente, no hay procesos de declaratoria de áreas protegidas regionales en marcha. 
El indicador no responde al contexto en el que se desarrollan los procesos de creación de áreas protegidas. 
Además, insisten en que el tema está solamente relacionado con la definición de límites, pero en el proceso de declaratoria de un AP y en el desarrollo de la Ruta de Declaratoria, se tocan muchos temas adicionales: participación, gestión de recursos, uso y manejo del territorio, acuerdos políticos, se definen estrategias para el manejo, muchos temas, y, por lo tanto, no se puede "limitar" a las consideraciones de la identificación de los límites de un AP.
Ahora, si la precisión de límites esta relacionada con las AP del SPNNC, este es un proceso de verificación y actualización de la información de las AP ya declaradas, y lo hacemos en la medida en que los recursos y las condiciones de riesgo público lo permiten. Adicionalmente, esa verificación de límites en coordinación con las comunidades se realiza cuando hay contradicciones entre quienes habitan el territorio y PNN. No se hace para todos los límites de un AP, sería inviable económica y técnicamente.   
Adicionalmente, si lo que se requiere es soportar la participación, esa información puede ser rescatada de los informes de gestión, los reportes PAA, las evidencias que soportan los mapas de riesgo y los planes de mejoramiento. 
Estamos trabajando sobre 4 o 5 herramientas diferentes para soportar lo mismo, y ninguna al parecer es suficiente para explicar qué hacemos, cómo lo hacemos y con quién lo hacemos.</t>
    </r>
  </si>
  <si>
    <r>
      <t xml:space="preserve">Propiciar espacios continuos de concertación y socialización con actores institucionales, sociales y comunitarios, que permitan generar acuerdos, instancias de coordinación o agendas conjuntas de trabajo; para la implementaciòn de la ruta de </t>
    </r>
    <r>
      <rPr>
        <u/>
        <sz val="10"/>
        <rFont val="Arial Narrow"/>
        <family val="2"/>
      </rPr>
      <t>declaratoria de areas protegidas incluyendo la consulta previa cuando sea necesario</t>
    </r>
    <r>
      <rPr>
        <sz val="10"/>
        <rFont val="Arial Narrow"/>
        <family val="2"/>
      </rPr>
      <t>.</t>
    </r>
  </si>
  <si>
    <r>
      <rPr>
        <b/>
        <sz val="10"/>
        <color theme="1"/>
        <rFont val="Arial Narrow"/>
        <family val="2"/>
      </rPr>
      <t>DTOR:</t>
    </r>
    <r>
      <rPr>
        <sz val="10"/>
        <color theme="1"/>
        <rFont val="Arial Narrow"/>
        <family val="2"/>
      </rPr>
      <t xml:space="preserve"> El SIRAP Orinoquia propicia los espacios de dialogo y consertación con los diferentes actores instiucionales y sociales par contribuir a la conservación y conservación de sus ecosistemas.
Anexo_12.2_acta_04_comite_Acta_sirap
</t>
    </r>
    <r>
      <rPr>
        <b/>
        <sz val="10"/>
        <color theme="1"/>
        <rFont val="Arial Narrow"/>
        <family val="2"/>
      </rPr>
      <t>DTAO:</t>
    </r>
    <r>
      <rPr>
        <sz val="10"/>
        <color theme="1"/>
        <rFont val="Arial Narrow"/>
        <family val="2"/>
      </rPr>
      <t xml:space="preserve"> Se anexa acta y listado de participación
</t>
    </r>
    <r>
      <rPr>
        <b/>
        <sz val="10"/>
        <color theme="1"/>
        <rFont val="Arial Narrow"/>
        <family val="2"/>
      </rPr>
      <t>DTAN:</t>
    </r>
    <r>
      <rPr>
        <sz val="10"/>
        <color theme="1"/>
        <rFont val="Arial Narrow"/>
        <family val="2"/>
      </rPr>
      <t xml:space="preserve"> Apoyo del Proy GEF SINAP- WWF, SUBSISTEMA ANDES NORORIENTALES, CORPORACIONES - Departamento de Santander - Norte de Santander Gobernaciones - Corporaciones CAS, CDMB Y CORPONOR  y MADS.</t>
    </r>
  </si>
  <si>
    <r>
      <t>Propiciar espacios que permitan generar mecanismos de coordinación con las autoridades y comunidades indígenas en áreas habitadas o usadas por dichas comunidades, para construir</t>
    </r>
    <r>
      <rPr>
        <u/>
        <sz val="10"/>
        <rFont val="Arial Narrow"/>
        <family val="2"/>
      </rPr>
      <t xml:space="preserve"> acuerdos para la conservación. (REM)</t>
    </r>
  </si>
  <si>
    <r>
      <rPr>
        <b/>
        <sz val="10"/>
        <rFont val="Arial Narrow"/>
        <family val="2"/>
      </rPr>
      <t>GPM</t>
    </r>
    <r>
      <rPr>
        <sz val="10"/>
        <color theme="1"/>
        <rFont val="Arial Narrow"/>
        <family val="2"/>
      </rPr>
      <t xml:space="preserve">  A continuación se relaciona el apoyo prestado para la actualización de los instrumentos de planeación de las areas protegidas que se traslapan con las comunidades y del apoyo prestado en los procesos de consulta: 
I.        Orientación en la formulación y/o actualización de instrumentos de planeación y acuerdos en área relacionadas con territorios de grupos étnicos. 
Durante el 2020 se acompaña y orienta a 21 áreas protegidas en los procesos de formulación, actualización y/o ajuste del instrumento de planeación y acuerdos. Dichos acompañamientos han permitido avanzar y consolidar los diferentes componentes de documentos con la participación de los equipos de trabajo de las áreas, profesionales del nivel territorial y el nivel central y la adopción de tres instrumentos mediante resolución (PNN Las Orquídeas, PNN Los Corales del Rosario y San Bernardo y PNN SNSM – Tayrona). 
II.        Aprestamiento sobre consulta previa de instrumentos de planeación y manejo dirigido a áreas protegidas que inician o avanzan procesos consultivos. 
Varias de las áreas protegidas acompañadas en el proceso de actualización y/o formulación de plan de manejo, deben llevar a cabo el proceso de consulta previa para avanzar hacia la adopción del instrumento. En este sentido se desarrolló un proceso de aprestamiento conceptual y metodológico dirigido a las direcciones territoriales y los equipos de las áreas protegidas para el fortalecimiento de sus capacidades, la definición de herramientas metodológicas que permitan el acercamiento con las comunidades y la socialización de los planes de manejo, así como la identificación de escenarios de consulta previa y preacuerdos. 
Producto de este desarrollo se realizaron dos aprestamientos regionales (DTAM y DTAO), así como el acompañamiento y orientación a seis áreas protegidas que avanzan hacia los procesos de consulta previa de sus instrumentos de planeación y manejo. Esto incluyó, además de los aspectos mencionados, el intercambio de experiencias y aprendizajes metodológicos y con los equipos de los PNN Alto Fragua y PNN Amacayacu, el abordaje de las particularidades de la gestión subregional con grupos étnicos por territorial y el análisis de territorialidades y escenarios de relacionamiento para las áreas protegidas que permitiera llegar a la identificación de preacuerdos. 
DTAO: Se continuó con las actividades de implementación del REM con la Comunidad del resguardo Indigena Nasa de Gaitania para la vigencia 2020, en zona de traslape con el PNN Nevado del Huila, acorde al plan de trabajo definido a través de convenio firmado entre la DTAO y dicho resguardo.  Se avanzó en la construcción del REM de la zona de traslape del PNN Las Orquídeas con los resguardos indígenas emberas de Chaquenodá y Valle de Pérdidas.
 Evidencias: 
 Anexo 15.1.1. Acta comité técnico de seguimiento convenio DTAO -NHU y resguardo Gaitania.
 Anexo 15.1.2. Informe de avance de actividades del convenio DTAO -NHU y resguardo Gaitania.
 Anexo 15.1.3. Memorias talleres construcción REM PNNO en resguardo Valle de Pérdidas, octubre 2020.
 Anexo 15.1.4. Memorias talleres construcción REM PNNO en resguardo Chaquenodá, octubre 2020
DTAN:  No presenta avance por las rectricciones relaciondas con la pandemia COVIC-19
DTAM Se sugiere citar a las reuniones tematicas al Grupo de participación Social. Esta recomendación ya fue hecha en su momento.</t>
    </r>
  </si>
  <si>
    <r>
      <rPr>
        <b/>
        <sz val="10"/>
        <color theme="1"/>
        <rFont val="Arial Narrow"/>
        <family val="2"/>
      </rPr>
      <t>DTOR:</t>
    </r>
    <r>
      <rPr>
        <sz val="10"/>
        <color theme="1"/>
        <rFont val="Arial Narrow"/>
        <family val="2"/>
      </rPr>
      <t xml:space="preserve"> No aplica para la Dirección Territorial Orinoquía.</t>
    </r>
  </si>
  <si>
    <r>
      <rPr>
        <b/>
        <sz val="10"/>
        <color theme="1"/>
        <rFont val="Arial Narrow"/>
        <family val="2"/>
      </rPr>
      <t>DTOR:</t>
    </r>
    <r>
      <rPr>
        <sz val="10"/>
        <color theme="1"/>
        <rFont val="Arial Narrow"/>
        <family val="2"/>
      </rPr>
      <t xml:space="preserve"> Se recepcionan por los canales de atención un total de 68 PQRS, con corte al  30 de noviembre de 2020. 
Anexo 17.1 Matriz de seguimiento PQRS
</t>
    </r>
    <r>
      <rPr>
        <b/>
        <sz val="10"/>
        <color theme="1"/>
        <rFont val="Arial Narrow"/>
        <family val="2"/>
      </rPr>
      <t>DTAN:</t>
    </r>
    <r>
      <rPr>
        <sz val="10"/>
        <color theme="1"/>
        <rFont val="Arial Narrow"/>
        <family val="2"/>
      </rPr>
      <t xml:space="preserve"> Ninguna. 
</t>
    </r>
    <r>
      <rPr>
        <b/>
        <sz val="10"/>
        <color theme="1"/>
        <rFont val="Arial Narrow"/>
        <family val="2"/>
      </rPr>
      <t>DTAM:</t>
    </r>
    <r>
      <rPr>
        <sz val="10"/>
        <color theme="1"/>
        <rFont val="Arial Narrow"/>
        <family val="2"/>
      </rPr>
      <t xml:space="preserve"> Se genera informe de evaluación del foro.
Anexo 2 INFORME DE EVALUACIÓN FORO RENDICIÓN DE CUENTAS DTAM 2020.</t>
    </r>
  </si>
  <si>
    <r>
      <rPr>
        <b/>
        <sz val="10"/>
        <color theme="1"/>
        <rFont val="Arial Narrow"/>
        <family val="2"/>
      </rPr>
      <t>DTOR:</t>
    </r>
    <r>
      <rPr>
        <sz val="10"/>
        <color theme="1"/>
        <rFont val="Arial Narrow"/>
        <family val="2"/>
      </rPr>
      <t xml:space="preserve">  En atención a la emergecia declarada por la pandemia del COVID 19, y en atención a la emergencia sanitaria decretada mediante el Decreto 417 de 2020, prorrogada por la Resolución 844 de 2020 y por la Resolución 1462 de 2020, el Gobierno Nacional suspendió la realización de los talleres construyendo país, la cual se mantiene hasta el 28 de febrero de 2021. 
</t>
    </r>
    <r>
      <rPr>
        <b/>
        <sz val="10"/>
        <color theme="1"/>
        <rFont val="Arial Narrow"/>
        <family val="2"/>
      </rPr>
      <t>DTAN:</t>
    </r>
    <r>
      <rPr>
        <sz val="10"/>
        <color theme="1"/>
        <rFont val="Arial Narrow"/>
        <family val="2"/>
      </rPr>
      <t xml:space="preserve"> No se han desarrollado talleres construyendo pais.
</t>
    </r>
    <r>
      <rPr>
        <b/>
        <sz val="10"/>
        <color theme="1"/>
        <rFont val="Arial Narrow"/>
        <family val="2"/>
      </rPr>
      <t>DTAM:</t>
    </r>
    <r>
      <rPr>
        <sz val="10"/>
        <color theme="1"/>
        <rFont val="Arial Narrow"/>
        <family val="2"/>
      </rPr>
      <t xml:space="preserve"> no hay avances.</t>
    </r>
  </si>
  <si>
    <r>
      <rPr>
        <b/>
        <sz val="10"/>
        <color theme="1"/>
        <rFont val="Arial Narrow"/>
        <family val="2"/>
      </rPr>
      <t>DTOR:</t>
    </r>
    <r>
      <rPr>
        <sz val="10"/>
        <color theme="1"/>
        <rFont val="Arial Narrow"/>
        <family val="2"/>
      </rPr>
      <t xml:space="preserve"> Mediante circular 20203160214621del Departamento Nacional de Planeación, se notificó a las entidades participantes, del aplazamiento de dichas actividades hasta nueva orden, por lo anterior expuesto no se reporta participación. Evidencia entregada en el reporte anterior. 
</t>
    </r>
    <r>
      <rPr>
        <b/>
        <sz val="10"/>
        <color theme="1"/>
        <rFont val="Arial Narrow"/>
        <family val="2"/>
      </rPr>
      <t>DTAN:</t>
    </r>
    <r>
      <rPr>
        <sz val="10"/>
        <color theme="1"/>
        <rFont val="Arial Narrow"/>
        <family val="2"/>
      </rPr>
      <t xml:space="preserve"> No se recibido invitaciones para participar en ferias de servicios la ciudadano.
</t>
    </r>
    <r>
      <rPr>
        <b/>
        <sz val="10"/>
        <color theme="1"/>
        <rFont val="Arial Narrow"/>
        <family val="2"/>
      </rPr>
      <t>DTAM:</t>
    </r>
    <r>
      <rPr>
        <sz val="10"/>
        <color theme="1"/>
        <rFont val="Arial Narrow"/>
        <family val="2"/>
      </rPr>
      <t xml:space="preserve"> Por la emergenia sanitaria no se llevan a cabo ferias de servico al ciudadano.</t>
    </r>
  </si>
  <si>
    <r>
      <rPr>
        <b/>
        <sz val="10"/>
        <rFont val="Arial Narrow"/>
        <family val="2"/>
      </rPr>
      <t>GPM</t>
    </r>
    <r>
      <rPr>
        <sz val="10"/>
        <color theme="1"/>
        <rFont val="Arial Narrow"/>
        <family val="2"/>
      </rPr>
      <t xml:space="preserve">  Durante el trascurso del año, los Centros de Diálogo Ambiental no se habilitaron por tanto no se genera reporte en esta actividad. 
DTAN Participación dentro de la estructuración del Centro Regional de Dialogo Ambiental para el Departamento de Boyacá, liderado por el MADS con la participación de CAR, CORPOCHIVOR, CORPORINOQUIA, PNN-DTAN y la Procuraduría General de la Nación y el Instituto Humboldt</t>
    </r>
  </si>
  <si>
    <r>
      <rPr>
        <b/>
        <sz val="10"/>
        <color theme="1"/>
        <rFont val="Arial Narrow"/>
        <family val="2"/>
      </rPr>
      <t>DTAN:</t>
    </r>
    <r>
      <rPr>
        <sz val="10"/>
        <color theme="1"/>
        <rFont val="Arial Narrow"/>
        <family val="2"/>
      </rPr>
      <t xml:space="preserve"> Articulacion Interinstitucional, Definiicon de lineas de accion, definicion de metodologias.</t>
    </r>
  </si>
  <si>
    <t>La Dirección Territorial Amazonía adelanta con gran avance, de acuerdo al presupuesto, diseños arquitectónicos y cronograma en las siguientes áreas protegidas, así:
PNN CHIRIBIQUETE, RBN NUKAK, PNN CHURUMBELOS, RNN  PUINAWAI, PNN FRAGUA.
Anexo 3 ACTA DE INICIO - Agosto 03- 2020 -INIRIDA - RNN PUINAWAI-firmada
 Anexo 4 ACTA DE INICIO - Agosto 18- 2020 -SAN JOSE FRAGUA- PNN FRAGUA.
Anexo 5 ACTA DE INICIO - Julio 10- 2020 -CHURUMBELOS-MOCOA-firmada
Anexo 6 ACTA DE INICIO - Julio 27- 2020 -SAN JOSE - PNN NUKAK -firmada
Anexo 7 ACTA DE INICIO - Julio 30- 2020 -CALAMAR - PNN CHIRIBIQUETE - frimada
DTAN: Para la Vigencia actual se encuentra asignado presupuesto para el PNN Tamá para obra del Vivero, proceso que se encuentra en trámite contractual actualmente. EVIDENCIA: Estudios Previos Preliminares del PNN Tamá
DTAO No se llevaron a cabo la ejecución de obras  a los espacios físicos de atención y servicio al ciudadanos  debido en principio a la  declaración de emergencia sanitaria por covid 19 en colombia, y por el recorte del presupuesto, en reunión de Seguimiento a la ejecución presupuestal de la DTAO se determino el no uso de los recursos FONAM 20 , "Lo anterior debido a que la entidad no está recibiendo ingresos corrientes provenientes principalmente de la entrada a los parques con vocación ecoturística que actualmente están cerrados; ingresos que ya no se van a recibir y por esto la necesidad de la reducción". 
Evidencia:  Servicio al ciudadano- subcomponente 2 Activ. 2.1 
DTOR Las obras de accesibilidad de acuerdo con la NTC 6047, en la sede cerrillo y en la Dirección Territorial Orinoquía fueron fializadas en la vigencia 2019, el presupuesto asignado 2020 para mantenimiento de inmuebles fue recortado. Nota: % de avance no se tienen en cuenta ya que no hubo avance en esta actividad
DTPA Las adecuaciones encaminadas a garantizar la accesibilidad en la nueva sede de la Territorial Pacífico se encuentran en construcción y todavía no han sido entregadas, se ereportaran en el próximo reporte</t>
  </si>
  <si>
    <t>GSIR Se presenta la página de Parques Nacionales de Colombia con conformidad nivel A  como resultado del informe tawdis. Se presentan 53 Problemas en 6 criterios de éxito Son necesarias correcciones: Perceptible 19 Operable 7 Comprensible 1
Robusto 26. Observación: En este periodo  se ha trabajado en:  -contenido más accesible  para el público(página insitu, más recursos media),    -mejor administración y control para los temáticos que editan el portal (control por administrador para controlar usuarios y el contenido a editar-- roles, capacidades, contenido, usuario) , - recuperación de contenido(enlaces rotos) , -componentes más amistosas y accesibles para los visitantes (por ejemplo el  organigrama dinámico). El informe tawdis nos da indicios de donde mejorar y se da prioridad a los que esten en el alcance del área de sistemas, hay otros errores que se deben corregir indicando al usuario como ajustar el contenido que presenta errores y como crear contenido, para este  punto  se ha instalado plugin que permiten controlar errores emergentes en la carga de información (ejemplo carácteres especiales en los archivos que tienen muchas formas de codificación en el sistema de archivos y bases de datos representando el mismo caracter). 
SAF-GPC: Junto con el GSIR se han reallizado reuniones con el fin de mejorar el funcionamiento del aplicativo de VENTANILLA ÚNICA, con el fin de aumentar las funcionalidades del mismo, y garantizar el acceso a los usuarios, en el marco de las disposiciones dle Decreto 491 de 2020. 
Adicionalmente, el día 09 de julio participamos en reunión liderada por la OAP, referente al nuevo diseño de la página web. 
Anexo 2.2.Reunión GSIR 21 de mayo.
Anexo 2.2. Lista asistencia 21 de mayo.
Anexo 2.2. Propuesta reorganización Página Web Servicio al Ciudadano
DTAM Actividad realizada por el GSIR nota: se tiene en cuenta en % avance gestión realizada
DTAN: Se envió correo electrónico al Grupo de Sistemas de Información (Luz Mila Sotelo) y Grupo de Procesos Corporativos (Luis Alberto Ortiz), solicitando Directrices y  lineamientos respecto a la participación de la Dirección Territorial Andes Nororientales en la actividad 2.2 del plan anticorrupción. DRIVE:Se adjunta correo electrónico  nota: se tiene en cuenta en % avance gestión realizada
DTAO se realizo la consulta al nivel central al grpo GSIR y ellos estan a cargo de esta actividad
Evidencia:  Servicio al ciudadano- subcomponente 2 Activ. 2.2. Anexo correo de consulta  nota: se tiene en cuenta en % avance gestión realizada
DTCA: Dando alcance a correo electrónico remitido al GSIR por la DTCA se obtuvo la información como respuesta de un correo electrónico: "Desde el GSIR se hace la evaluación de la página web a través de la herramienta tawdis y la información fue reportada al FURAG". se describieron los avances respectivos.ANEXO 1. CORREO ELECTRÓNICO
DTOR Actividad a cargo de GSIR.
DTPA En atención a la emergencia sanitaria declarada por el gobierno mediante el decreto 491 de 2020, se determinó que la atención al ciudadano será 100% virtual  Nota reporte no registra avance relacionado con la actividad %=0</t>
  </si>
  <si>
    <t xml:space="preserve">SAF (GPC-GGH) 1. No se han realizado capacitaciones por parte del DNP, en atención a la emergencia sanitaria que vive el país, y que se declaró mediante el decreto 417 de 2020. 
2. Se adelantó capacitación con la DTCA en el mes de Febrero.  
3. Se publica en la página web canales de atención virtuales para los ciudadanos, durante la cuarentena obligatorio establecida mendiante el decreto 457 de 2020.  
4. Se realizó el Curso "Integridad, Transparencia y lucha contra la corrupción" -ITLC, el cual tiene por objetivo "Sensibilizar a los servidores públicos acerca de la importancia de la legalidad, la transparencia y la integridad en el ejercicio de sus funciones en las entidades públicas con el fin de actuar acorde con los valores del servicio público en su contexto laboral". Independiente de su vinculación como funcionario o contratista.
Anexo 3.1. Capacitación DTCA AUS
Anexo 3.1. Canales atención virtuales
Anexo 3.1 Curso ITLC
DTAM Con relación a sensibilizaciones con la programación enviada por el DNP, debido  a la emergencia sanitaria, por consiguiente no se registran avances en esta actividad. Se realizan  sesibilizaciones con relación  a los mecanismos de atención al ciudadano, Ley 1755 de 2015, clases de peticiones, definiciones y tiempos de respuesta, canales y mecanismos de atención. Anexo 6 SENSIBILIZACIÓN MECANISMOS PARA LA ATENCIÓN AL CIUDADANO, Anexo 7 PRESENTACIÓN MECANISMOS PARA LA ATENCIÓN AL CIUDADANO. 
Se realiza socialización del Decreto legislativo 491 de 2020,        por medio del cual se adoptan medidas de urgencias para garantizar la atención y prestación de los servicios por parte de las autoridades públicas y los particulares que cumplan funciones públicas. Anexo 8 socialización Decreto No. 491 de 28 de marzo de 2020, 
Anexo 9 presentación DECRETO  491 de 2020, artículo 5 TIEMPOS DE RESPUESTA.
DTOR
DTAN No presesnta avanse en esta area
DTAO El día 20 de enero de 2020 se realizó sensibilización sobre derechos de petición, términos de respuesta y atención al ciudadano. Anexo 2.1 Lista de asistencia sensibilización SIG y PQRS.
El día 13/02/2020 se realiza sensibilización con las auxiliares administrativas de las Áreas Protegidas  en temas de atención al  usuario y derechos de petición.
Evidencias:  Comp. 4 Servicio al ciudadano. Activ 3.1 Lista asistencia
DTPA
DTCA Se desarrolló sensibilización virtual en aras de fortalecer competencias de los servidores que apoyan la atención al ciudadano en la DT y las áreas protegidas Temática abordada: Derechos de Petición y términos transitorios respuestas de PQRSD. Esta tuvo lugar Via Hangouts y contó con la participación del resposable de atención al usuario : carpeta 3.1 anexo1.  Lista asistencia y anexo2.  PPT .
Adicionalmente se desarrolló por parte del GPC jornada de sensibilización vitual en esta misma temática para el líder de atención al usuario y contratista responable de la recepción en la DT (anexo3.lista asistencia GPC)
DTOR Se realizó durante el primer cuatrimestre sensibilizaciones dirigidas al personal de la Dirección Territorial y áreas protegidas, incluyendo temas de atención al ciudadano, divulgación de carta de trato digno, protocolo de atención al ciudadano.  
Anexo 12. asis_sensibilizacionSIG_dtor_tecnicos
Anexo 13. Asistencia_pnn_sumapaz
Anexo 14. Asistencia_pnn_tinigua
Anexo 15. asistencia_sensibilizacion_SGI_PQRS
Anexo 16. lista_asistencia_AU_PQRS
Anexo 17. Asistencia_sensb_PQRS_chingaza
Anexo 18. seg_compromisos
Así mismo, se envío memorando al Grupo de Procesos Corporativos para solicitar lineamientos del producto 1 y 3.  
Anexo 5.Memorando GPC_radicado
DTPA No se tiene avances sobre este ítem durante el cuatrimestre </t>
  </si>
  <si>
    <r>
      <t>GCEA: En coordinación con el Grupo de Procesos Corporativos se han diseñado piezas gráficas orientadas al servicio de cara al ciudadano.  Por otra parte también con el Grupo de Control Disciplinario se han diseñado piezas gráficas orientadas también a la responsabilidad de los servidores públicos frente al ciudadano. Por otro lado, pro solicitud del Grupo de Control Interno se viene apoyando en la construcción y diseño de piezas gráficas sobre la cultura del autocontrol donde se destaca la eficacia, eficiencia, oportunidad en la atención y transparencia lo cual contribuye al fortalecimiento de la cultura del servicio.
SAF (GPC-GGH-GC) Con apoyo del GCEA se socializan por medios virtauales flahs informativos con aspectos realcionados con el servicio al ciudadano. 
Anexo 3.1 Flash informativos
Se realizó  Curso ITLC, que ofrece además, a los servidores públicos el conocimiento básico para tener en cuenta en la toma de decisiones y para asumir comportamientos en los que prevalezca el interés general por encima del interés particular. Se han capacitado 222 servidores al corte del presente informe. Anexo 3.2 Curso ITLC</t>
    </r>
    <r>
      <rPr>
        <b/>
        <sz val="10"/>
        <color rgb="FF548135"/>
        <rFont val="Arial Narrow"/>
        <family val="2"/>
      </rPr>
      <t xml:space="preserve">
</t>
    </r>
    <r>
      <rPr>
        <sz val="10"/>
        <rFont val="Arial Narrow"/>
        <family val="2"/>
      </rPr>
      <t>DTAM Se desarrollan acciones de sensibilización que fortalezcan la cultura del servicio al ciudadano como ponserse la Camisa del Buen Servicio.Anexo 10 socialización LA CAMISA DEL SERVICIO!
Anexo 11 presentación  CAMISA DEL SERVICIO
DTOR A través de los canales internos de comunicación se  realizó la divulgación de contenidos para fortalecer la cultura de servicio ciudadano al interior de la entidad. 
Anexo 19. Div servicio al ciudadano
Anexo 20. Div nuevos términos
DTAN No presenta avance
DTAO Para el año 2020 se han definido 5 campañas internas. En este primer periodo se inició la correspondiente a promocionar el uso adecuado del Orfeo, que consta de piezas gráficas y un espacio de sensibilización y orientación sobre el tema; este último se ha podido llevar a cabo por la contingencia de salud pública. Se envían como evidencias las piezas que están en divulgación.
Evidencias:  Comp. 4 Servicio al ciudadano. Activ 3.2
DTPA No reportó
DTCA No reportó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</si>
</sst>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95">
    <font>
      <sz val="11"/>
      <color theme="1"/>
      <name val="Arial"/>
    </font>
    <font>
      <sz val="11"/>
      <color theme="1"/>
      <name val="Calibri"/>
      <family val="2"/>
    </font>
    <font>
      <b/>
      <sz val="14"/>
      <color theme="1"/>
      <name val="Arial Narrow"/>
      <family val="2"/>
    </font>
    <font>
      <sz val="11"/>
      <name val="Arial"/>
      <family val="2"/>
    </font>
    <font>
      <b/>
      <sz val="12"/>
      <color theme="1"/>
      <name val="Arial Narrow"/>
      <family val="2"/>
    </font>
    <font>
      <sz val="14"/>
      <color theme="1"/>
      <name val="Arial Narrow"/>
      <family val="2"/>
    </font>
    <font>
      <b/>
      <sz val="10"/>
      <color theme="1"/>
      <name val="Arial Narrow"/>
      <family val="2"/>
    </font>
    <font>
      <sz val="10"/>
      <color theme="1"/>
      <name val="Arial Narrow"/>
      <family val="2"/>
    </font>
    <font>
      <sz val="14"/>
      <color rgb="FF000000"/>
      <name val="Arial Narrow"/>
      <family val="2"/>
    </font>
    <font>
      <i/>
      <sz val="10"/>
      <color theme="1"/>
      <name val="Arial Narrow"/>
      <family val="2"/>
    </font>
    <font>
      <b/>
      <i/>
      <sz val="14"/>
      <color rgb="FF2F5496"/>
      <name val="Calibri"/>
      <family val="2"/>
    </font>
    <font>
      <b/>
      <i/>
      <sz val="14"/>
      <color theme="1"/>
      <name val="Calibri"/>
      <family val="2"/>
    </font>
    <font>
      <b/>
      <sz val="12"/>
      <color rgb="FF333300"/>
      <name val="Sansserif"/>
    </font>
    <font>
      <sz val="10"/>
      <color rgb="FF000000"/>
      <name val="Sansserif"/>
    </font>
    <font>
      <b/>
      <sz val="12"/>
      <color rgb="FF000000"/>
      <name val="Sansserif"/>
    </font>
    <font>
      <b/>
      <sz val="10"/>
      <color rgb="FF000000"/>
      <name val="Sansserif"/>
    </font>
    <font>
      <b/>
      <i/>
      <u/>
      <sz val="10"/>
      <color rgb="FF000000"/>
      <name val="Arial Narrow"/>
      <family val="2"/>
    </font>
    <font>
      <sz val="10"/>
      <color rgb="FF000000"/>
      <name val="Arial Narrow"/>
      <family val="2"/>
    </font>
    <font>
      <b/>
      <i/>
      <u/>
      <sz val="10"/>
      <color rgb="FF000000"/>
      <name val="Sansserif"/>
    </font>
    <font>
      <b/>
      <i/>
      <sz val="16"/>
      <color theme="1"/>
      <name val="Calibri"/>
      <family val="2"/>
    </font>
    <font>
      <sz val="14"/>
      <color theme="1"/>
      <name val="Calibri"/>
      <family val="2"/>
    </font>
    <font>
      <b/>
      <sz val="14"/>
      <color theme="1"/>
      <name val="Calibri"/>
      <family val="2"/>
    </font>
    <font>
      <b/>
      <sz val="12"/>
      <color theme="1"/>
      <name val="Calibri"/>
      <family val="2"/>
    </font>
    <font>
      <b/>
      <sz val="10"/>
      <color theme="1"/>
      <name val="Calibri"/>
      <family val="2"/>
    </font>
    <font>
      <sz val="11"/>
      <color theme="1"/>
      <name val="Arial Narrow"/>
      <family val="2"/>
    </font>
    <font>
      <b/>
      <i/>
      <u/>
      <sz val="10"/>
      <color theme="1"/>
      <name val="Arial Narrow"/>
      <family val="2"/>
    </font>
    <font>
      <sz val="9"/>
      <color theme="1"/>
      <name val="Arial Narrow"/>
      <family val="2"/>
    </font>
    <font>
      <b/>
      <sz val="10"/>
      <color rgb="FF548135"/>
      <name val="Arial Narrow"/>
      <family val="2"/>
    </font>
    <font>
      <sz val="8"/>
      <color theme="1"/>
      <name val="Calibri"/>
      <family val="2"/>
    </font>
    <font>
      <u/>
      <sz val="10"/>
      <color theme="1"/>
      <name val="Arial Narrow"/>
      <family val="2"/>
    </font>
    <font>
      <sz val="12"/>
      <color theme="1"/>
      <name val="Arial Narrow"/>
      <family val="2"/>
    </font>
    <font>
      <b/>
      <i/>
      <u/>
      <sz val="10"/>
      <color theme="1"/>
      <name val="Arial Narrow"/>
      <family val="2"/>
    </font>
    <font>
      <sz val="11"/>
      <color theme="1"/>
      <name val="Arial"/>
      <family val="2"/>
    </font>
    <font>
      <b/>
      <sz val="16"/>
      <color theme="1"/>
      <name val="Calibri"/>
      <family val="2"/>
    </font>
    <font>
      <b/>
      <sz val="11"/>
      <color theme="1"/>
      <name val="Calibri"/>
      <family val="2"/>
    </font>
    <font>
      <sz val="10"/>
      <color theme="1"/>
      <name val="Calibri"/>
      <family val="2"/>
    </font>
    <font>
      <sz val="10"/>
      <color theme="1"/>
      <name val="Arial"/>
      <family val="2"/>
    </font>
    <font>
      <b/>
      <sz val="14"/>
      <name val="Arial Narrow"/>
      <family val="2"/>
    </font>
    <font>
      <b/>
      <sz val="16"/>
      <color rgb="FF000000"/>
      <name val="Calibri"/>
      <family val="2"/>
    </font>
    <font>
      <b/>
      <i/>
      <sz val="14"/>
      <color theme="1"/>
      <name val="Arial Narrow"/>
      <family val="2"/>
    </font>
    <font>
      <b/>
      <sz val="11"/>
      <color theme="1"/>
      <name val="Arial Narrow"/>
      <family val="2"/>
    </font>
    <font>
      <b/>
      <i/>
      <sz val="11"/>
      <color rgb="FF2F5496"/>
      <name val="Calibri"/>
      <family val="2"/>
    </font>
    <font>
      <b/>
      <i/>
      <sz val="18"/>
      <color theme="0"/>
      <name val="Arial"/>
      <family val="2"/>
    </font>
    <font>
      <b/>
      <sz val="12"/>
      <color theme="0"/>
      <name val="Arial"/>
      <family val="2"/>
    </font>
    <font>
      <sz val="11"/>
      <color rgb="FF000000"/>
      <name val="Arial"/>
      <family val="2"/>
    </font>
    <font>
      <sz val="11"/>
      <color theme="1"/>
      <name val="Calibri"/>
      <family val="2"/>
    </font>
    <font>
      <b/>
      <sz val="14"/>
      <color rgb="FF000000"/>
      <name val="Arial Narrow"/>
      <family val="2"/>
    </font>
    <font>
      <sz val="10"/>
      <color rgb="FFFF0000"/>
      <name val="Arial Narrow"/>
      <family val="2"/>
    </font>
    <font>
      <b/>
      <sz val="10"/>
      <color rgb="FF2F5496"/>
      <name val="Arial Narrow"/>
      <family val="2"/>
    </font>
    <font>
      <b/>
      <sz val="10"/>
      <color rgb="FFC55A11"/>
      <name val="Arial Narrow"/>
      <family val="2"/>
    </font>
    <font>
      <b/>
      <sz val="10"/>
      <color rgb="FF2E75B5"/>
      <name val="Arial Narrow"/>
      <family val="2"/>
    </font>
    <font>
      <b/>
      <sz val="10"/>
      <color rgb="FF7030A0"/>
      <name val="Arial Narrow"/>
      <family val="2"/>
    </font>
    <font>
      <b/>
      <sz val="10"/>
      <color rgb="FFFFC000"/>
      <name val="Arial Narrow"/>
      <family val="2"/>
    </font>
    <font>
      <b/>
      <i/>
      <sz val="10"/>
      <color theme="1"/>
      <name val="Arial Narrow"/>
      <family val="2"/>
    </font>
    <font>
      <b/>
      <sz val="10"/>
      <color rgb="FFFF0000"/>
      <name val="Arial Narrow"/>
      <family val="2"/>
    </font>
    <font>
      <b/>
      <i/>
      <sz val="10"/>
      <color rgb="FF000000"/>
      <name val="Arial Narrow"/>
      <family val="2"/>
    </font>
    <font>
      <sz val="10"/>
      <name val="Arial Narrow"/>
      <family val="2"/>
    </font>
    <font>
      <i/>
      <sz val="11"/>
      <name val="Arial Narrow"/>
      <family val="2"/>
    </font>
    <font>
      <sz val="11"/>
      <name val="Arial Narrow"/>
      <family val="2"/>
    </font>
    <font>
      <b/>
      <i/>
      <sz val="11"/>
      <name val="Arial Narrow"/>
      <family val="2"/>
    </font>
    <font>
      <b/>
      <sz val="9"/>
      <color theme="1"/>
      <name val="Arial Narrow"/>
      <family val="2"/>
    </font>
    <font>
      <strike/>
      <sz val="11"/>
      <name val="Arial Narrow"/>
      <family val="2"/>
    </font>
    <font>
      <u/>
      <sz val="11"/>
      <color theme="10"/>
      <name val="Calibri"/>
      <family val="2"/>
    </font>
    <font>
      <u/>
      <sz val="10"/>
      <name val="Arial Narrow"/>
      <family val="2"/>
    </font>
    <font>
      <b/>
      <sz val="11"/>
      <name val="Arial Narrow"/>
      <family val="2"/>
    </font>
    <font>
      <u/>
      <sz val="11"/>
      <color rgb="FF1155CC"/>
      <name val="Arial"/>
      <family val="2"/>
    </font>
    <font>
      <sz val="11"/>
      <color rgb="FFFF0000"/>
      <name val="Arial Narrow"/>
      <family val="2"/>
    </font>
    <font>
      <b/>
      <i/>
      <sz val="10"/>
      <name val="Arial Narrow"/>
      <family val="2"/>
    </font>
    <font>
      <i/>
      <u/>
      <sz val="10"/>
      <color theme="1"/>
      <name val="Arial Narrow"/>
      <family val="2"/>
    </font>
    <font>
      <sz val="10"/>
      <color rgb="FF525252"/>
      <name val="Arial Narrow"/>
      <family val="2"/>
    </font>
    <font>
      <b/>
      <sz val="10"/>
      <name val="Arial Narrow"/>
      <family val="2"/>
    </font>
    <font>
      <sz val="10"/>
      <color theme="1"/>
      <name val="Arial Narrow"/>
      <family val="2"/>
    </font>
    <font>
      <b/>
      <sz val="10"/>
      <color theme="1"/>
      <name val="Arial Narrow"/>
      <family val="2"/>
    </font>
    <font>
      <sz val="10"/>
      <color rgb="FF548135"/>
      <name val="Arial Narrow"/>
      <family val="2"/>
    </font>
    <font>
      <sz val="10"/>
      <color rgb="FF2F5496"/>
      <name val="Arial Narrow"/>
      <family val="2"/>
    </font>
    <font>
      <sz val="10"/>
      <color rgb="FFC55A11"/>
      <name val="Arial Narrow"/>
      <family val="2"/>
    </font>
    <font>
      <sz val="10"/>
      <color rgb="FF2E75B5"/>
      <name val="Arial Narrow"/>
      <family val="2"/>
    </font>
    <font>
      <sz val="10"/>
      <color rgb="FF7030A0"/>
      <name val="Arial Narrow"/>
      <family val="2"/>
    </font>
    <font>
      <sz val="10"/>
      <color rgb="FFFFC000"/>
      <name val="Arial Narrow"/>
      <family val="2"/>
    </font>
    <font>
      <b/>
      <sz val="12"/>
      <color theme="1"/>
      <name val="Arial Narrow"/>
      <family val="2"/>
    </font>
    <font>
      <sz val="11"/>
      <color rgb="FF000000"/>
      <name val="Arial Narrow"/>
      <family val="2"/>
    </font>
    <font>
      <b/>
      <sz val="11"/>
      <color rgb="FF000000"/>
      <name val="Arial Narrow"/>
      <family val="2"/>
    </font>
    <font>
      <sz val="11"/>
      <color theme="1"/>
      <name val="Arial Narrow"/>
      <family val="2"/>
    </font>
    <font>
      <i/>
      <u/>
      <sz val="10"/>
      <name val="Arial Narrow"/>
      <family val="2"/>
    </font>
    <font>
      <u/>
      <sz val="10"/>
      <name val="Arial Narrow"/>
      <family val="2"/>
    </font>
    <font>
      <b/>
      <sz val="12"/>
      <color theme="0"/>
      <name val="Arial"/>
      <family val="2"/>
    </font>
    <font>
      <sz val="10"/>
      <color indexed="8"/>
      <name val="SansSerif"/>
    </font>
    <font>
      <b/>
      <i/>
      <u/>
      <sz val="10"/>
      <name val="Arial Narrow"/>
      <family val="2"/>
    </font>
    <font>
      <sz val="10"/>
      <color indexed="8"/>
      <name val="Arial Narrow"/>
      <family val="2"/>
    </font>
    <font>
      <i/>
      <sz val="10"/>
      <name val="Arial Narrow"/>
      <family val="2"/>
    </font>
    <font>
      <sz val="9"/>
      <color indexed="81"/>
      <name val="Tahoma"/>
      <family val="2"/>
    </font>
    <font>
      <b/>
      <sz val="9"/>
      <color indexed="81"/>
      <name val="Tahoma"/>
      <family val="2"/>
    </font>
    <font>
      <i/>
      <u/>
      <sz val="11"/>
      <name val="Arial Narrow"/>
      <family val="2"/>
    </font>
    <font>
      <b/>
      <sz val="10"/>
      <color rgb="FF000000"/>
      <name val="Arial Narrow"/>
      <family val="2"/>
    </font>
    <font>
      <u/>
      <sz val="10"/>
      <color rgb="FF1155CC"/>
      <name val="Arial Narrow"/>
      <family val="2"/>
    </font>
  </fonts>
  <fills count="18">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8EAADB"/>
        <bgColor rgb="FF8EAADB"/>
      </patternFill>
    </fill>
    <fill>
      <patternFill patternType="solid">
        <fgColor rgb="FFDEEAF6"/>
        <bgColor rgb="FFDEEAF6"/>
      </patternFill>
    </fill>
    <fill>
      <patternFill patternType="solid">
        <fgColor rgb="FFFFFFFF"/>
        <bgColor rgb="FFFFFFFF"/>
      </patternFill>
    </fill>
    <fill>
      <patternFill patternType="solid">
        <fgColor rgb="FFB4C6E7"/>
        <bgColor rgb="FFB4C6E7"/>
      </patternFill>
    </fill>
    <fill>
      <patternFill patternType="solid">
        <fgColor rgb="FF548135"/>
        <bgColor rgb="FF548135"/>
      </patternFill>
    </fill>
    <fill>
      <patternFill patternType="solid">
        <fgColor rgb="FF2F5496"/>
        <bgColor rgb="FF2F5496"/>
      </patternFill>
    </fill>
    <fill>
      <patternFill patternType="solid">
        <fgColor theme="0"/>
        <bgColor indexed="64"/>
      </patternFill>
    </fill>
    <fill>
      <patternFill patternType="solid">
        <fgColor theme="0"/>
        <bgColor rgb="FF000000"/>
      </patternFill>
    </fill>
    <fill>
      <patternFill patternType="solid">
        <fgColor theme="9" tint="0.79998168889431442"/>
        <bgColor indexed="64"/>
      </patternFill>
    </fill>
    <fill>
      <patternFill patternType="solid">
        <fgColor theme="9" tint="0.79998168889431442"/>
        <bgColor rgb="FF8EAADB"/>
      </patternFill>
    </fill>
    <fill>
      <patternFill patternType="solid">
        <fgColor theme="0"/>
        <bgColor rgb="FF8EAADB"/>
      </patternFill>
    </fill>
    <fill>
      <patternFill patternType="solid">
        <fgColor theme="4" tint="0.39997558519241921"/>
        <bgColor rgb="FFFFFFFF"/>
      </patternFill>
    </fill>
    <fill>
      <patternFill patternType="solid">
        <fgColor theme="4" tint="0.39997558519241921"/>
        <bgColor indexed="64"/>
      </patternFill>
    </fill>
  </fills>
  <borders count="112">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2E75B5"/>
      </right>
      <top style="medium">
        <color rgb="FF000000"/>
      </top>
      <bottom style="medium">
        <color rgb="FF000000"/>
      </bottom>
      <diagonal/>
    </border>
    <border>
      <left style="medium">
        <color rgb="FF2E75B5"/>
      </left>
      <right/>
      <top style="medium">
        <color rgb="FF000000"/>
      </top>
      <bottom style="medium">
        <color rgb="FF000000"/>
      </bottom>
      <diagonal/>
    </border>
    <border>
      <left/>
      <right style="medium">
        <color rgb="FF2E75B5"/>
      </right>
      <top style="medium">
        <color rgb="FF000000"/>
      </top>
      <bottom style="medium">
        <color rgb="FF000000"/>
      </bottom>
      <diagonal/>
    </border>
    <border>
      <left style="medium">
        <color rgb="FF2E75B5"/>
      </left>
      <right style="medium">
        <color rgb="FF2E75B5"/>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2E75B5"/>
      </right>
      <top/>
      <bottom/>
      <diagonal/>
    </border>
    <border>
      <left style="medium">
        <color rgb="FF2E75B5"/>
      </left>
      <right style="medium">
        <color rgb="FF2E75B5"/>
      </right>
      <top/>
      <bottom style="medium">
        <color rgb="FF2E75B5"/>
      </bottom>
      <diagonal/>
    </border>
    <border>
      <left style="medium">
        <color rgb="FF2E75B5"/>
      </left>
      <right style="medium">
        <color rgb="FF2E75B5"/>
      </right>
      <top style="medium">
        <color rgb="FF2E75B5"/>
      </top>
      <bottom style="medium">
        <color rgb="FF2E75B5"/>
      </bottom>
      <diagonal/>
    </border>
    <border>
      <left style="medium">
        <color rgb="FF000000"/>
      </left>
      <right style="medium">
        <color rgb="FF2E75B5"/>
      </right>
      <top/>
      <bottom/>
      <diagonal/>
    </border>
    <border>
      <left style="medium">
        <color rgb="FF000000"/>
      </left>
      <right style="medium">
        <color rgb="FF2E75B5"/>
      </right>
      <top/>
      <bottom style="medium">
        <color rgb="FF2E75B5"/>
      </bottom>
      <diagonal/>
    </border>
    <border>
      <left style="medium">
        <color rgb="FF000000"/>
      </left>
      <right style="medium">
        <color rgb="FF2E75B5"/>
      </right>
      <top style="medium">
        <color rgb="FF2E75B5"/>
      </top>
      <bottom/>
      <diagonal/>
    </border>
    <border>
      <left style="medium">
        <color rgb="FF000000"/>
      </left>
      <right style="medium">
        <color rgb="FF2E75B5"/>
      </right>
      <top/>
      <bottom/>
      <diagonal/>
    </border>
    <border>
      <left style="thick">
        <color rgb="FF2E75B5"/>
      </left>
      <right style="thick">
        <color rgb="FF2E75B5"/>
      </right>
      <top style="thick">
        <color rgb="FF2E75B5"/>
      </top>
      <bottom style="thick">
        <color rgb="FF2E75B5"/>
      </bottom>
      <diagonal/>
    </border>
    <border>
      <left style="thick">
        <color rgb="FF2E75B5"/>
      </left>
      <right style="thick">
        <color rgb="FF2E75B5"/>
      </right>
      <top style="medium">
        <color rgb="FFCCCCCC"/>
      </top>
      <bottom style="thick">
        <color rgb="FF2E75B5"/>
      </bottom>
      <diagonal/>
    </border>
    <border>
      <left style="thin">
        <color rgb="FF000000"/>
      </left>
      <right style="thin">
        <color rgb="FF000000"/>
      </right>
      <top style="thin">
        <color rgb="FF000000"/>
      </top>
      <bottom style="thin">
        <color rgb="FF000000"/>
      </bottom>
      <diagonal/>
    </border>
    <border>
      <left style="medium">
        <color rgb="FF000000"/>
      </left>
      <right style="medium">
        <color rgb="FF2E75B5"/>
      </right>
      <top/>
      <bottom style="medium">
        <color rgb="FF000000"/>
      </bottom>
      <diagonal/>
    </border>
    <border>
      <left style="medium">
        <color rgb="FF2E75B5"/>
      </left>
      <right style="medium">
        <color rgb="FF2E75B5"/>
      </right>
      <top style="medium">
        <color rgb="FF2E75B5"/>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2E75B5"/>
      </left>
      <right/>
      <top style="medium">
        <color rgb="FF000000"/>
      </top>
      <bottom style="medium">
        <color rgb="FF000000"/>
      </bottom>
      <diagonal/>
    </border>
    <border>
      <left style="medium">
        <color rgb="FF000000"/>
      </left>
      <right style="medium">
        <color rgb="FF000000"/>
      </right>
      <top/>
      <bottom/>
      <diagonal/>
    </border>
    <border>
      <left/>
      <right style="medium">
        <color rgb="FF44546A"/>
      </right>
      <top/>
      <bottom style="medium">
        <color rgb="FF44546A"/>
      </bottom>
      <diagonal/>
    </border>
    <border>
      <left style="medium">
        <color rgb="FF44546A"/>
      </left>
      <right style="medium">
        <color rgb="FF44546A"/>
      </right>
      <top/>
      <bottom style="medium">
        <color rgb="FF44546A"/>
      </bottom>
      <diagonal/>
    </border>
    <border>
      <left/>
      <right style="medium">
        <color rgb="FF44546A"/>
      </right>
      <top style="medium">
        <color rgb="FF44546A"/>
      </top>
      <bottom style="medium">
        <color rgb="FF44546A"/>
      </bottom>
      <diagonal/>
    </border>
    <border>
      <left style="medium">
        <color rgb="FF44546A"/>
      </left>
      <right style="medium">
        <color rgb="FF44546A"/>
      </right>
      <top style="medium">
        <color rgb="FF44546A"/>
      </top>
      <bottom style="medium">
        <color rgb="FF44546A"/>
      </bottom>
      <diagonal/>
    </border>
    <border>
      <left style="medium">
        <color rgb="FF2E75B5"/>
      </left>
      <right style="medium">
        <color rgb="FF44546A"/>
      </right>
      <top style="medium">
        <color rgb="FF000000"/>
      </top>
      <bottom/>
      <diagonal/>
    </border>
    <border>
      <left style="medium">
        <color rgb="FF44546A"/>
      </left>
      <right style="medium">
        <color rgb="FF44546A"/>
      </right>
      <top style="medium">
        <color rgb="FF44546A"/>
      </top>
      <bottom/>
      <diagonal/>
    </border>
    <border>
      <left style="medium">
        <color rgb="FF2E75B5"/>
      </left>
      <right style="medium">
        <color rgb="FF44546A"/>
      </right>
      <top/>
      <bottom/>
      <diagonal/>
    </border>
    <border>
      <left style="medium">
        <color rgb="FF44546A"/>
      </left>
      <right style="medium">
        <color rgb="FF44546A"/>
      </right>
      <top style="medium">
        <color rgb="FF44546A"/>
      </top>
      <bottom/>
      <diagonal/>
    </border>
    <border>
      <left style="medium">
        <color rgb="FF44546A"/>
      </left>
      <right style="medium">
        <color rgb="FF44546A"/>
      </right>
      <top/>
      <bottom style="medium">
        <color rgb="FF44546A"/>
      </bottom>
      <diagonal/>
    </border>
    <border>
      <left style="medium">
        <color rgb="FF2E75B5"/>
      </left>
      <right style="medium">
        <color rgb="FF44546A"/>
      </right>
      <top/>
      <bottom style="medium">
        <color rgb="FF2E75B5"/>
      </bottom>
      <diagonal/>
    </border>
    <border>
      <left style="medium">
        <color rgb="FF2E75B5"/>
      </left>
      <right style="medium">
        <color rgb="FF2E75B5"/>
      </right>
      <top style="medium">
        <color rgb="FF2E75B5"/>
      </top>
      <bottom/>
      <diagonal/>
    </border>
    <border>
      <left style="medium">
        <color rgb="FF2E75B5"/>
      </left>
      <right style="medium">
        <color rgb="FF2E75B5"/>
      </right>
      <top/>
      <bottom/>
      <diagonal/>
    </border>
    <border>
      <left style="medium">
        <color rgb="FF000000"/>
      </left>
      <right style="medium">
        <color rgb="FF000000"/>
      </right>
      <top/>
      <bottom/>
      <diagonal/>
    </border>
    <border>
      <left/>
      <right style="medium">
        <color rgb="FF44546A"/>
      </right>
      <top style="medium">
        <color rgb="FF44546A"/>
      </top>
      <bottom/>
      <diagonal/>
    </border>
    <border>
      <left style="medium">
        <color rgb="FF44546A"/>
      </left>
      <right/>
      <top style="medium">
        <color rgb="FF44546A"/>
      </top>
      <bottom/>
      <diagonal/>
    </border>
    <border>
      <left/>
      <right style="medium">
        <color rgb="FF2E75B5"/>
      </right>
      <top/>
      <bottom/>
      <diagonal/>
    </border>
    <border>
      <left style="medium">
        <color rgb="FF2E75B5"/>
      </left>
      <right style="medium">
        <color rgb="FF2E75B5"/>
      </right>
      <top/>
      <bottom/>
      <diagonal/>
    </border>
    <border>
      <left style="thin">
        <color theme="0"/>
      </left>
      <right/>
      <top/>
      <bottom/>
      <diagonal/>
    </border>
    <border>
      <left style="medium">
        <color rgb="FF2E75B5"/>
      </left>
      <right/>
      <top style="medium">
        <color rgb="FF000000"/>
      </top>
      <bottom style="medium">
        <color rgb="FF2E75B5"/>
      </bottom>
      <diagonal/>
    </border>
    <border>
      <left/>
      <right style="medium">
        <color rgb="FF2E75B5"/>
      </right>
      <top style="medium">
        <color rgb="FF000000"/>
      </top>
      <bottom style="medium">
        <color rgb="FF2E75B5"/>
      </bottom>
      <diagonal/>
    </border>
    <border>
      <left style="medium">
        <color rgb="FF2E75B5"/>
      </left>
      <right/>
      <top/>
      <bottom style="medium">
        <color rgb="FF2E75B5"/>
      </bottom>
      <diagonal/>
    </border>
    <border>
      <left style="medium">
        <color rgb="FF2E75B5"/>
      </left>
      <right style="medium">
        <color rgb="FF2E75B5"/>
      </right>
      <top/>
      <bottom/>
      <diagonal/>
    </border>
    <border>
      <left style="medium">
        <color rgb="FF2E75B5"/>
      </left>
      <right style="medium">
        <color rgb="FF2E75B5"/>
      </right>
      <top/>
      <bottom style="medium">
        <color rgb="FF2E75B5"/>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2E75B5"/>
      </left>
      <right/>
      <top style="medium">
        <color rgb="FF2E75B5"/>
      </top>
      <bottom/>
      <diagonal/>
    </border>
    <border>
      <left style="thin">
        <color rgb="FF000000"/>
      </left>
      <right style="thin">
        <color rgb="FF000000"/>
      </right>
      <top/>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diagonal/>
    </border>
    <border>
      <left style="medium">
        <color rgb="FF2E75B5"/>
      </left>
      <right/>
      <top/>
      <bottom style="medium">
        <color rgb="FF2E75B5"/>
      </bottom>
      <diagonal/>
    </border>
    <border>
      <left/>
      <right style="medium">
        <color rgb="FF2E75B5"/>
      </right>
      <top/>
      <bottom style="medium">
        <color rgb="FF2E75B5"/>
      </bottom>
      <diagonal/>
    </border>
    <border>
      <left style="medium">
        <color rgb="FF2E75B5"/>
      </left>
      <right/>
      <top/>
      <bottom/>
      <diagonal/>
    </border>
    <border>
      <left style="medium">
        <color rgb="FF2E75B5"/>
      </left>
      <right style="medium">
        <color rgb="FF2E75B5"/>
      </right>
      <top/>
      <bottom style="medium">
        <color rgb="FF000000"/>
      </bottom>
      <diagonal/>
    </border>
    <border>
      <left/>
      <right style="medium">
        <color rgb="FF2E75B5"/>
      </right>
      <top style="medium">
        <color rgb="FF2E75B5"/>
      </top>
      <bottom style="medium">
        <color rgb="FF2E75B5"/>
      </bottom>
      <diagonal/>
    </border>
    <border>
      <left/>
      <right style="medium">
        <color rgb="FF2E75B5"/>
      </right>
      <top style="medium">
        <color rgb="FF2E75B5"/>
      </top>
      <bottom/>
      <diagonal/>
    </border>
    <border>
      <left/>
      <right/>
      <top/>
      <bottom/>
      <diagonal/>
    </border>
    <border>
      <left style="thin">
        <color theme="0"/>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style="medium">
        <color rgb="FF2E75B5"/>
      </left>
      <right/>
      <top style="medium">
        <color rgb="FF2E75B5"/>
      </top>
      <bottom/>
      <diagonal/>
    </border>
    <border>
      <left/>
      <right/>
      <top/>
      <bottom/>
      <diagonal/>
    </border>
    <border>
      <left style="medium">
        <color rgb="FF2E75B5"/>
      </left>
      <right/>
      <top/>
      <bottom style="medium">
        <color rgb="FF2E75B5"/>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rgb="FF2E75B5"/>
      </left>
      <right style="medium">
        <color rgb="FF2E75B5"/>
      </right>
      <top style="medium">
        <color indexed="64"/>
      </top>
      <bottom style="medium">
        <color rgb="FF2E75B5"/>
      </bottom>
      <diagonal/>
    </border>
    <border>
      <left style="thin">
        <color rgb="FF000000"/>
      </left>
      <right style="medium">
        <color indexed="64"/>
      </right>
      <top style="medium">
        <color indexed="64"/>
      </top>
      <bottom/>
      <diagonal/>
    </border>
    <border>
      <left style="thin">
        <color rgb="FF000000"/>
      </left>
      <right style="medium">
        <color indexed="64"/>
      </right>
      <top style="medium">
        <color rgb="FF000000"/>
      </top>
      <bottom/>
      <diagonal/>
    </border>
    <border>
      <left style="thin">
        <color rgb="FF000000"/>
      </left>
      <right style="thin">
        <color rgb="FF000000"/>
      </right>
      <top style="medium">
        <color rgb="FF000000"/>
      </top>
      <bottom style="medium">
        <color indexed="64"/>
      </bottom>
      <diagonal/>
    </border>
    <border>
      <left style="medium">
        <color rgb="FF2E75B5"/>
      </left>
      <right style="medium">
        <color rgb="FF2E75B5"/>
      </right>
      <top/>
      <bottom style="medium">
        <color indexed="64"/>
      </bottom>
      <diagonal/>
    </border>
    <border>
      <left style="thin">
        <color rgb="FF000000"/>
      </left>
      <right style="medium">
        <color indexed="64"/>
      </right>
      <top style="medium">
        <color rgb="FF000000"/>
      </top>
      <bottom style="medium">
        <color indexed="64"/>
      </bottom>
      <diagonal/>
    </border>
    <border>
      <left style="medium">
        <color rgb="FF000000"/>
      </left>
      <right style="thin">
        <color rgb="FF000000"/>
      </right>
      <top/>
      <bottom/>
      <diagonal/>
    </border>
    <border>
      <left style="medium">
        <color indexed="64"/>
      </left>
      <right style="medium">
        <color indexed="64"/>
      </right>
      <top style="medium">
        <color indexed="64"/>
      </top>
      <bottom/>
      <diagonal/>
    </border>
    <border>
      <left/>
      <right style="thin">
        <color rgb="FF000000"/>
      </right>
      <top style="medium">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356">
    <xf numFmtId="0" fontId="0" fillId="0" borderId="0" xfId="0" applyFont="1" applyAlignment="1"/>
    <xf numFmtId="0" fontId="1" fillId="2" borderId="1" xfId="0" applyFont="1" applyFill="1" applyBorder="1"/>
    <xf numFmtId="0" fontId="1" fillId="2" borderId="1" xfId="0" applyFont="1" applyFill="1" applyBorder="1" applyAlignment="1">
      <alignment horizontal="center"/>
    </xf>
    <xf numFmtId="0" fontId="1" fillId="3" borderId="1" xfId="0" applyFont="1" applyFill="1" applyBorder="1"/>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164" fontId="7" fillId="3" borderId="12" xfId="0" applyNumberFormat="1" applyFont="1" applyFill="1" applyBorder="1" applyAlignment="1">
      <alignment vertical="top" wrapText="1"/>
    </xf>
    <xf numFmtId="165" fontId="7" fillId="3" borderId="12"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0" fontId="1" fillId="0" borderId="0" xfId="0" applyFont="1" applyAlignment="1">
      <alignment vertical="center" wrapText="1"/>
    </xf>
    <xf numFmtId="0" fontId="6" fillId="3" borderId="12" xfId="0" applyFont="1" applyFill="1" applyBorder="1" applyAlignment="1">
      <alignment horizontal="center" vertical="center" wrapText="1"/>
    </xf>
    <xf numFmtId="164" fontId="7" fillId="3" borderId="12" xfId="0" applyNumberFormat="1"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vertical="center"/>
    </xf>
    <xf numFmtId="9" fontId="1" fillId="0" borderId="19" xfId="0" applyNumberFormat="1" applyFont="1" applyBorder="1" applyAlignment="1">
      <alignment horizontal="center" vertical="center" wrapText="1"/>
    </xf>
    <xf numFmtId="0" fontId="9" fillId="3" borderId="1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0" fillId="2" borderId="22" xfId="0" applyFont="1" applyFill="1" applyBorder="1" applyAlignment="1">
      <alignment vertical="center"/>
    </xf>
    <xf numFmtId="165" fontId="11" fillId="5" borderId="9" xfId="0"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xf>
    <xf numFmtId="0" fontId="13" fillId="7" borderId="25" xfId="0" applyFont="1" applyFill="1" applyBorder="1" applyAlignment="1">
      <alignment horizontal="left" vertical="top" wrapText="1"/>
    </xf>
    <xf numFmtId="0" fontId="13" fillId="7" borderId="1" xfId="0" applyFont="1" applyFill="1" applyBorder="1" applyAlignment="1">
      <alignment horizontal="left" vertical="top" wrapText="1"/>
    </xf>
    <xf numFmtId="0" fontId="13" fillId="7" borderId="27" xfId="0" applyFont="1" applyFill="1" applyBorder="1" applyAlignment="1">
      <alignment horizontal="left" vertical="top" wrapText="1"/>
    </xf>
    <xf numFmtId="0" fontId="13" fillId="7" borderId="32" xfId="0" applyFont="1" applyFill="1" applyBorder="1" applyAlignment="1">
      <alignment horizontal="left" vertical="top" wrapText="1"/>
    </xf>
    <xf numFmtId="0" fontId="13" fillId="7" borderId="33" xfId="0" applyFont="1" applyFill="1" applyBorder="1" applyAlignment="1">
      <alignment horizontal="left" vertical="top" wrapText="1"/>
    </xf>
    <xf numFmtId="0" fontId="13" fillId="7" borderId="35" xfId="0" applyFont="1" applyFill="1" applyBorder="1" applyAlignment="1">
      <alignment horizontal="left" vertical="top" wrapText="1"/>
    </xf>
    <xf numFmtId="0" fontId="13" fillId="7" borderId="36" xfId="0" applyFont="1" applyFill="1" applyBorder="1" applyAlignment="1">
      <alignment horizontal="left" vertical="top" wrapText="1"/>
    </xf>
    <xf numFmtId="164" fontId="7" fillId="3" borderId="21" xfId="0" applyNumberFormat="1" applyFont="1" applyFill="1" applyBorder="1" applyAlignment="1">
      <alignment vertical="top" wrapText="1"/>
    </xf>
    <xf numFmtId="0" fontId="1" fillId="2" borderId="1" xfId="0" applyFont="1" applyFill="1" applyBorder="1" applyAlignment="1">
      <alignment horizontal="center" vertical="center"/>
    </xf>
    <xf numFmtId="165" fontId="19" fillId="5" borderId="9" xfId="0" applyNumberFormat="1" applyFont="1" applyFill="1" applyBorder="1" applyAlignment="1">
      <alignment vertical="center"/>
    </xf>
    <xf numFmtId="0" fontId="20" fillId="2" borderId="1" xfId="0" applyFont="1" applyFill="1" applyBorder="1"/>
    <xf numFmtId="0" fontId="22" fillId="3" borderId="5" xfId="0" applyFont="1" applyFill="1" applyBorder="1" applyAlignment="1">
      <alignment horizontal="center" vertical="center"/>
    </xf>
    <xf numFmtId="0" fontId="22" fillId="3" borderId="8" xfId="0" applyFont="1" applyFill="1" applyBorder="1" applyAlignment="1">
      <alignment horizontal="center" vertical="center" wrapText="1"/>
    </xf>
    <xf numFmtId="0" fontId="22" fillId="3" borderId="8" xfId="0" applyFont="1" applyFill="1" applyBorder="1" applyAlignment="1">
      <alignment horizontal="center" vertical="center"/>
    </xf>
    <xf numFmtId="0" fontId="22" fillId="3" borderId="46" xfId="0" applyFont="1" applyFill="1" applyBorder="1" applyAlignment="1">
      <alignment horizontal="center" vertical="center" wrapText="1"/>
    </xf>
    <xf numFmtId="0" fontId="6" fillId="5" borderId="41" xfId="0" applyFont="1" applyFill="1" applyBorder="1" applyAlignment="1">
      <alignment horizontal="center" vertical="center"/>
    </xf>
    <xf numFmtId="0" fontId="6" fillId="5" borderId="9" xfId="0" applyFont="1" applyFill="1" applyBorder="1" applyAlignment="1">
      <alignment horizontal="center" vertical="center" wrapText="1"/>
    </xf>
    <xf numFmtId="0" fontId="24" fillId="3" borderId="49" xfId="0" applyFont="1" applyFill="1" applyBorder="1" applyAlignment="1">
      <alignment horizontal="left" vertical="center" wrapText="1"/>
    </xf>
    <xf numFmtId="164" fontId="24" fillId="3" borderId="49" xfId="0" applyNumberFormat="1" applyFont="1" applyFill="1" applyBorder="1" applyAlignment="1">
      <alignment horizontal="center" vertical="center"/>
    </xf>
    <xf numFmtId="0" fontId="23" fillId="3" borderId="50" xfId="0" applyFont="1" applyFill="1" applyBorder="1" applyAlignment="1">
      <alignment horizontal="center" vertical="center" wrapText="1"/>
    </xf>
    <xf numFmtId="0" fontId="24" fillId="3" borderId="51" xfId="0" applyFont="1" applyFill="1" applyBorder="1" applyAlignment="1">
      <alignment horizontal="center" vertical="center" wrapText="1"/>
    </xf>
    <xf numFmtId="164" fontId="24" fillId="3" borderId="51" xfId="0" applyNumberFormat="1" applyFont="1" applyFill="1" applyBorder="1" applyAlignment="1">
      <alignment horizontal="center" vertical="center" wrapText="1"/>
    </xf>
    <xf numFmtId="0" fontId="23" fillId="3" borderId="51" xfId="0" applyFont="1" applyFill="1" applyBorder="1" applyAlignment="1">
      <alignment horizontal="center" vertical="center" wrapText="1"/>
    </xf>
    <xf numFmtId="164" fontId="25" fillId="3" borderId="12" xfId="0" applyNumberFormat="1" applyFont="1" applyFill="1" applyBorder="1" applyAlignment="1">
      <alignment vertical="center" wrapText="1"/>
    </xf>
    <xf numFmtId="164" fontId="24" fillId="3" borderId="51" xfId="0" applyNumberFormat="1" applyFont="1" applyFill="1" applyBorder="1" applyAlignment="1">
      <alignment horizontal="center" vertical="center"/>
    </xf>
    <xf numFmtId="0" fontId="20" fillId="6" borderId="42" xfId="0" applyFont="1" applyFill="1" applyBorder="1" applyAlignment="1">
      <alignment horizontal="left" vertical="center" wrapText="1"/>
    </xf>
    <xf numFmtId="0" fontId="23" fillId="3" borderId="61" xfId="0" applyFont="1" applyFill="1" applyBorder="1" applyAlignment="1">
      <alignment horizontal="center" vertical="center" wrapText="1"/>
    </xf>
    <xf numFmtId="164" fontId="24" fillId="3" borderId="62" xfId="0" applyNumberFormat="1" applyFont="1" applyFill="1" applyBorder="1" applyAlignment="1">
      <alignment horizontal="center" vertical="center" wrapText="1"/>
    </xf>
    <xf numFmtId="165" fontId="7" fillId="3" borderId="63" xfId="0" applyNumberFormat="1" applyFont="1" applyFill="1" applyBorder="1" applyAlignment="1">
      <alignment horizontal="center" vertical="center" wrapText="1"/>
    </xf>
    <xf numFmtId="165" fontId="7" fillId="3" borderId="64" xfId="0" applyNumberFormat="1" applyFont="1" applyFill="1" applyBorder="1" applyAlignment="1">
      <alignment horizontal="center" vertical="center" wrapText="1"/>
    </xf>
    <xf numFmtId="0" fontId="10" fillId="2" borderId="1" xfId="0" applyFont="1" applyFill="1" applyBorder="1" applyAlignment="1">
      <alignment vertical="center"/>
    </xf>
    <xf numFmtId="0" fontId="28" fillId="2" borderId="1" xfId="0" applyFont="1" applyFill="1" applyBorder="1"/>
    <xf numFmtId="0" fontId="28" fillId="0" borderId="0" xfId="0" applyFont="1"/>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14" fontId="24" fillId="3" borderId="12" xfId="0" applyNumberFormat="1" applyFont="1" applyFill="1" applyBorder="1" applyAlignment="1">
      <alignment horizontal="center" vertical="center" wrapText="1"/>
    </xf>
    <xf numFmtId="165" fontId="6" fillId="3" borderId="11" xfId="0" applyNumberFormat="1" applyFont="1" applyFill="1" applyBorder="1" applyAlignment="1">
      <alignment horizontal="center" vertical="center"/>
    </xf>
    <xf numFmtId="9" fontId="1" fillId="3" borderId="19" xfId="0" applyNumberFormat="1" applyFont="1" applyFill="1" applyBorder="1" applyAlignment="1">
      <alignment horizontal="center" vertical="center" wrapText="1"/>
    </xf>
    <xf numFmtId="14" fontId="24" fillId="3" borderId="12" xfId="0" applyNumberFormat="1" applyFont="1" applyFill="1" applyBorder="1" applyAlignment="1">
      <alignment horizontal="center" wrapText="1"/>
    </xf>
    <xf numFmtId="0" fontId="4" fillId="3" borderId="21" xfId="0" applyFont="1" applyFill="1" applyBorder="1" applyAlignment="1">
      <alignment horizontal="center" vertical="center" wrapText="1"/>
    </xf>
    <xf numFmtId="0" fontId="24" fillId="3" borderId="21" xfId="0" applyFont="1" applyFill="1" applyBorder="1" applyAlignment="1">
      <alignment horizontal="left" vertical="center" wrapText="1"/>
    </xf>
    <xf numFmtId="0" fontId="24" fillId="3" borderId="21" xfId="0" applyFont="1" applyFill="1" applyBorder="1" applyAlignment="1">
      <alignment vertical="center" wrapText="1"/>
    </xf>
    <xf numFmtId="14" fontId="24" fillId="3" borderId="73" xfId="0" applyNumberFormat="1" applyFont="1" applyFill="1" applyBorder="1" applyAlignment="1">
      <alignment horizontal="center" vertical="center" wrapText="1"/>
    </xf>
    <xf numFmtId="164" fontId="31" fillId="3" borderId="9" xfId="0" applyNumberFormat="1" applyFont="1" applyFill="1" applyBorder="1" applyAlignment="1">
      <alignment vertical="top" wrapText="1"/>
    </xf>
    <xf numFmtId="165" fontId="6" fillId="3" borderId="63" xfId="0" applyNumberFormat="1" applyFont="1" applyFill="1" applyBorder="1" applyAlignment="1">
      <alignment horizontal="center" vertical="center"/>
    </xf>
    <xf numFmtId="165" fontId="6" fillId="3" borderId="64" xfId="0" applyNumberFormat="1" applyFont="1" applyFill="1" applyBorder="1" applyAlignment="1">
      <alignment horizontal="center" vertical="center"/>
    </xf>
    <xf numFmtId="0" fontId="28" fillId="3" borderId="1" xfId="0" applyFont="1" applyFill="1" applyBorder="1"/>
    <xf numFmtId="0" fontId="21" fillId="3" borderId="11" xfId="0" applyFont="1" applyFill="1" applyBorder="1" applyAlignment="1">
      <alignment horizontal="center" vertical="center"/>
    </xf>
    <xf numFmtId="0" fontId="34" fillId="3" borderId="11" xfId="0" applyFont="1" applyFill="1" applyBorder="1" applyAlignment="1">
      <alignment horizontal="center" vertical="center" wrapText="1"/>
    </xf>
    <xf numFmtId="0" fontId="34" fillId="3" borderId="11" xfId="0" applyFont="1" applyFill="1" applyBorder="1" applyAlignment="1">
      <alignment horizontal="center" vertical="center"/>
    </xf>
    <xf numFmtId="0" fontId="34" fillId="3" borderId="80" xfId="0" applyFont="1" applyFill="1" applyBorder="1" applyAlignment="1">
      <alignment horizontal="center" vertical="center" wrapText="1"/>
    </xf>
    <xf numFmtId="14" fontId="24" fillId="3" borderId="12" xfId="0" applyNumberFormat="1" applyFont="1" applyFill="1" applyBorder="1" applyAlignment="1">
      <alignment horizontal="center" vertical="center"/>
    </xf>
    <xf numFmtId="165" fontId="7" fillId="3" borderId="11" xfId="0" applyNumberFormat="1" applyFont="1" applyFill="1" applyBorder="1" applyAlignment="1">
      <alignment horizontal="center" vertical="center"/>
    </xf>
    <xf numFmtId="0" fontId="20" fillId="6" borderId="12" xfId="0" applyFont="1" applyFill="1" applyBorder="1" applyAlignment="1">
      <alignment vertical="center" wrapText="1"/>
    </xf>
    <xf numFmtId="0" fontId="36" fillId="2" borderId="84" xfId="0" applyFont="1" applyFill="1" applyBorder="1"/>
    <xf numFmtId="0" fontId="32" fillId="2" borderId="84" xfId="0" applyFont="1" applyFill="1" applyBorder="1"/>
    <xf numFmtId="0" fontId="37" fillId="3" borderId="2" xfId="0" applyFont="1" applyFill="1" applyBorder="1" applyAlignment="1">
      <alignment vertical="center" wrapText="1"/>
    </xf>
    <xf numFmtId="0" fontId="1" fillId="2" borderId="36" xfId="0" applyFont="1" applyFill="1" applyBorder="1"/>
    <xf numFmtId="0" fontId="1" fillId="2" borderId="35" xfId="0" applyFont="1" applyFill="1" applyBorder="1"/>
    <xf numFmtId="0" fontId="4" fillId="3" borderId="64"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68" xfId="0" applyFont="1" applyFill="1" applyBorder="1" applyAlignment="1">
      <alignment horizontal="center" vertical="center"/>
    </xf>
    <xf numFmtId="0" fontId="4" fillId="3" borderId="9" xfId="0" applyFont="1" applyFill="1" applyBorder="1" applyAlignment="1">
      <alignment horizontal="center" vertical="center" wrapText="1"/>
    </xf>
    <xf numFmtId="0" fontId="40" fillId="3" borderId="82" xfId="0" applyFont="1" applyFill="1" applyBorder="1" applyAlignment="1">
      <alignment horizontal="center" vertical="center" wrapText="1"/>
    </xf>
    <xf numFmtId="164" fontId="7" fillId="3" borderId="11" xfId="0" applyNumberFormat="1" applyFont="1" applyFill="1" applyBorder="1" applyAlignment="1">
      <alignment horizontal="center" vertical="center"/>
    </xf>
    <xf numFmtId="165" fontId="6" fillId="3" borderId="12" xfId="0" applyNumberFormat="1" applyFont="1" applyFill="1" applyBorder="1" applyAlignment="1">
      <alignment horizontal="center" vertical="center"/>
    </xf>
    <xf numFmtId="164" fontId="7" fillId="3" borderId="12" xfId="0" applyNumberFormat="1" applyFont="1" applyFill="1" applyBorder="1" applyAlignment="1">
      <alignment horizontal="center" vertical="center"/>
    </xf>
    <xf numFmtId="165" fontId="6" fillId="3" borderId="83" xfId="0" applyNumberFormat="1" applyFont="1" applyFill="1" applyBorder="1" applyAlignment="1">
      <alignment horizontal="center" vertical="center"/>
    </xf>
    <xf numFmtId="165" fontId="6" fillId="3" borderId="21" xfId="0" applyNumberFormat="1" applyFont="1" applyFill="1" applyBorder="1" applyAlignment="1">
      <alignment horizontal="center" vertical="center"/>
    </xf>
    <xf numFmtId="165" fontId="11" fillId="5" borderId="9" xfId="0" applyNumberFormat="1" applyFont="1" applyFill="1" applyBorder="1"/>
    <xf numFmtId="0" fontId="43" fillId="10" borderId="42" xfId="0" applyFont="1" applyFill="1" applyBorder="1" applyAlignment="1">
      <alignment horizontal="center" vertical="center" wrapText="1"/>
    </xf>
    <xf numFmtId="0" fontId="43" fillId="10" borderId="43" xfId="0" applyFont="1" applyFill="1" applyBorder="1" applyAlignment="1">
      <alignment horizontal="center" vertical="center" wrapText="1"/>
    </xf>
    <xf numFmtId="0" fontId="1" fillId="0" borderId="19" xfId="0" applyFont="1" applyBorder="1"/>
    <xf numFmtId="0" fontId="45" fillId="0" borderId="0" xfId="0" applyFont="1"/>
    <xf numFmtId="164" fontId="71" fillId="3" borderId="12" xfId="0" applyNumberFormat="1" applyFont="1" applyFill="1" applyBorder="1" applyAlignment="1">
      <alignment vertical="top" wrapText="1"/>
    </xf>
    <xf numFmtId="0" fontId="79" fillId="5" borderId="9" xfId="0" applyFont="1" applyFill="1" applyBorder="1" applyAlignment="1">
      <alignment horizontal="center" vertical="center" wrapText="1"/>
    </xf>
    <xf numFmtId="2" fontId="80" fillId="11" borderId="95" xfId="0" applyNumberFormat="1" applyFont="1" applyFill="1" applyBorder="1" applyAlignment="1">
      <alignment horizontal="justify" vertical="center" wrapText="1"/>
    </xf>
    <xf numFmtId="164" fontId="71" fillId="3" borderId="12" xfId="0" applyNumberFormat="1" applyFont="1" applyFill="1" applyBorder="1" applyAlignment="1">
      <alignment vertical="center" wrapText="1"/>
    </xf>
    <xf numFmtId="165" fontId="72" fillId="3" borderId="11" xfId="0" applyNumberFormat="1" applyFont="1" applyFill="1" applyBorder="1" applyAlignment="1">
      <alignment horizontal="center" vertical="center" wrapText="1"/>
    </xf>
    <xf numFmtId="0" fontId="71" fillId="3" borderId="12" xfId="0" applyFont="1" applyFill="1" applyBorder="1" applyAlignment="1">
      <alignment vertical="center" wrapText="1"/>
    </xf>
    <xf numFmtId="2" fontId="80" fillId="0" borderId="95" xfId="0" applyNumberFormat="1" applyFont="1" applyFill="1" applyBorder="1" applyAlignment="1">
      <alignment horizontal="justify" vertical="center" wrapText="1"/>
    </xf>
    <xf numFmtId="0" fontId="23" fillId="0" borderId="12" xfId="0" applyFont="1" applyFill="1" applyBorder="1" applyAlignment="1">
      <alignment horizontal="center" vertical="center" wrapText="1"/>
    </xf>
    <xf numFmtId="0" fontId="0" fillId="0" borderId="0" xfId="0" applyFont="1" applyAlignment="1"/>
    <xf numFmtId="0" fontId="1" fillId="2" borderId="90" xfId="0" applyFont="1" applyFill="1" applyBorder="1"/>
    <xf numFmtId="0" fontId="1" fillId="3" borderId="90" xfId="0" applyFont="1" applyFill="1" applyBorder="1"/>
    <xf numFmtId="165" fontId="11" fillId="5" borderId="90" xfId="0" applyNumberFormat="1" applyFont="1" applyFill="1" applyBorder="1" applyAlignment="1">
      <alignment vertical="center"/>
    </xf>
    <xf numFmtId="0" fontId="13" fillId="7" borderId="45" xfId="0" applyFont="1" applyFill="1" applyBorder="1" applyAlignment="1">
      <alignment horizontal="left" vertical="top" wrapText="1"/>
    </xf>
    <xf numFmtId="0" fontId="13" fillId="7" borderId="90" xfId="0" applyFont="1" applyFill="1" applyBorder="1" applyAlignment="1">
      <alignment horizontal="left" vertical="top" wrapText="1"/>
    </xf>
    <xf numFmtId="0" fontId="6" fillId="5" borderId="42" xfId="0" applyFont="1" applyFill="1" applyBorder="1" applyAlignment="1">
      <alignment horizontal="center" vertical="center" wrapText="1"/>
    </xf>
    <xf numFmtId="0" fontId="86" fillId="11" borderId="95" xfId="0" applyFont="1" applyFill="1" applyBorder="1" applyAlignment="1" applyProtection="1">
      <alignment horizontal="justify" vertical="center" wrapText="1"/>
    </xf>
    <xf numFmtId="0" fontId="3" fillId="0" borderId="35" xfId="0" applyFont="1" applyBorder="1"/>
    <xf numFmtId="0" fontId="0" fillId="0" borderId="0" xfId="0" applyFont="1" applyAlignment="1"/>
    <xf numFmtId="0" fontId="88" fillId="11" borderId="95" xfId="0" applyFont="1" applyFill="1" applyBorder="1" applyAlignment="1" applyProtection="1">
      <alignment horizontal="justify" vertical="center" wrapText="1"/>
    </xf>
    <xf numFmtId="164" fontId="56" fillId="3" borderId="12" xfId="0" applyNumberFormat="1" applyFont="1" applyFill="1" applyBorder="1" applyAlignment="1">
      <alignment vertical="top" wrapText="1"/>
    </xf>
    <xf numFmtId="0" fontId="28" fillId="2" borderId="90" xfId="0" applyFont="1" applyFill="1" applyBorder="1"/>
    <xf numFmtId="0" fontId="28" fillId="3" borderId="90" xfId="0" applyFont="1" applyFill="1" applyBorder="1"/>
    <xf numFmtId="0" fontId="36" fillId="2" borderId="90" xfId="0" applyFont="1" applyFill="1" applyBorder="1"/>
    <xf numFmtId="165" fontId="11" fillId="5" borderId="90" xfId="0" applyNumberFormat="1" applyFont="1" applyFill="1" applyBorder="1"/>
    <xf numFmtId="0" fontId="32" fillId="2" borderId="90" xfId="0" applyFont="1" applyFill="1" applyBorder="1"/>
    <xf numFmtId="0" fontId="0" fillId="13" borderId="0" xfId="0" applyFill="1"/>
    <xf numFmtId="2" fontId="58" fillId="12" borderId="95" xfId="0" applyNumberFormat="1" applyFont="1" applyFill="1" applyBorder="1" applyAlignment="1">
      <alignment horizontal="justify" vertical="center" wrapText="1"/>
    </xf>
    <xf numFmtId="0" fontId="80" fillId="0" borderId="9" xfId="0" applyFont="1" applyFill="1" applyBorder="1" applyAlignment="1">
      <alignment horizontal="left" vertical="center" wrapText="1"/>
    </xf>
    <xf numFmtId="164" fontId="80" fillId="0" borderId="9" xfId="0" applyNumberFormat="1" applyFont="1" applyFill="1" applyBorder="1" applyAlignment="1">
      <alignment horizontal="center" vertical="center" wrapText="1"/>
    </xf>
    <xf numFmtId="0" fontId="80" fillId="0" borderId="9" xfId="0" applyFont="1" applyFill="1" applyBorder="1" applyAlignment="1">
      <alignment horizontal="center" vertical="center" wrapText="1"/>
    </xf>
    <xf numFmtId="164" fontId="80" fillId="0" borderId="42" xfId="0" applyNumberFormat="1" applyFont="1" applyFill="1" applyBorder="1" applyAlignment="1">
      <alignment horizontal="center" vertical="center" wrapText="1"/>
    </xf>
    <xf numFmtId="0" fontId="80" fillId="0" borderId="42" xfId="0" applyFont="1" applyFill="1" applyBorder="1" applyAlignment="1">
      <alignment horizontal="left" vertical="center" wrapText="1"/>
    </xf>
    <xf numFmtId="0" fontId="4" fillId="0" borderId="12" xfId="0"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164" fontId="7" fillId="0" borderId="12" xfId="0" applyNumberFormat="1" applyFont="1" applyFill="1" applyBorder="1" applyAlignment="1">
      <alignment vertical="top" wrapText="1"/>
    </xf>
    <xf numFmtId="165" fontId="6" fillId="0" borderId="11" xfId="0" applyNumberFormat="1" applyFont="1" applyFill="1" applyBorder="1" applyAlignment="1">
      <alignment horizontal="center" vertical="center"/>
    </xf>
    <xf numFmtId="0" fontId="88" fillId="0" borderId="95" xfId="0" applyFont="1" applyFill="1" applyBorder="1" applyAlignment="1" applyProtection="1">
      <alignment horizontal="justify" vertical="center" wrapText="1"/>
    </xf>
    <xf numFmtId="165" fontId="72" fillId="0" borderId="11" xfId="0" applyNumberFormat="1" applyFont="1" applyFill="1" applyBorder="1" applyAlignment="1">
      <alignment horizontal="center" vertical="center" wrapText="1"/>
    </xf>
    <xf numFmtId="0" fontId="71" fillId="0" borderId="17" xfId="0" applyFont="1" applyFill="1" applyBorder="1" applyAlignment="1">
      <alignment vertical="center" wrapText="1"/>
    </xf>
    <xf numFmtId="164" fontId="7" fillId="0" borderId="12" xfId="0" applyNumberFormat="1" applyFont="1" applyFill="1" applyBorder="1" applyAlignment="1">
      <alignment vertical="center" wrapText="1"/>
    </xf>
    <xf numFmtId="0" fontId="7" fillId="0" borderId="17" xfId="0" applyFont="1" applyFill="1" applyBorder="1" applyAlignment="1">
      <alignment vertical="center" wrapText="1"/>
    </xf>
    <xf numFmtId="0" fontId="84" fillId="0" borderId="17" xfId="0" applyFont="1" applyFill="1" applyBorder="1" applyAlignment="1">
      <alignment vertical="center" wrapText="1"/>
    </xf>
    <xf numFmtId="0" fontId="82" fillId="0" borderId="18" xfId="0" applyFont="1" applyFill="1" applyBorder="1" applyAlignment="1">
      <alignment vertical="center" wrapText="1"/>
    </xf>
    <xf numFmtId="0" fontId="71" fillId="0" borderId="18" xfId="0" applyFont="1" applyFill="1" applyBorder="1" applyAlignment="1">
      <alignment vertical="center" wrapText="1"/>
    </xf>
    <xf numFmtId="0" fontId="23" fillId="0" borderId="82"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40" fillId="0" borderId="8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51" xfId="0" applyFont="1" applyFill="1" applyBorder="1" applyAlignment="1">
      <alignment horizontal="center" vertical="center" wrapText="1"/>
    </xf>
    <xf numFmtId="2" fontId="58" fillId="0" borderId="95" xfId="0" applyNumberFormat="1" applyFont="1" applyFill="1" applyBorder="1" applyAlignment="1">
      <alignment horizontal="justify" vertical="center" wrapText="1"/>
    </xf>
    <xf numFmtId="165" fontId="24" fillId="0" borderId="11" xfId="0" applyNumberFormat="1" applyFont="1" applyFill="1" applyBorder="1" applyAlignment="1">
      <alignment horizontal="center" vertical="center" wrapText="1"/>
    </xf>
    <xf numFmtId="0" fontId="80" fillId="0" borderId="38" xfId="0" applyFont="1" applyFill="1" applyBorder="1" applyAlignment="1">
      <alignment horizontal="left" vertical="center" wrapText="1"/>
    </xf>
    <xf numFmtId="0" fontId="8" fillId="6" borderId="15" xfId="0" applyFont="1" applyFill="1" applyBorder="1" applyAlignment="1">
      <alignment vertical="center" wrapText="1"/>
    </xf>
    <xf numFmtId="0" fontId="3" fillId="0" borderId="13" xfId="0" applyFont="1" applyBorder="1"/>
    <xf numFmtId="0" fontId="3" fillId="0" borderId="20" xfId="0" applyFont="1" applyBorder="1"/>
    <xf numFmtId="0" fontId="10"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35" xfId="0" applyFont="1" applyBorder="1"/>
    <xf numFmtId="0" fontId="4" fillId="3" borderId="6" xfId="0" applyFont="1" applyFill="1" applyBorder="1" applyAlignment="1">
      <alignment horizontal="center" vertical="center"/>
    </xf>
    <xf numFmtId="0" fontId="3" fillId="0" borderId="7" xfId="0" applyFont="1" applyBorder="1"/>
    <xf numFmtId="0" fontId="5" fillId="6" borderId="10" xfId="0" applyFont="1" applyFill="1" applyBorder="1" applyAlignment="1">
      <alignment vertical="center" wrapText="1"/>
    </xf>
    <xf numFmtId="0" fontId="3" fillId="0" borderId="14" xfId="0" applyFont="1" applyBorder="1"/>
    <xf numFmtId="0" fontId="3" fillId="0" borderId="16" xfId="0" applyFont="1" applyBorder="1"/>
    <xf numFmtId="0" fontId="5" fillId="6" borderId="15" xfId="0" applyFont="1" applyFill="1" applyBorder="1" applyAlignment="1">
      <alignment vertical="center" wrapText="1"/>
    </xf>
    <xf numFmtId="0" fontId="80" fillId="0" borderId="2" xfId="0" applyFont="1" applyFill="1" applyBorder="1" applyAlignment="1">
      <alignment horizontal="left" vertical="center" wrapText="1"/>
    </xf>
    <xf numFmtId="0" fontId="58" fillId="0" borderId="4" xfId="0" applyFont="1" applyFill="1" applyBorder="1"/>
    <xf numFmtId="164" fontId="80" fillId="0" borderId="2" xfId="0" applyNumberFormat="1" applyFont="1" applyFill="1" applyBorder="1" applyAlignment="1">
      <alignment horizontal="center" vertical="center" wrapText="1"/>
    </xf>
    <xf numFmtId="0" fontId="14" fillId="7" borderId="29" xfId="0" applyFont="1" applyFill="1" applyBorder="1" applyAlignment="1">
      <alignment horizontal="left" vertical="center" wrapText="1"/>
    </xf>
    <xf numFmtId="0" fontId="15" fillId="7" borderId="29" xfId="0" applyFont="1" applyFill="1" applyBorder="1" applyAlignment="1">
      <alignment horizontal="left" vertical="center" wrapText="1"/>
    </xf>
    <xf numFmtId="0" fontId="0" fillId="0" borderId="0" xfId="0" applyFont="1" applyAlignment="1"/>
    <xf numFmtId="0" fontId="12" fillId="7" borderId="28"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3" fillId="0" borderId="40" xfId="0" applyFont="1" applyBorder="1"/>
    <xf numFmtId="0" fontId="6" fillId="5" borderId="37" xfId="0" applyFont="1" applyFill="1" applyBorder="1" applyAlignment="1">
      <alignment horizontal="center" vertical="center"/>
    </xf>
    <xf numFmtId="0" fontId="15"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0" borderId="34" xfId="0" applyFont="1" applyBorder="1"/>
    <xf numFmtId="0" fontId="80" fillId="0" borderId="23" xfId="0" applyFont="1" applyFill="1" applyBorder="1" applyAlignment="1">
      <alignment horizontal="left" vertical="center" wrapText="1"/>
    </xf>
    <xf numFmtId="0" fontId="58" fillId="0" borderId="44" xfId="0" applyFont="1" applyFill="1" applyBorder="1"/>
    <xf numFmtId="0" fontId="58" fillId="0" borderId="24" xfId="0" applyFont="1" applyFill="1" applyBorder="1"/>
    <xf numFmtId="0" fontId="10" fillId="2" borderId="41"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14" fontId="80" fillId="0" borderId="2" xfId="0" applyNumberFormat="1" applyFont="1" applyFill="1" applyBorder="1" applyAlignment="1">
      <alignment horizontal="center" vertical="center" wrapText="1"/>
    </xf>
    <xf numFmtId="14" fontId="80" fillId="0" borderId="45" xfId="0" applyNumberFormat="1" applyFont="1" applyFill="1" applyBorder="1" applyAlignment="1">
      <alignment horizontal="center" vertical="center" wrapText="1"/>
    </xf>
    <xf numFmtId="0" fontId="20" fillId="6" borderId="58" xfId="0" applyFont="1" applyFill="1" applyBorder="1" applyAlignment="1">
      <alignment horizontal="center" vertical="center" wrapText="1"/>
    </xf>
    <xf numFmtId="0" fontId="3" fillId="0" borderId="59" xfId="0" applyFont="1" applyBorder="1"/>
    <xf numFmtId="0" fontId="20" fillId="6" borderId="37" xfId="0" applyFont="1" applyFill="1" applyBorder="1" applyAlignment="1">
      <alignment horizontal="center" vertical="center" wrapText="1"/>
    </xf>
    <xf numFmtId="0" fontId="3" fillId="0" borderId="60" xfId="0" applyFont="1" applyBorder="1"/>
    <xf numFmtId="0" fontId="21" fillId="4" borderId="2" xfId="0" applyFont="1" applyFill="1" applyBorder="1" applyAlignment="1">
      <alignment horizontal="center" vertical="center"/>
    </xf>
    <xf numFmtId="0" fontId="22" fillId="3" borderId="6" xfId="0" applyFont="1" applyFill="1" applyBorder="1" applyAlignment="1">
      <alignment horizontal="center" vertical="center"/>
    </xf>
    <xf numFmtId="0" fontId="20" fillId="6" borderId="47"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3" fillId="0" borderId="54" xfId="0" applyFont="1" applyBorder="1"/>
    <xf numFmtId="0" fontId="3" fillId="0" borderId="57" xfId="0" applyFont="1" applyBorder="1"/>
    <xf numFmtId="0" fontId="23" fillId="0" borderId="55" xfId="0" applyFont="1" applyFill="1" applyBorder="1" applyAlignment="1">
      <alignment horizontal="center" vertical="center" wrapText="1"/>
    </xf>
    <xf numFmtId="0" fontId="3" fillId="0" borderId="56" xfId="0" applyFont="1" applyFill="1" applyBorder="1"/>
    <xf numFmtId="0" fontId="30" fillId="6" borderId="71" xfId="0" applyFont="1" applyFill="1" applyBorder="1" applyAlignment="1">
      <alignment horizontal="left" vertical="center" wrapText="1"/>
    </xf>
    <xf numFmtId="0" fontId="3" fillId="0" borderId="72" xfId="0" applyFont="1" applyBorder="1"/>
    <xf numFmtId="0" fontId="3" fillId="0" borderId="74" xfId="0" applyFont="1" applyBorder="1"/>
    <xf numFmtId="0" fontId="7" fillId="0" borderId="65" xfId="0" applyFont="1" applyBorder="1"/>
    <xf numFmtId="0" fontId="4" fillId="3" borderId="66" xfId="0" applyFont="1" applyFill="1" applyBorder="1" applyAlignment="1">
      <alignment horizontal="center" vertical="center"/>
    </xf>
    <xf numFmtId="0" fontId="3" fillId="0" borderId="67" xfId="0" applyFont="1" applyBorder="1"/>
    <xf numFmtId="0" fontId="4" fillId="0" borderId="58" xfId="0" applyFont="1" applyFill="1" applyBorder="1" applyAlignment="1">
      <alignment horizontal="left" vertical="center" wrapText="1"/>
    </xf>
    <xf numFmtId="0" fontId="3" fillId="0" borderId="69" xfId="0" applyFont="1" applyFill="1" applyBorder="1"/>
    <xf numFmtId="0" fontId="3" fillId="0" borderId="70" xfId="0" applyFont="1" applyFill="1" applyBorder="1"/>
    <xf numFmtId="0" fontId="3" fillId="0" borderId="59" xfId="0" applyFont="1" applyFill="1" applyBorder="1"/>
    <xf numFmtId="0" fontId="20" fillId="6" borderId="58" xfId="0" applyFont="1" applyFill="1" applyBorder="1" applyAlignment="1">
      <alignment vertical="center" wrapText="1"/>
    </xf>
    <xf numFmtId="0" fontId="3" fillId="0" borderId="81" xfId="0" applyFont="1" applyBorder="1"/>
    <xf numFmtId="0" fontId="34" fillId="3" borderId="78" xfId="0" applyFont="1" applyFill="1" applyBorder="1" applyAlignment="1">
      <alignment horizontal="center" vertical="center"/>
    </xf>
    <xf numFmtId="0" fontId="3" fillId="0" borderId="79" xfId="0" applyFont="1" applyBorder="1"/>
    <xf numFmtId="0" fontId="20" fillId="6" borderId="58" xfId="0" applyFont="1" applyFill="1" applyBorder="1" applyAlignment="1">
      <alignment horizontal="left" vertical="center" wrapText="1"/>
    </xf>
    <xf numFmtId="0" fontId="3" fillId="0" borderId="69" xfId="0" applyFont="1" applyBorder="1"/>
    <xf numFmtId="0" fontId="3" fillId="0" borderId="70" xfId="0" applyFont="1" applyBorder="1"/>
    <xf numFmtId="0" fontId="41" fillId="2" borderId="2" xfId="0" applyFont="1" applyFill="1" applyBorder="1" applyAlignment="1">
      <alignment horizontal="center" vertical="center"/>
    </xf>
    <xf numFmtId="0" fontId="35" fillId="2" borderId="84" xfId="0" applyFont="1" applyFill="1" applyBorder="1"/>
    <xf numFmtId="0" fontId="3" fillId="0" borderId="87" xfId="0" applyFont="1" applyBorder="1"/>
    <xf numFmtId="0" fontId="3" fillId="0" borderId="90" xfId="0" applyFont="1" applyBorder="1"/>
    <xf numFmtId="0" fontId="35" fillId="2" borderId="85" xfId="0" applyFont="1" applyFill="1" applyBorder="1"/>
    <xf numFmtId="0" fontId="3" fillId="0" borderId="86" xfId="0" applyFont="1" applyBorder="1"/>
    <xf numFmtId="0" fontId="3" fillId="0" borderId="77" xfId="0" applyFont="1" applyBorder="1"/>
    <xf numFmtId="0" fontId="2" fillId="8" borderId="2" xfId="0" applyFont="1" applyFill="1" applyBorder="1" applyAlignment="1">
      <alignment horizontal="center" vertical="center" wrapText="1"/>
    </xf>
    <xf numFmtId="0" fontId="4" fillId="3" borderId="78" xfId="0" applyFont="1" applyFill="1" applyBorder="1" applyAlignment="1">
      <alignment horizontal="center" vertical="center"/>
    </xf>
    <xf numFmtId="0" fontId="39" fillId="4" borderId="37"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3" fillId="0" borderId="91" xfId="0" applyFont="1" applyBorder="1"/>
    <xf numFmtId="0" fontId="85" fillId="10" borderId="37" xfId="0" applyFont="1" applyFill="1" applyBorder="1" applyAlignment="1">
      <alignment horizontal="center" vertical="center" wrapText="1"/>
    </xf>
    <xf numFmtId="0" fontId="43" fillId="9" borderId="93" xfId="0" applyFont="1" applyFill="1" applyBorder="1" applyAlignment="1">
      <alignment horizontal="center" vertical="center" wrapText="1"/>
    </xf>
    <xf numFmtId="0" fontId="43" fillId="10" borderId="37" xfId="0" applyFont="1" applyFill="1" applyBorder="1" applyAlignment="1">
      <alignment horizontal="center" vertical="center" wrapText="1"/>
    </xf>
    <xf numFmtId="0" fontId="43" fillId="9" borderId="92" xfId="0" applyFont="1" applyFill="1" applyBorder="1" applyAlignment="1">
      <alignment horizontal="center" vertical="center" wrapText="1"/>
    </xf>
    <xf numFmtId="0" fontId="24" fillId="3" borderId="11" xfId="0" applyFont="1" applyFill="1" applyBorder="1" applyAlignment="1">
      <alignment horizontal="justify" vertical="center" wrapText="1"/>
    </xf>
    <xf numFmtId="0" fontId="79" fillId="14" borderId="9" xfId="0" applyFont="1" applyFill="1" applyBorder="1" applyAlignment="1">
      <alignment horizontal="center" vertical="center" wrapText="1"/>
    </xf>
    <xf numFmtId="0" fontId="4" fillId="14" borderId="9" xfId="0" applyFont="1" applyFill="1" applyBorder="1" applyAlignment="1">
      <alignment horizontal="center" vertical="center" wrapText="1"/>
    </xf>
    <xf numFmtId="0" fontId="58" fillId="3" borderId="11" xfId="0" applyFont="1" applyFill="1" applyBorder="1" applyAlignment="1">
      <alignment horizontal="justify" vertical="center" wrapText="1"/>
    </xf>
    <xf numFmtId="0" fontId="0" fillId="0" borderId="0" xfId="0" applyFont="1" applyAlignment="1">
      <alignment horizontal="center"/>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4" fontId="7" fillId="3" borderId="21" xfId="0" applyNumberFormat="1" applyFont="1" applyFill="1" applyBorder="1" applyAlignment="1">
      <alignment horizontal="center" vertical="center" wrapText="1"/>
    </xf>
    <xf numFmtId="0" fontId="0" fillId="0" borderId="0" xfId="0" applyFont="1" applyAlignment="1">
      <alignment horizontal="center" vertical="center"/>
    </xf>
    <xf numFmtId="0" fontId="3" fillId="0" borderId="3" xfId="0" applyFont="1" applyBorder="1" applyAlignment="1"/>
    <xf numFmtId="0" fontId="3" fillId="0" borderId="35" xfId="0" applyFont="1" applyBorder="1" applyAlignment="1"/>
    <xf numFmtId="0" fontId="3" fillId="0" borderId="4" xfId="0" applyFont="1" applyBorder="1" applyAlignment="1"/>
    <xf numFmtId="0" fontId="2" fillId="3" borderId="30" xfId="0" applyFont="1" applyFill="1" applyBorder="1" applyAlignment="1">
      <alignment horizontal="center" vertical="center" wrapText="1"/>
    </xf>
    <xf numFmtId="0" fontId="2" fillId="3" borderId="90" xfId="0" applyFont="1" applyFill="1" applyBorder="1" applyAlignment="1">
      <alignment horizontal="center" vertical="center" wrapText="1"/>
    </xf>
    <xf numFmtId="0" fontId="80" fillId="0" borderId="9" xfId="0" applyFont="1" applyFill="1" applyBorder="1" applyAlignment="1">
      <alignment horizontal="justify" vertical="center" wrapText="1"/>
    </xf>
    <xf numFmtId="0" fontId="80" fillId="0" borderId="41" xfId="0" applyFont="1" applyFill="1" applyBorder="1" applyAlignment="1">
      <alignment horizontal="left" vertical="center" wrapText="1"/>
    </xf>
    <xf numFmtId="0" fontId="80" fillId="0" borderId="36" xfId="0" applyFont="1" applyFill="1" applyBorder="1" applyAlignment="1">
      <alignment horizontal="left" vertical="center" wrapText="1"/>
    </xf>
    <xf numFmtId="0" fontId="80" fillId="0" borderId="41" xfId="0" applyFont="1" applyFill="1" applyBorder="1" applyAlignment="1">
      <alignment horizontal="justify" vertical="center" wrapText="1"/>
    </xf>
    <xf numFmtId="0" fontId="80" fillId="0" borderId="36" xfId="0" applyFont="1" applyFill="1" applyBorder="1" applyAlignment="1">
      <alignment horizontal="justify" vertical="center" wrapText="1"/>
    </xf>
    <xf numFmtId="0" fontId="13" fillId="7" borderId="2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3" fillId="0" borderId="40" xfId="0" applyFont="1" applyBorder="1" applyAlignment="1">
      <alignment horizontal="center" vertical="center"/>
    </xf>
    <xf numFmtId="165" fontId="13" fillId="0" borderId="38" xfId="0" applyNumberFormat="1" applyFont="1" applyFill="1" applyBorder="1" applyAlignment="1">
      <alignment horizontal="center" vertical="center" wrapText="1"/>
    </xf>
    <xf numFmtId="165" fontId="19" fillId="5" borderId="9" xfId="0" applyNumberFormat="1" applyFont="1" applyFill="1" applyBorder="1" applyAlignment="1">
      <alignment horizontal="center" vertical="center"/>
    </xf>
    <xf numFmtId="165" fontId="80" fillId="0" borderId="38" xfId="0" applyNumberFormat="1" applyFont="1" applyFill="1" applyBorder="1" applyAlignment="1">
      <alignment horizontal="center" vertical="center" wrapText="1"/>
    </xf>
    <xf numFmtId="165" fontId="80" fillId="0" borderId="43" xfId="0" applyNumberFormat="1"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7" borderId="36" xfId="0" applyFont="1" applyFill="1" applyBorder="1" applyAlignment="1">
      <alignment horizontal="center" vertical="center" wrapText="1"/>
    </xf>
    <xf numFmtId="0" fontId="15" fillId="16" borderId="9"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3" fillId="17" borderId="4" xfId="0" applyFont="1" applyFill="1" applyBorder="1"/>
    <xf numFmtId="0" fontId="15" fillId="16" borderId="41" xfId="0" applyFont="1" applyFill="1" applyBorder="1" applyAlignment="1">
      <alignment horizontal="center" vertical="center" wrapText="1"/>
    </xf>
    <xf numFmtId="0" fontId="15" fillId="16" borderId="36" xfId="0" applyFont="1" applyFill="1" applyBorder="1" applyAlignment="1">
      <alignment horizontal="center" vertical="center" wrapText="1"/>
    </xf>
    <xf numFmtId="0" fontId="15" fillId="16" borderId="38" xfId="0" applyFont="1" applyFill="1" applyBorder="1" applyAlignment="1">
      <alignment horizontal="center" vertical="center" wrapText="1"/>
    </xf>
    <xf numFmtId="0" fontId="15" fillId="16" borderId="39" xfId="0" applyFont="1" applyFill="1" applyBorder="1" applyAlignment="1">
      <alignment horizontal="center" vertical="center" wrapText="1"/>
    </xf>
    <xf numFmtId="0" fontId="15" fillId="7" borderId="45" xfId="0" applyFont="1" applyFill="1" applyBorder="1" applyAlignment="1">
      <alignment horizontal="left" vertical="center" wrapText="1"/>
    </xf>
    <xf numFmtId="0" fontId="15" fillId="7" borderId="44" xfId="0" applyFont="1" applyFill="1" applyBorder="1" applyAlignment="1">
      <alignment horizontal="left" vertical="center" wrapText="1"/>
    </xf>
    <xf numFmtId="0" fontId="15" fillId="7" borderId="39" xfId="0" applyFont="1" applyFill="1" applyBorder="1" applyAlignment="1">
      <alignment horizontal="left" vertical="center" wrapText="1"/>
    </xf>
    <xf numFmtId="0" fontId="15" fillId="7" borderId="32" xfId="0" applyFont="1" applyFill="1" applyBorder="1" applyAlignment="1">
      <alignment horizontal="left" vertical="center" wrapText="1"/>
    </xf>
    <xf numFmtId="0" fontId="15" fillId="7" borderId="33"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14" fillId="7" borderId="31" xfId="0" applyFont="1" applyFill="1" applyBorder="1" applyAlignment="1">
      <alignment horizontal="left" vertical="center" wrapText="1"/>
    </xf>
    <xf numFmtId="0" fontId="14" fillId="7" borderId="39" xfId="0" applyFont="1" applyFill="1" applyBorder="1" applyAlignment="1">
      <alignment horizontal="left" vertical="center" wrapText="1"/>
    </xf>
    <xf numFmtId="0" fontId="14" fillId="7" borderId="33" xfId="0" applyFont="1" applyFill="1" applyBorder="1" applyAlignment="1">
      <alignment horizontal="left" vertical="center" wrapText="1"/>
    </xf>
    <xf numFmtId="0" fontId="15" fillId="7" borderId="30" xfId="0" applyFont="1" applyFill="1" applyBorder="1" applyAlignment="1">
      <alignment horizontal="left" vertical="center" wrapText="1"/>
    </xf>
    <xf numFmtId="0" fontId="15" fillId="7" borderId="90" xfId="0" applyFont="1" applyFill="1" applyBorder="1" applyAlignment="1">
      <alignment horizontal="left" vertical="center" wrapText="1"/>
    </xf>
    <xf numFmtId="0" fontId="15" fillId="7" borderId="31" xfId="0" applyFont="1" applyFill="1" applyBorder="1" applyAlignment="1">
      <alignment horizontal="left" vertical="center" wrapText="1"/>
    </xf>
    <xf numFmtId="0" fontId="14" fillId="7" borderId="45" xfId="0" applyFont="1" applyFill="1" applyBorder="1" applyAlignment="1">
      <alignment horizontal="left" vertical="center" wrapText="1"/>
    </xf>
    <xf numFmtId="0" fontId="14" fillId="7" borderId="44" xfId="0" applyFont="1" applyFill="1" applyBorder="1" applyAlignment="1">
      <alignment horizontal="left" vertical="center" wrapText="1"/>
    </xf>
    <xf numFmtId="0" fontId="14" fillId="7" borderId="32" xfId="0" applyFont="1" applyFill="1" applyBorder="1" applyAlignment="1">
      <alignment horizontal="left" vertical="center" wrapText="1"/>
    </xf>
    <xf numFmtId="0" fontId="14" fillId="7" borderId="90" xfId="0" applyFont="1" applyFill="1" applyBorder="1" applyAlignment="1">
      <alignment horizontal="left" vertical="center" wrapText="1"/>
    </xf>
    <xf numFmtId="0" fontId="15" fillId="7" borderId="41" xfId="0" applyFont="1" applyFill="1" applyBorder="1" applyAlignment="1">
      <alignment horizontal="left" vertical="center" wrapText="1"/>
    </xf>
    <xf numFmtId="0" fontId="15" fillId="7" borderId="35" xfId="0" applyFont="1" applyFill="1" applyBorder="1" applyAlignment="1">
      <alignment horizontal="left" vertical="center" wrapText="1"/>
    </xf>
    <xf numFmtId="0" fontId="15" fillId="7" borderId="36" xfId="0" applyFont="1" applyFill="1" applyBorder="1" applyAlignment="1">
      <alignment horizontal="left" vertical="center" wrapText="1"/>
    </xf>
    <xf numFmtId="0" fontId="12" fillId="7" borderId="29"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3" fillId="7" borderId="30" xfId="0" applyFont="1" applyFill="1" applyBorder="1" applyAlignment="1">
      <alignment horizontal="center" vertical="top" wrapText="1"/>
    </xf>
    <xf numFmtId="0" fontId="13" fillId="7" borderId="90" xfId="0" applyFont="1" applyFill="1" applyBorder="1" applyAlignment="1">
      <alignment horizontal="center" vertical="top" wrapText="1"/>
    </xf>
    <xf numFmtId="0" fontId="58" fillId="0" borderId="9" xfId="0" applyFont="1" applyFill="1" applyBorder="1" applyAlignment="1">
      <alignment horizontal="justify" vertical="center" wrapText="1"/>
    </xf>
    <xf numFmtId="0" fontId="56" fillId="0" borderId="9" xfId="0" applyFont="1" applyFill="1" applyBorder="1" applyAlignment="1">
      <alignment horizontal="justify" vertical="center" wrapText="1"/>
    </xf>
    <xf numFmtId="164" fontId="56" fillId="3" borderId="12" xfId="0" applyNumberFormat="1" applyFont="1" applyFill="1" applyBorder="1" applyAlignment="1">
      <alignment horizontal="justify" vertical="justify" wrapText="1"/>
    </xf>
    <xf numFmtId="164" fontId="56" fillId="3" borderId="12" xfId="0" applyNumberFormat="1" applyFont="1" applyFill="1" applyBorder="1" applyAlignment="1">
      <alignment horizontal="justify" vertical="center" wrapText="1"/>
    </xf>
    <xf numFmtId="0" fontId="24" fillId="0" borderId="49"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6" fillId="3" borderId="68" xfId="0" applyFont="1" applyFill="1" applyBorder="1" applyAlignment="1">
      <alignment horizontal="center" vertical="center" wrapText="1"/>
    </xf>
    <xf numFmtId="0" fontId="56" fillId="0" borderId="12" xfId="0" applyFont="1" applyFill="1" applyBorder="1" applyAlignment="1">
      <alignment horizontal="justify" vertical="center" wrapText="1"/>
    </xf>
    <xf numFmtId="0" fontId="7" fillId="0" borderId="12" xfId="0" applyFont="1" applyFill="1" applyBorder="1" applyAlignment="1">
      <alignment horizontal="justify" vertical="center" wrapText="1"/>
    </xf>
    <xf numFmtId="164" fontId="7" fillId="0" borderId="12" xfId="0" applyNumberFormat="1" applyFont="1" applyFill="1" applyBorder="1" applyAlignment="1">
      <alignment horizontal="justify" vertical="center" wrapText="1"/>
    </xf>
    <xf numFmtId="0" fontId="82" fillId="0" borderId="17" xfId="0" applyFont="1" applyFill="1" applyBorder="1" applyAlignment="1">
      <alignment horizontal="justify" vertical="center" wrapText="1"/>
    </xf>
    <xf numFmtId="164" fontId="71" fillId="0" borderId="12" xfId="0" applyNumberFormat="1" applyFont="1" applyFill="1" applyBorder="1" applyAlignment="1">
      <alignment horizontal="justify" vertical="center" wrapText="1"/>
    </xf>
    <xf numFmtId="0" fontId="82" fillId="0" borderId="12" xfId="0" applyFont="1" applyFill="1" applyBorder="1" applyAlignment="1">
      <alignment horizontal="justify" vertical="center" wrapText="1"/>
    </xf>
    <xf numFmtId="165" fontId="11" fillId="5" borderId="9" xfId="0" applyNumberFormat="1" applyFont="1" applyFill="1" applyBorder="1" applyAlignment="1">
      <alignment horizontal="center" vertical="center"/>
    </xf>
    <xf numFmtId="0" fontId="2" fillId="4" borderId="2" xfId="0" applyFont="1" applyFill="1" applyBorder="1" applyAlignment="1">
      <alignment vertical="center"/>
    </xf>
    <xf numFmtId="0" fontId="3" fillId="0" borderId="75" xfId="0" applyFont="1" applyBorder="1" applyAlignment="1"/>
    <xf numFmtId="0" fontId="3" fillId="0" borderId="76" xfId="0" applyFont="1" applyBorder="1" applyAlignment="1"/>
    <xf numFmtId="0" fontId="33" fillId="3" borderId="90" xfId="0" applyFont="1" applyFill="1" applyBorder="1" applyAlignment="1">
      <alignment horizontal="center" vertical="center"/>
    </xf>
    <xf numFmtId="2" fontId="17" fillId="11" borderId="95" xfId="0" applyNumberFormat="1" applyFont="1" applyFill="1" applyBorder="1" applyAlignment="1">
      <alignment horizontal="justify" vertical="center" wrapText="1"/>
    </xf>
    <xf numFmtId="0" fontId="71" fillId="3" borderId="12" xfId="0" applyFont="1" applyFill="1" applyBorder="1" applyAlignment="1">
      <alignment horizontal="justify" vertical="center" wrapText="1"/>
    </xf>
    <xf numFmtId="0" fontId="21" fillId="4" borderId="39" xfId="0" applyFont="1" applyFill="1" applyBorder="1" applyAlignment="1">
      <alignment horizontal="center" vertical="center"/>
    </xf>
    <xf numFmtId="0" fontId="21" fillId="4" borderId="32" xfId="0" applyFont="1" applyFill="1" applyBorder="1" applyAlignment="1">
      <alignment horizontal="center" vertical="center"/>
    </xf>
    <xf numFmtId="0" fontId="7" fillId="3" borderId="12" xfId="0" applyFont="1" applyFill="1" applyBorder="1" applyAlignment="1">
      <alignment horizontal="justify" vertical="center" wrapText="1"/>
    </xf>
    <xf numFmtId="164" fontId="7" fillId="3" borderId="73" xfId="0" applyNumberFormat="1" applyFont="1" applyFill="1" applyBorder="1" applyAlignment="1">
      <alignment horizontal="center" vertical="center" wrapText="1"/>
    </xf>
    <xf numFmtId="165" fontId="11" fillId="15" borderId="90" xfId="0" applyNumberFormat="1" applyFont="1" applyFill="1" applyBorder="1"/>
    <xf numFmtId="0" fontId="38" fillId="0" borderId="96" xfId="0" applyFont="1" applyBorder="1" applyAlignment="1">
      <alignment horizontal="center" vertical="center"/>
    </xf>
    <xf numFmtId="0" fontId="38" fillId="0" borderId="90" xfId="0" applyFont="1" applyBorder="1" applyAlignment="1">
      <alignment horizontal="center" vertical="center"/>
    </xf>
    <xf numFmtId="0" fontId="7" fillId="3" borderId="94" xfId="0" applyFont="1" applyFill="1" applyBorder="1" applyAlignment="1">
      <alignment horizontal="justify" vertical="center" wrapText="1"/>
    </xf>
    <xf numFmtId="49" fontId="17" fillId="0" borderId="9" xfId="0" applyNumberFormat="1" applyFont="1" applyBorder="1" applyAlignment="1">
      <alignment horizontal="left" vertical="top" wrapText="1"/>
    </xf>
    <xf numFmtId="0" fontId="0" fillId="0" borderId="90" xfId="0" applyFont="1" applyBorder="1" applyAlignment="1"/>
    <xf numFmtId="9" fontId="1" fillId="0" borderId="90" xfId="0" applyNumberFormat="1" applyFont="1" applyBorder="1" applyAlignment="1">
      <alignment horizontal="center"/>
    </xf>
    <xf numFmtId="0" fontId="0" fillId="0" borderId="90" xfId="0" applyFont="1" applyBorder="1" applyAlignment="1"/>
    <xf numFmtId="0" fontId="1" fillId="0" borderId="88" xfId="0" applyFont="1" applyBorder="1"/>
    <xf numFmtId="0" fontId="43" fillId="10" borderId="60" xfId="0" applyFont="1" applyFill="1" applyBorder="1" applyAlignment="1">
      <alignment horizontal="center" vertical="center" wrapText="1"/>
    </xf>
    <xf numFmtId="0" fontId="7" fillId="3" borderId="98" xfId="0" applyFont="1" applyFill="1" applyBorder="1" applyAlignment="1">
      <alignment horizontal="justify" vertical="center" wrapText="1"/>
    </xf>
    <xf numFmtId="0" fontId="7" fillId="3" borderId="99" xfId="0" applyFont="1" applyFill="1" applyBorder="1" applyAlignment="1">
      <alignment horizontal="justify" vertical="center" wrapText="1"/>
    </xf>
    <xf numFmtId="165" fontId="7" fillId="3" borderId="100" xfId="0" applyNumberFormat="1" applyFont="1" applyFill="1" applyBorder="1" applyAlignment="1">
      <alignment horizontal="center" vertical="center" wrapText="1"/>
    </xf>
    <xf numFmtId="0" fontId="7" fillId="3" borderId="101" xfId="0" applyFont="1" applyFill="1" applyBorder="1" applyAlignment="1">
      <alignment horizontal="justify" vertical="center" wrapText="1"/>
    </xf>
    <xf numFmtId="165" fontId="7" fillId="3" borderId="70" xfId="0" applyNumberFormat="1" applyFont="1" applyFill="1" applyBorder="1" applyAlignment="1">
      <alignment horizontal="center" vertical="center" wrapText="1"/>
    </xf>
    <xf numFmtId="0" fontId="7" fillId="3" borderId="102" xfId="0" applyFont="1" applyFill="1" applyBorder="1" applyAlignment="1">
      <alignment horizontal="justify" vertical="center" wrapText="1"/>
    </xf>
    <xf numFmtId="0" fontId="7" fillId="0" borderId="102" xfId="0" applyFont="1" applyFill="1" applyBorder="1" applyAlignment="1">
      <alignment horizontal="justify" vertical="center" wrapText="1"/>
    </xf>
    <xf numFmtId="0" fontId="7" fillId="3" borderId="103" xfId="0" applyFont="1" applyFill="1" applyBorder="1" applyAlignment="1">
      <alignment horizontal="justify" vertical="center" wrapText="1"/>
    </xf>
    <xf numFmtId="165" fontId="7" fillId="3" borderId="104" xfId="0" applyNumberFormat="1" applyFont="1" applyFill="1" applyBorder="1" applyAlignment="1">
      <alignment horizontal="center" vertical="center" wrapText="1"/>
    </xf>
    <xf numFmtId="0" fontId="7" fillId="3" borderId="105" xfId="0" applyFont="1" applyFill="1" applyBorder="1" applyAlignment="1">
      <alignment horizontal="justify" vertical="center" wrapText="1"/>
    </xf>
    <xf numFmtId="0" fontId="42" fillId="9" borderId="39" xfId="0" applyFont="1" applyFill="1" applyBorder="1" applyAlignment="1">
      <alignment horizontal="center" vertical="center"/>
    </xf>
    <xf numFmtId="0" fontId="42" fillId="9" borderId="32" xfId="0" applyFont="1" applyFill="1" applyBorder="1" applyAlignment="1">
      <alignment horizontal="center" vertical="center"/>
    </xf>
    <xf numFmtId="0" fontId="42" fillId="9" borderId="33" xfId="0" applyFont="1" applyFill="1" applyBorder="1" applyAlignment="1">
      <alignment horizontal="center" vertical="center"/>
    </xf>
    <xf numFmtId="0" fontId="3" fillId="0" borderId="106" xfId="0" applyFont="1" applyBorder="1"/>
    <xf numFmtId="0" fontId="82" fillId="0" borderId="107" xfId="0" applyFont="1" applyBorder="1" applyAlignment="1">
      <alignment horizontal="center" vertical="center" wrapText="1"/>
    </xf>
    <xf numFmtId="49" fontId="17" fillId="0" borderId="9" xfId="0" applyNumberFormat="1" applyFont="1" applyBorder="1" applyAlignment="1">
      <alignment horizontal="left" vertical="center" wrapText="1"/>
    </xf>
    <xf numFmtId="0" fontId="3" fillId="0" borderId="74" xfId="0" applyFont="1" applyBorder="1" applyAlignment="1">
      <alignment horizontal="center"/>
    </xf>
    <xf numFmtId="0" fontId="7" fillId="3" borderId="99" xfId="0" applyFont="1" applyFill="1" applyBorder="1" applyAlignment="1">
      <alignment horizontal="center" vertical="center" wrapText="1"/>
    </xf>
    <xf numFmtId="0" fontId="7" fillId="3" borderId="108" xfId="0" applyFont="1" applyFill="1" applyBorder="1" applyAlignment="1">
      <alignment horizontal="justify" vertical="center" wrapText="1"/>
    </xf>
    <xf numFmtId="0" fontId="82" fillId="0" borderId="97" xfId="0" applyFont="1" applyBorder="1" applyAlignment="1">
      <alignment horizontal="center" vertical="center" wrapText="1"/>
    </xf>
    <xf numFmtId="0" fontId="7" fillId="3" borderId="109" xfId="0" applyFont="1" applyFill="1" applyBorder="1" applyAlignment="1">
      <alignment horizontal="justify" vertical="center" wrapText="1"/>
    </xf>
    <xf numFmtId="0" fontId="7" fillId="3" borderId="110" xfId="0" applyFont="1" applyFill="1" applyBorder="1" applyAlignment="1">
      <alignment horizontal="justify" vertical="center" wrapText="1"/>
    </xf>
    <xf numFmtId="0" fontId="7" fillId="3" borderId="110" xfId="0" applyFont="1" applyFill="1" applyBorder="1" applyAlignment="1">
      <alignment horizontal="center" vertical="center" wrapText="1"/>
    </xf>
    <xf numFmtId="0" fontId="7" fillId="3" borderId="111" xfId="0" applyFont="1" applyFill="1" applyBorder="1" applyAlignment="1">
      <alignment horizontal="justify" vertical="center" wrapText="1"/>
    </xf>
    <xf numFmtId="0" fontId="2" fillId="4" borderId="39" xfId="0" applyFont="1" applyFill="1" applyBorder="1" applyAlignment="1">
      <alignment horizontal="center" vertical="center"/>
    </xf>
    <xf numFmtId="0" fontId="2" fillId="4" borderId="32" xfId="0" applyFont="1" applyFill="1" applyBorder="1" applyAlignment="1">
      <alignment horizontal="center" vertical="center"/>
    </xf>
    <xf numFmtId="164" fontId="56" fillId="3" borderId="12" xfId="0" applyNumberFormat="1" applyFont="1" applyFill="1" applyBorder="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180975</xdr:colOff>
      <xdr:row>1</xdr:row>
      <xdr:rowOff>38100</xdr:rowOff>
    </xdr:from>
    <xdr:ext cx="1600200" cy="7810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1352550</xdr:colOff>
      <xdr:row>1</xdr:row>
      <xdr:rowOff>219075</xdr:rowOff>
    </xdr:from>
    <xdr:ext cx="1952625" cy="4572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24</xdr:col>
      <xdr:colOff>504825</xdr:colOff>
      <xdr:row>2</xdr:row>
      <xdr:rowOff>66675</xdr:rowOff>
    </xdr:from>
    <xdr:ext cx="1885950" cy="419100"/>
    <xdr:pic>
      <xdr:nvPicPr>
        <xdr:cNvPr id="2" name="image3.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24</xdr:col>
      <xdr:colOff>800100</xdr:colOff>
      <xdr:row>6</xdr:row>
      <xdr:rowOff>76200</xdr:rowOff>
    </xdr:from>
    <xdr:ext cx="1457325" cy="657225"/>
    <xdr:pic>
      <xdr:nvPicPr>
        <xdr:cNvPr id="3" name="image4.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428625</xdr:colOff>
      <xdr:row>1</xdr:row>
      <xdr:rowOff>66675</xdr:rowOff>
    </xdr:from>
    <xdr:ext cx="1314450" cy="733425"/>
    <xdr:pic>
      <xdr:nvPicPr>
        <xdr:cNvPr id="2" name="image2.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1676400</xdr:colOff>
      <xdr:row>1</xdr:row>
      <xdr:rowOff>209550</xdr:rowOff>
    </xdr:from>
    <xdr:ext cx="1952625" cy="457200"/>
    <xdr:pic>
      <xdr:nvPicPr>
        <xdr:cNvPr id="3" name="image5.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13</xdr:col>
      <xdr:colOff>1447800</xdr:colOff>
      <xdr:row>2</xdr:row>
      <xdr:rowOff>133350</xdr:rowOff>
    </xdr:from>
    <xdr:ext cx="1952625" cy="457200"/>
    <xdr:pic>
      <xdr:nvPicPr>
        <xdr:cNvPr id="2" name="image6.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180975</xdr:colOff>
      <xdr:row>2</xdr:row>
      <xdr:rowOff>38100</xdr:rowOff>
    </xdr:from>
    <xdr:ext cx="1600200" cy="781050"/>
    <xdr:pic>
      <xdr:nvPicPr>
        <xdr:cNvPr id="3" name="image2.png" title="Image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14</xdr:col>
      <xdr:colOff>171450</xdr:colOff>
      <xdr:row>0</xdr:row>
      <xdr:rowOff>276225</xdr:rowOff>
    </xdr:from>
    <xdr:ext cx="1952625" cy="45720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180975</xdr:colOff>
      <xdr:row>0</xdr:row>
      <xdr:rowOff>38100</xdr:rowOff>
    </xdr:from>
    <xdr:ext cx="1600200" cy="781050"/>
    <xdr:pic>
      <xdr:nvPicPr>
        <xdr:cNvPr id="3" name="image2.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13</xdr:col>
      <xdr:colOff>561975</xdr:colOff>
      <xdr:row>1</xdr:row>
      <xdr:rowOff>190500</xdr:rowOff>
    </xdr:from>
    <xdr:ext cx="1943100" cy="45720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180975</xdr:colOff>
      <xdr:row>1</xdr:row>
      <xdr:rowOff>38100</xdr:rowOff>
    </xdr:from>
    <xdr:ext cx="1600200" cy="781050"/>
    <xdr:pic>
      <xdr:nvPicPr>
        <xdr:cNvPr id="3" name="image2.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folders/1ceJtFKk44idhKRQmr7r7k-DtkTgoIapc" TargetMode="External"/><Relationship Id="rId7" Type="http://schemas.openxmlformats.org/officeDocument/2006/relationships/comments" Target="../comments2.xml"/><Relationship Id="rId2" Type="http://schemas.openxmlformats.org/officeDocument/2006/relationships/hyperlink" Target="http://intranet.parquesnacionales.gov.co/instrumentos-evaluacion-y-control-gestion/documentos/gestion-y-administracion-de-la-informacion/formatos/" TargetMode="External"/><Relationship Id="rId1" Type="http://schemas.openxmlformats.org/officeDocument/2006/relationships/hyperlink" Target="http://www.parquesnacionales.gov.co/portal/wp-content/uploads/2013/08/PNN-Informe-de-Gestion-I-semestre-2020.pdf" TargetMode="External"/><Relationship Id="rId6" Type="http://schemas.openxmlformats.org/officeDocument/2006/relationships/vmlDrawing" Target="../drawings/vmlDrawing2.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parquesnacionales.gov.co/portal/wp-content/uploads/2019/03/informe-plan-maestro-pnnt-2020-i.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rive.google.com/file/d/1deXBXu2fkrE5GEYgfYdwP1-51HlC5qF0/view" TargetMode="External"/><Relationship Id="rId1" Type="http://schemas.openxmlformats.org/officeDocument/2006/relationships/hyperlink" Target="https://drive.google.com/drive/folders/1ceJtFKk44idhKRQmr7r7k-DtkTgoIapc"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0"/>
  <sheetViews>
    <sheetView showGridLines="0" tabSelected="1" topLeftCell="A2" zoomScale="60" zoomScaleNormal="60" workbookViewId="0">
      <selection activeCell="H5" sqref="H5"/>
    </sheetView>
  </sheetViews>
  <sheetFormatPr baseColWidth="10" defaultColWidth="12.625" defaultRowHeight="15" customHeight="1"/>
  <cols>
    <col min="1" max="1" width="2.875" customWidth="1"/>
    <col min="2" max="2" width="39.875" hidden="1" customWidth="1"/>
    <col min="3" max="3" width="7.25" customWidth="1"/>
    <col min="4" max="4" width="22.5" customWidth="1"/>
    <col min="5" max="5" width="17.625" customWidth="1"/>
    <col min="6" max="6" width="18.5" customWidth="1"/>
    <col min="7" max="7" width="22.625" style="241" customWidth="1"/>
    <col min="8" max="8" width="45.125" customWidth="1"/>
    <col min="9" max="9" width="17" customWidth="1"/>
    <col min="10" max="10" width="35.125" style="108" customWidth="1"/>
    <col min="11" max="11" width="40.125" customWidth="1"/>
    <col min="12" max="12" width="17.375" customWidth="1"/>
    <col min="13" max="13" width="39.5" style="108" customWidth="1"/>
    <col min="14" max="14" width="42" customWidth="1"/>
    <col min="15" max="15" width="11.375" customWidth="1"/>
    <col min="16" max="16" width="39.625" customWidth="1"/>
    <col min="17" max="28" width="9.375" customWidth="1"/>
  </cols>
  <sheetData>
    <row r="1" spans="1:28">
      <c r="A1" s="1"/>
      <c r="B1" s="1"/>
      <c r="C1" s="2"/>
      <c r="D1" s="1"/>
      <c r="E1" s="1"/>
      <c r="F1" s="1"/>
      <c r="G1" s="33"/>
      <c r="H1" s="3"/>
      <c r="I1" s="3"/>
      <c r="J1" s="110"/>
      <c r="K1" s="1"/>
      <c r="L1" s="1"/>
      <c r="M1" s="109"/>
      <c r="N1" s="1"/>
      <c r="O1" s="1"/>
      <c r="P1" s="1"/>
      <c r="Q1" s="1"/>
    </row>
    <row r="2" spans="1:28" ht="47.25" customHeight="1">
      <c r="A2" s="1"/>
      <c r="B2" s="245" t="s">
        <v>0</v>
      </c>
      <c r="C2" s="246"/>
      <c r="D2" s="246"/>
      <c r="E2" s="246"/>
      <c r="F2" s="246"/>
      <c r="G2" s="246"/>
      <c r="H2" s="246"/>
      <c r="I2" s="246"/>
      <c r="J2" s="246"/>
      <c r="K2" s="246"/>
      <c r="L2" s="246"/>
      <c r="M2" s="246"/>
      <c r="N2" s="246"/>
      <c r="O2" s="246"/>
      <c r="P2" s="246"/>
      <c r="Q2" s="1"/>
    </row>
    <row r="3" spans="1:28" ht="41.25" customHeight="1" thickBot="1">
      <c r="A3" s="1"/>
      <c r="B3" s="353" t="s">
        <v>1</v>
      </c>
      <c r="C3" s="354"/>
      <c r="D3" s="354"/>
      <c r="E3" s="354"/>
      <c r="F3" s="354"/>
      <c r="G3" s="354"/>
      <c r="H3" s="354"/>
      <c r="I3" s="354"/>
      <c r="J3" s="354"/>
      <c r="K3" s="354"/>
      <c r="L3" s="354"/>
      <c r="M3" s="354"/>
      <c r="N3" s="354"/>
      <c r="O3" s="354"/>
      <c r="P3" s="354"/>
      <c r="Q3" s="1"/>
    </row>
    <row r="4" spans="1:28" ht="89.25" customHeight="1" thickBot="1">
      <c r="A4" s="1"/>
      <c r="B4" s="4" t="s">
        <v>2</v>
      </c>
      <c r="C4" s="161" t="s">
        <v>3</v>
      </c>
      <c r="D4" s="162"/>
      <c r="E4" s="5" t="s">
        <v>4</v>
      </c>
      <c r="F4" s="6" t="s">
        <v>5</v>
      </c>
      <c r="G4" s="6" t="s">
        <v>6</v>
      </c>
      <c r="H4" s="7" t="s">
        <v>7</v>
      </c>
      <c r="I4" s="8" t="s">
        <v>8</v>
      </c>
      <c r="J4" s="234" t="s">
        <v>635</v>
      </c>
      <c r="K4" s="7" t="s">
        <v>9</v>
      </c>
      <c r="L4" s="8" t="s">
        <v>8</v>
      </c>
      <c r="M4" s="235" t="s">
        <v>644</v>
      </c>
      <c r="N4" s="7" t="s">
        <v>10</v>
      </c>
      <c r="O4" s="8" t="s">
        <v>8</v>
      </c>
      <c r="P4" s="234" t="s">
        <v>573</v>
      </c>
      <c r="Q4" s="1"/>
    </row>
    <row r="5" spans="1:28" ht="236.25" customHeight="1" thickBot="1">
      <c r="A5" s="1"/>
      <c r="B5" s="163" t="s">
        <v>11</v>
      </c>
      <c r="C5" s="9" t="s">
        <v>12</v>
      </c>
      <c r="D5" s="233" t="s">
        <v>13</v>
      </c>
      <c r="E5" s="233" t="s">
        <v>14</v>
      </c>
      <c r="F5" s="233" t="s">
        <v>15</v>
      </c>
      <c r="G5" s="238">
        <v>44012</v>
      </c>
      <c r="H5" s="233" t="s">
        <v>540</v>
      </c>
      <c r="I5" s="11">
        <f>AVERAGE(0.1,)</f>
        <v>0.05</v>
      </c>
      <c r="J5" s="233" t="s">
        <v>574</v>
      </c>
      <c r="K5" s="233" t="s">
        <v>16</v>
      </c>
      <c r="L5" s="11">
        <f>AVERAGE(1)</f>
        <v>1</v>
      </c>
      <c r="M5" s="233" t="s">
        <v>574</v>
      </c>
      <c r="N5" s="233" t="s">
        <v>559</v>
      </c>
      <c r="O5" s="104">
        <f>AVERAGE(1,1)</f>
        <v>1</v>
      </c>
      <c r="P5" s="102" t="s">
        <v>574</v>
      </c>
      <c r="Q5" s="1"/>
      <c r="R5" s="13"/>
      <c r="S5" s="13"/>
      <c r="T5" s="13"/>
      <c r="U5" s="13"/>
      <c r="V5" s="13"/>
      <c r="W5" s="13"/>
      <c r="X5" s="13"/>
      <c r="Y5" s="13"/>
      <c r="Z5" s="13"/>
      <c r="AA5" s="13"/>
      <c r="AB5" s="13"/>
    </row>
    <row r="6" spans="1:28" ht="274.5" customHeight="1" thickBot="1">
      <c r="A6" s="3"/>
      <c r="B6" s="155"/>
      <c r="C6" s="14" t="s">
        <v>17</v>
      </c>
      <c r="D6" s="233" t="s">
        <v>18</v>
      </c>
      <c r="E6" s="233" t="s">
        <v>19</v>
      </c>
      <c r="F6" s="233" t="s">
        <v>538</v>
      </c>
      <c r="G6" s="239">
        <v>44012</v>
      </c>
      <c r="H6" s="233" t="s">
        <v>539</v>
      </c>
      <c r="I6" s="11">
        <f>AVERAGE(0,0.5,1,1,0,0.75)</f>
        <v>0.54166666666666663</v>
      </c>
      <c r="J6" s="233" t="s">
        <v>578</v>
      </c>
      <c r="K6" s="233" t="s">
        <v>558</v>
      </c>
      <c r="L6" s="11">
        <f>AVERAGE(1,1,1,1,1,1,1,1,1,1)</f>
        <v>1</v>
      </c>
      <c r="M6" s="233" t="s">
        <v>574</v>
      </c>
      <c r="N6" s="233" t="s">
        <v>560</v>
      </c>
      <c r="O6" s="104">
        <f>AVERAGE(1,1,1,1,1,1,1,1,1)</f>
        <v>1</v>
      </c>
      <c r="P6" s="102" t="s">
        <v>574</v>
      </c>
      <c r="Q6" s="1"/>
      <c r="R6" s="16"/>
      <c r="S6" s="16"/>
      <c r="T6" s="16"/>
      <c r="U6" s="16"/>
      <c r="V6" s="16"/>
      <c r="W6" s="16"/>
      <c r="X6" s="16"/>
      <c r="Y6" s="16"/>
      <c r="Z6" s="16"/>
      <c r="AA6" s="16"/>
      <c r="AB6" s="16"/>
    </row>
    <row r="7" spans="1:28" ht="115.5" thickBot="1">
      <c r="A7" s="1"/>
      <c r="B7" s="155"/>
      <c r="C7" s="14" t="s">
        <v>20</v>
      </c>
      <c r="D7" s="233" t="s">
        <v>21</v>
      </c>
      <c r="E7" s="233" t="s">
        <v>22</v>
      </c>
      <c r="F7" s="233" t="s">
        <v>23</v>
      </c>
      <c r="G7" s="239">
        <v>44012</v>
      </c>
      <c r="H7" s="233" t="s">
        <v>541</v>
      </c>
      <c r="I7" s="11">
        <f t="shared" ref="I7:I8" si="0">AVERAGE(,)</f>
        <v>0</v>
      </c>
      <c r="J7" s="233" t="s">
        <v>636</v>
      </c>
      <c r="K7" s="233" t="s">
        <v>24</v>
      </c>
      <c r="L7" s="11">
        <f>AVERAGE(1)</f>
        <v>1</v>
      </c>
      <c r="M7" s="233" t="s">
        <v>574</v>
      </c>
      <c r="N7" s="233" t="s">
        <v>561</v>
      </c>
      <c r="O7" s="104">
        <f>AVERAGE(1,1)</f>
        <v>1</v>
      </c>
      <c r="P7" s="102" t="s">
        <v>574</v>
      </c>
      <c r="Q7" s="1"/>
      <c r="R7" s="13"/>
      <c r="S7" s="13"/>
      <c r="T7" s="13"/>
      <c r="U7" s="13"/>
      <c r="V7" s="13"/>
      <c r="W7" s="13"/>
      <c r="X7" s="13"/>
      <c r="Y7" s="13"/>
      <c r="Z7" s="13"/>
      <c r="AA7" s="13"/>
      <c r="AB7" s="13"/>
    </row>
    <row r="8" spans="1:28" ht="153.75" thickBot="1">
      <c r="A8" s="1"/>
      <c r="B8" s="164"/>
      <c r="C8" s="14" t="s">
        <v>25</v>
      </c>
      <c r="D8" s="233" t="s">
        <v>26</v>
      </c>
      <c r="E8" s="233" t="s">
        <v>27</v>
      </c>
      <c r="F8" s="233" t="s">
        <v>23</v>
      </c>
      <c r="G8" s="239">
        <v>44134</v>
      </c>
      <c r="H8" s="233" t="s">
        <v>542</v>
      </c>
      <c r="I8" s="11">
        <f t="shared" si="0"/>
        <v>0</v>
      </c>
      <c r="J8" s="233" t="s">
        <v>636</v>
      </c>
      <c r="K8" s="233" t="s">
        <v>28</v>
      </c>
      <c r="L8" s="11">
        <f>AVERAGE(0.8)</f>
        <v>0.8</v>
      </c>
      <c r="M8" s="233" t="s">
        <v>578</v>
      </c>
      <c r="N8" s="233" t="s">
        <v>562</v>
      </c>
      <c r="O8" s="104">
        <f t="shared" ref="O8:O10" si="1">AVERAGE(1)</f>
        <v>1</v>
      </c>
      <c r="P8" s="102" t="s">
        <v>574</v>
      </c>
      <c r="Q8" s="1"/>
      <c r="R8" s="13"/>
      <c r="S8" s="13"/>
      <c r="T8" s="13"/>
      <c r="U8" s="13"/>
      <c r="V8" s="13"/>
      <c r="W8" s="13"/>
      <c r="X8" s="13"/>
      <c r="Y8" s="13"/>
      <c r="Z8" s="13"/>
      <c r="AA8" s="13"/>
      <c r="AB8" s="13"/>
    </row>
    <row r="9" spans="1:28" ht="192" thickBot="1">
      <c r="A9" s="1"/>
      <c r="B9" s="154" t="s">
        <v>29</v>
      </c>
      <c r="C9" s="14" t="s">
        <v>30</v>
      </c>
      <c r="D9" s="233" t="s">
        <v>31</v>
      </c>
      <c r="E9" s="233" t="s">
        <v>32</v>
      </c>
      <c r="F9" s="233" t="s">
        <v>23</v>
      </c>
      <c r="G9" s="239">
        <v>44165</v>
      </c>
      <c r="H9" s="233" t="s">
        <v>543</v>
      </c>
      <c r="I9" s="11">
        <f>AVERAGE(0.25)</f>
        <v>0.25</v>
      </c>
      <c r="J9" s="233" t="s">
        <v>574</v>
      </c>
      <c r="K9" s="233" t="s">
        <v>33</v>
      </c>
      <c r="L9" s="11">
        <f>AVERAGE(0.67)</f>
        <v>0.67</v>
      </c>
      <c r="M9" s="233" t="s">
        <v>574</v>
      </c>
      <c r="N9" s="233" t="s">
        <v>563</v>
      </c>
      <c r="O9" s="104">
        <f t="shared" si="1"/>
        <v>1</v>
      </c>
      <c r="P9" s="102" t="s">
        <v>574</v>
      </c>
      <c r="Q9" s="1"/>
      <c r="R9" s="13"/>
      <c r="S9" s="13"/>
      <c r="T9" s="13"/>
      <c r="U9" s="13"/>
      <c r="V9" s="13"/>
      <c r="W9" s="13"/>
      <c r="X9" s="13"/>
      <c r="Y9" s="13"/>
      <c r="Z9" s="13"/>
      <c r="AA9" s="13"/>
      <c r="AB9" s="13"/>
    </row>
    <row r="10" spans="1:28" ht="212.25" customHeight="1" thickBot="1">
      <c r="A10" s="1"/>
      <c r="B10" s="155"/>
      <c r="C10" s="14" t="s">
        <v>34</v>
      </c>
      <c r="D10" s="233" t="s">
        <v>35</v>
      </c>
      <c r="E10" s="233" t="s">
        <v>36</v>
      </c>
      <c r="F10" s="233" t="s">
        <v>23</v>
      </c>
      <c r="G10" s="239">
        <v>44043</v>
      </c>
      <c r="H10" s="233" t="s">
        <v>544</v>
      </c>
      <c r="I10" s="11">
        <f>AVERAGE(0.3)</f>
        <v>0.3</v>
      </c>
      <c r="J10" s="233" t="s">
        <v>574</v>
      </c>
      <c r="K10" s="233" t="s">
        <v>37</v>
      </c>
      <c r="L10" s="11">
        <f>AVERAGE(1)</f>
        <v>1</v>
      </c>
      <c r="M10" s="233" t="s">
        <v>574</v>
      </c>
      <c r="N10" s="233" t="s">
        <v>564</v>
      </c>
      <c r="O10" s="104">
        <f t="shared" si="1"/>
        <v>1</v>
      </c>
      <c r="P10" s="102" t="s">
        <v>574</v>
      </c>
      <c r="Q10" s="1"/>
      <c r="R10" s="13"/>
      <c r="S10" s="13"/>
      <c r="T10" s="13"/>
      <c r="U10" s="13"/>
      <c r="V10" s="13"/>
      <c r="W10" s="13"/>
      <c r="X10" s="13"/>
      <c r="Y10" s="13"/>
      <c r="Z10" s="13"/>
      <c r="AA10" s="13"/>
      <c r="AB10" s="13"/>
    </row>
    <row r="11" spans="1:28" ht="409.6" thickBot="1">
      <c r="A11" s="1"/>
      <c r="B11" s="165"/>
      <c r="C11" s="14" t="s">
        <v>38</v>
      </c>
      <c r="D11" s="233" t="s">
        <v>39</v>
      </c>
      <c r="E11" s="233" t="s">
        <v>32</v>
      </c>
      <c r="F11" s="233" t="s">
        <v>40</v>
      </c>
      <c r="G11" s="239">
        <v>44165</v>
      </c>
      <c r="H11" s="236" t="s">
        <v>667</v>
      </c>
      <c r="I11" s="11">
        <f>AVERAGE(0.3,0,0.5,0,0,0,0)</f>
        <v>0.1142857142857143</v>
      </c>
      <c r="J11" s="233" t="s">
        <v>578</v>
      </c>
      <c r="K11" s="233" t="s">
        <v>557</v>
      </c>
      <c r="L11" s="11">
        <f>AVERAGE(0.67,1,0.5,1,1,1,1,1,1)</f>
        <v>0.90777777777777779</v>
      </c>
      <c r="M11" s="233" t="s">
        <v>574</v>
      </c>
      <c r="N11" s="233" t="s">
        <v>565</v>
      </c>
      <c r="O11" s="104">
        <f>AVERAGE(1,1,1,1,1,1,1,1,1,1)</f>
        <v>1</v>
      </c>
      <c r="P11" s="102" t="s">
        <v>574</v>
      </c>
      <c r="Q11" s="1"/>
      <c r="R11" s="16"/>
      <c r="S11" s="16"/>
      <c r="T11" s="16"/>
      <c r="U11" s="16"/>
      <c r="V11" s="16"/>
      <c r="W11" s="16"/>
      <c r="X11" s="16"/>
      <c r="Y11" s="16"/>
      <c r="Z11" s="16"/>
      <c r="AA11" s="16"/>
      <c r="AB11" s="16"/>
    </row>
    <row r="12" spans="1:28" ht="184.5" customHeight="1" thickBot="1">
      <c r="A12" s="1"/>
      <c r="B12" s="166" t="s">
        <v>41</v>
      </c>
      <c r="C12" s="14" t="s">
        <v>42</v>
      </c>
      <c r="D12" s="233" t="s">
        <v>43</v>
      </c>
      <c r="E12" s="233" t="s">
        <v>44</v>
      </c>
      <c r="F12" s="233" t="s">
        <v>15</v>
      </c>
      <c r="G12" s="239">
        <v>44165</v>
      </c>
      <c r="H12" s="233" t="s">
        <v>545</v>
      </c>
      <c r="I12" s="11">
        <f t="shared" ref="I12:I14" si="2">AVERAGE(0.3)</f>
        <v>0.3</v>
      </c>
      <c r="J12" s="233" t="s">
        <v>574</v>
      </c>
      <c r="K12" s="233" t="s">
        <v>556</v>
      </c>
      <c r="L12" s="11">
        <f>AVERAGE(0.66)</f>
        <v>0.66</v>
      </c>
      <c r="M12" s="233" t="s">
        <v>574</v>
      </c>
      <c r="N12" s="233" t="s">
        <v>566</v>
      </c>
      <c r="O12" s="104">
        <f t="shared" ref="O12:O13" si="3">AVERAGE(1,1)</f>
        <v>1</v>
      </c>
      <c r="P12" s="102" t="s">
        <v>574</v>
      </c>
      <c r="Q12" s="1"/>
      <c r="R12" s="16"/>
      <c r="S12" s="16"/>
      <c r="T12" s="16"/>
      <c r="U12" s="16"/>
      <c r="V12" s="16"/>
      <c r="W12" s="16"/>
      <c r="X12" s="16"/>
      <c r="Y12" s="16"/>
      <c r="Z12" s="16"/>
      <c r="AA12" s="16"/>
      <c r="AB12" s="16"/>
    </row>
    <row r="13" spans="1:28" ht="197.25" customHeight="1" thickBot="1">
      <c r="A13" s="1"/>
      <c r="B13" s="155"/>
      <c r="C13" s="14" t="s">
        <v>45</v>
      </c>
      <c r="D13" s="233" t="s">
        <v>46</v>
      </c>
      <c r="E13" s="233" t="s">
        <v>47</v>
      </c>
      <c r="F13" s="233" t="s">
        <v>48</v>
      </c>
      <c r="G13" s="239">
        <v>44196</v>
      </c>
      <c r="H13" s="233" t="s">
        <v>546</v>
      </c>
      <c r="I13" s="11">
        <f t="shared" si="2"/>
        <v>0.3</v>
      </c>
      <c r="J13" s="233" t="s">
        <v>574</v>
      </c>
      <c r="K13" s="233" t="s">
        <v>555</v>
      </c>
      <c r="L13" s="11">
        <f>AVERAGE(0.66,0.5,1)</f>
        <v>0.72000000000000008</v>
      </c>
      <c r="M13" s="233" t="s">
        <v>574</v>
      </c>
      <c r="N13" s="233" t="s">
        <v>567</v>
      </c>
      <c r="O13" s="104">
        <f t="shared" si="3"/>
        <v>1</v>
      </c>
      <c r="P13" s="102" t="s">
        <v>574</v>
      </c>
      <c r="Q13" s="1"/>
      <c r="R13" s="13"/>
      <c r="S13" s="13"/>
      <c r="T13" s="13"/>
      <c r="U13" s="13"/>
      <c r="V13" s="13"/>
      <c r="W13" s="13"/>
      <c r="X13" s="13"/>
      <c r="Y13" s="13"/>
      <c r="Z13" s="13"/>
      <c r="AA13" s="13"/>
      <c r="AB13" s="13"/>
    </row>
    <row r="14" spans="1:28" ht="119.25" customHeight="1" thickBot="1">
      <c r="A14" s="17"/>
      <c r="B14" s="165"/>
      <c r="C14" s="14" t="s">
        <v>49</v>
      </c>
      <c r="D14" s="233" t="s">
        <v>50</v>
      </c>
      <c r="E14" s="233" t="s">
        <v>51</v>
      </c>
      <c r="F14" s="233" t="s">
        <v>23</v>
      </c>
      <c r="G14" s="239">
        <v>44211</v>
      </c>
      <c r="H14" s="233" t="s">
        <v>547</v>
      </c>
      <c r="I14" s="11">
        <f t="shared" si="2"/>
        <v>0.3</v>
      </c>
      <c r="J14" s="233" t="s">
        <v>574</v>
      </c>
      <c r="K14" s="233" t="s">
        <v>52</v>
      </c>
      <c r="L14" s="11">
        <f>AVERAGE(0.66)</f>
        <v>0.66</v>
      </c>
      <c r="M14" s="233" t="s">
        <v>574</v>
      </c>
      <c r="N14" s="233" t="s">
        <v>568</v>
      </c>
      <c r="O14" s="104">
        <f>AVERAGE(1)</f>
        <v>1</v>
      </c>
      <c r="P14" s="102" t="s">
        <v>574</v>
      </c>
      <c r="Q14" s="1"/>
      <c r="R14" s="13"/>
      <c r="S14" s="13"/>
      <c r="T14" s="13"/>
      <c r="U14" s="13"/>
      <c r="V14" s="13"/>
      <c r="W14" s="13"/>
      <c r="X14" s="13"/>
      <c r="Y14" s="13"/>
      <c r="Z14" s="13"/>
      <c r="AA14" s="13"/>
      <c r="AB14" s="13"/>
    </row>
    <row r="15" spans="1:28" ht="409.6" thickBot="1">
      <c r="A15" s="1"/>
      <c r="B15" s="166" t="s">
        <v>53</v>
      </c>
      <c r="C15" s="14" t="s">
        <v>54</v>
      </c>
      <c r="D15" s="233" t="s">
        <v>55</v>
      </c>
      <c r="E15" s="233" t="s">
        <v>56</v>
      </c>
      <c r="F15" s="233" t="s">
        <v>57</v>
      </c>
      <c r="G15" s="239" t="s">
        <v>58</v>
      </c>
      <c r="H15" s="233" t="s">
        <v>548</v>
      </c>
      <c r="I15" s="11">
        <f>AVERAGE(1,1,1,1,0.8,1,1,1)</f>
        <v>0.97499999999999998</v>
      </c>
      <c r="J15" s="233" t="s">
        <v>578</v>
      </c>
      <c r="K15" s="233" t="s">
        <v>554</v>
      </c>
      <c r="L15" s="11">
        <f>AVERAGE(1,1,1,1,1,1,1,1,1,1,1)</f>
        <v>1</v>
      </c>
      <c r="M15" s="233" t="s">
        <v>574</v>
      </c>
      <c r="N15" s="233" t="s">
        <v>569</v>
      </c>
      <c r="O15" s="104">
        <f>AVERAGE(1,1,1,1,1,1,1,1,1,1,1,1)</f>
        <v>1</v>
      </c>
      <c r="P15" s="102" t="s">
        <v>574</v>
      </c>
      <c r="Q15" s="1"/>
      <c r="R15" s="16"/>
      <c r="S15" s="16"/>
      <c r="T15" s="16"/>
      <c r="U15" s="16"/>
      <c r="V15" s="16"/>
      <c r="W15" s="16"/>
      <c r="X15" s="16"/>
      <c r="Y15" s="16"/>
      <c r="Z15" s="16"/>
      <c r="AA15" s="16"/>
      <c r="AB15" s="16"/>
    </row>
    <row r="16" spans="1:28" ht="409.6" thickBot="1">
      <c r="A16" s="1"/>
      <c r="B16" s="165"/>
      <c r="C16" s="14" t="s">
        <v>59</v>
      </c>
      <c r="D16" s="233" t="s">
        <v>60</v>
      </c>
      <c r="E16" s="233" t="s">
        <v>61</v>
      </c>
      <c r="F16" s="233" t="s">
        <v>62</v>
      </c>
      <c r="G16" s="239" t="s">
        <v>58</v>
      </c>
      <c r="H16" s="233" t="s">
        <v>549</v>
      </c>
      <c r="I16" s="11">
        <f>AVERAGE(1,1,0,1,1,1,1)</f>
        <v>0.8571428571428571</v>
      </c>
      <c r="J16" s="233" t="s">
        <v>578</v>
      </c>
      <c r="K16" s="233" t="s">
        <v>553</v>
      </c>
      <c r="L16" s="11">
        <f>AVERAGE(0.66,1,1,0.6,1,1,1,1,1,1)</f>
        <v>0.92599999999999993</v>
      </c>
      <c r="M16" s="233" t="s">
        <v>574</v>
      </c>
      <c r="N16" s="233" t="s">
        <v>570</v>
      </c>
      <c r="O16" s="104">
        <f>AVERAGE(1)</f>
        <v>1</v>
      </c>
      <c r="P16" s="102" t="s">
        <v>574</v>
      </c>
      <c r="Q16" s="1"/>
      <c r="R16" s="16"/>
      <c r="S16" s="16"/>
      <c r="T16" s="16"/>
      <c r="U16" s="16"/>
      <c r="V16" s="16"/>
      <c r="W16" s="16"/>
      <c r="X16" s="16"/>
      <c r="Y16" s="16"/>
      <c r="Z16" s="16"/>
      <c r="AA16" s="16"/>
      <c r="AB16" s="16"/>
    </row>
    <row r="17" spans="1:28" ht="99.75" thickBot="1">
      <c r="A17" s="17"/>
      <c r="B17" s="154" t="s">
        <v>63</v>
      </c>
      <c r="C17" s="14" t="s">
        <v>64</v>
      </c>
      <c r="D17" s="233" t="s">
        <v>65</v>
      </c>
      <c r="E17" s="233" t="s">
        <v>66</v>
      </c>
      <c r="F17" s="233" t="s">
        <v>67</v>
      </c>
      <c r="G17" s="239">
        <v>43966</v>
      </c>
      <c r="H17" s="233" t="s">
        <v>631</v>
      </c>
      <c r="I17" s="18">
        <v>1</v>
      </c>
      <c r="J17" s="233" t="s">
        <v>636</v>
      </c>
      <c r="K17" s="233" t="s">
        <v>552</v>
      </c>
      <c r="L17" s="12">
        <v>1</v>
      </c>
      <c r="M17" s="233" t="s">
        <v>574</v>
      </c>
      <c r="N17" s="233" t="s">
        <v>571</v>
      </c>
      <c r="O17" s="104">
        <f>AVERAGE(1)</f>
        <v>1</v>
      </c>
      <c r="P17" s="102" t="s">
        <v>574</v>
      </c>
      <c r="Q17" s="1"/>
      <c r="R17" s="13"/>
      <c r="S17" s="13"/>
      <c r="T17" s="13"/>
      <c r="U17" s="13"/>
      <c r="V17" s="13"/>
      <c r="W17" s="13"/>
      <c r="X17" s="13"/>
      <c r="Y17" s="13"/>
      <c r="Z17" s="13"/>
      <c r="AA17" s="13"/>
      <c r="AB17" s="13"/>
    </row>
    <row r="18" spans="1:28" ht="115.5" customHeight="1" thickBot="1">
      <c r="A18" s="17"/>
      <c r="B18" s="155"/>
      <c r="C18" s="19" t="s">
        <v>68</v>
      </c>
      <c r="D18" s="233" t="s">
        <v>69</v>
      </c>
      <c r="E18" s="233" t="s">
        <v>66</v>
      </c>
      <c r="F18" s="233" t="s">
        <v>67</v>
      </c>
      <c r="G18" s="239">
        <v>44088</v>
      </c>
      <c r="H18" s="233" t="s">
        <v>70</v>
      </c>
      <c r="I18" s="18">
        <v>0</v>
      </c>
      <c r="J18" s="233" t="s">
        <v>636</v>
      </c>
      <c r="K18" s="233" t="s">
        <v>551</v>
      </c>
      <c r="L18" s="12">
        <v>1</v>
      </c>
      <c r="M18" s="233" t="s">
        <v>574</v>
      </c>
      <c r="N18" s="233" t="s">
        <v>634</v>
      </c>
      <c r="O18" s="104">
        <v>1</v>
      </c>
      <c r="P18" s="102" t="s">
        <v>574</v>
      </c>
      <c r="Q18" s="1"/>
      <c r="R18" s="13"/>
      <c r="S18" s="13"/>
      <c r="T18" s="13"/>
      <c r="U18" s="13"/>
      <c r="V18" s="13"/>
      <c r="W18" s="13"/>
      <c r="X18" s="13"/>
      <c r="Y18" s="13"/>
      <c r="Z18" s="13"/>
      <c r="AA18" s="13"/>
      <c r="AB18" s="13"/>
    </row>
    <row r="19" spans="1:28" ht="116.25" customHeight="1" thickBot="1">
      <c r="A19" s="17"/>
      <c r="B19" s="156"/>
      <c r="C19" s="20" t="s">
        <v>71</v>
      </c>
      <c r="D19" s="233" t="s">
        <v>72</v>
      </c>
      <c r="E19" s="233" t="s">
        <v>66</v>
      </c>
      <c r="F19" s="233" t="s">
        <v>67</v>
      </c>
      <c r="G19" s="240">
        <v>44212</v>
      </c>
      <c r="H19" s="233" t="s">
        <v>73</v>
      </c>
      <c r="I19" s="18">
        <v>0</v>
      </c>
      <c r="J19" s="233" t="s">
        <v>636</v>
      </c>
      <c r="K19" s="233" t="s">
        <v>550</v>
      </c>
      <c r="L19" s="12">
        <v>0</v>
      </c>
      <c r="M19" s="233" t="s">
        <v>574</v>
      </c>
      <c r="N19" s="233" t="s">
        <v>572</v>
      </c>
      <c r="O19" s="104">
        <f>AVERAGE(1)</f>
        <v>1</v>
      </c>
      <c r="P19" s="102" t="s">
        <v>574</v>
      </c>
      <c r="Q19" s="1"/>
      <c r="R19" s="13"/>
      <c r="S19" s="13"/>
      <c r="T19" s="13"/>
      <c r="U19" s="13"/>
      <c r="V19" s="13"/>
      <c r="W19" s="13"/>
      <c r="X19" s="13"/>
      <c r="Y19" s="13"/>
      <c r="Z19" s="13"/>
      <c r="AA19" s="13"/>
      <c r="AB19" s="13"/>
    </row>
    <row r="20" spans="1:28" ht="28.5" customHeight="1" thickBot="1">
      <c r="A20" s="1"/>
      <c r="B20" s="1"/>
      <c r="C20" s="157" t="s">
        <v>74</v>
      </c>
      <c r="D20" s="158"/>
      <c r="E20" s="158"/>
      <c r="F20" s="158"/>
      <c r="G20" s="159"/>
      <c r="H20" s="21"/>
      <c r="I20" s="22">
        <f>AVERAGE(I6,I11,I15,I16)*0.33</f>
        <v>0.20526785714285717</v>
      </c>
      <c r="J20" s="1"/>
      <c r="K20" s="1"/>
      <c r="L20" s="22">
        <f>AVERAGE(L6,L11,L15,L16)*0.33</f>
        <v>0.31628666666666666</v>
      </c>
      <c r="M20" s="1"/>
      <c r="N20" s="1"/>
      <c r="O20" s="22">
        <f>AVERAGE(O6,O11,O15,O16)*0.33</f>
        <v>0.33</v>
      </c>
      <c r="P20" s="1"/>
      <c r="Q20" s="1"/>
      <c r="R20" s="23"/>
      <c r="S20" s="23"/>
      <c r="T20" s="23"/>
      <c r="U20" s="23"/>
      <c r="V20" s="23"/>
      <c r="W20" s="23"/>
      <c r="X20" s="23"/>
      <c r="Y20" s="23"/>
      <c r="Z20" s="23"/>
      <c r="AA20" s="23"/>
      <c r="AB20" s="23"/>
    </row>
    <row r="21" spans="1:28" ht="15.75" customHeight="1">
      <c r="A21" s="1"/>
      <c r="B21" s="1"/>
      <c r="C21" s="2"/>
      <c r="D21" s="1"/>
      <c r="E21" s="1"/>
      <c r="F21" s="1"/>
      <c r="G21" s="33"/>
      <c r="H21" s="1"/>
      <c r="I21" s="1"/>
      <c r="J21" s="109"/>
      <c r="K21" s="1"/>
      <c r="L21" s="1"/>
      <c r="M21" s="109"/>
      <c r="N21" s="1"/>
      <c r="O21" s="1"/>
      <c r="P21" s="1"/>
      <c r="Q21" s="1"/>
    </row>
    <row r="22" spans="1:28" ht="15.75" customHeight="1">
      <c r="A22" s="1"/>
      <c r="B22" s="1"/>
      <c r="C22" s="2"/>
      <c r="D22" s="1"/>
      <c r="E22" s="1"/>
      <c r="F22" s="1"/>
      <c r="G22" s="33"/>
      <c r="H22" s="1"/>
      <c r="I22" s="1"/>
      <c r="J22" s="109"/>
      <c r="K22" s="1"/>
      <c r="L22" s="1"/>
      <c r="M22" s="109"/>
      <c r="N22" s="1"/>
      <c r="O22" s="1"/>
      <c r="P22" s="1"/>
      <c r="Q22" s="1"/>
    </row>
    <row r="23" spans="1:28" ht="15.75" customHeight="1">
      <c r="A23" s="1"/>
      <c r="B23" s="1"/>
      <c r="C23" s="2"/>
      <c r="D23" s="1"/>
      <c r="E23" s="1"/>
      <c r="F23" s="1"/>
      <c r="G23" s="33"/>
      <c r="H23" s="1"/>
      <c r="I23" s="1"/>
      <c r="J23" s="109"/>
      <c r="K23" s="1"/>
      <c r="L23" s="1"/>
      <c r="M23" s="109"/>
      <c r="N23" s="1"/>
      <c r="O23" s="1"/>
      <c r="P23" s="1"/>
      <c r="Q23" s="1"/>
    </row>
    <row r="24" spans="1:28" ht="15.75" customHeight="1">
      <c r="A24" s="1"/>
      <c r="B24" s="1"/>
      <c r="C24" s="2"/>
      <c r="D24" s="1"/>
      <c r="E24" s="1"/>
      <c r="F24" s="1"/>
      <c r="G24" s="33"/>
      <c r="H24" s="1"/>
      <c r="I24" s="1"/>
      <c r="J24" s="109"/>
      <c r="K24" s="1"/>
      <c r="L24" s="1"/>
      <c r="M24" s="109"/>
      <c r="N24" s="1"/>
      <c r="O24" s="1"/>
      <c r="P24" s="1"/>
      <c r="Q24" s="1"/>
    </row>
    <row r="25" spans="1:28" ht="15.75" customHeight="1">
      <c r="A25" s="1"/>
      <c r="B25" s="1"/>
      <c r="C25" s="2"/>
      <c r="D25" s="1"/>
      <c r="E25" s="1"/>
      <c r="F25" s="1"/>
      <c r="G25" s="33"/>
      <c r="H25" s="1"/>
      <c r="I25" s="1"/>
      <c r="J25" s="109"/>
      <c r="K25" s="1"/>
      <c r="L25" s="1"/>
      <c r="M25" s="109"/>
      <c r="N25" s="1"/>
      <c r="O25" s="1"/>
      <c r="P25" s="1"/>
      <c r="Q25" s="1"/>
    </row>
    <row r="26" spans="1:28" ht="15.75" customHeight="1">
      <c r="A26" s="1"/>
      <c r="B26" s="1"/>
      <c r="C26" s="2"/>
      <c r="D26" s="1"/>
      <c r="E26" s="1"/>
      <c r="F26" s="1"/>
      <c r="G26" s="33"/>
      <c r="H26" s="1"/>
      <c r="I26" s="1"/>
      <c r="J26" s="109"/>
      <c r="K26" s="1"/>
      <c r="L26" s="1"/>
      <c r="M26" s="109"/>
      <c r="N26" s="1"/>
      <c r="O26" s="1"/>
      <c r="P26" s="1"/>
      <c r="Q26" s="1"/>
    </row>
    <row r="27" spans="1:28" ht="15.75" customHeight="1">
      <c r="A27" s="1"/>
      <c r="B27" s="1"/>
      <c r="C27" s="2"/>
      <c r="D27" s="1"/>
      <c r="E27" s="1"/>
      <c r="F27" s="1"/>
      <c r="G27" s="33"/>
      <c r="H27" s="1"/>
      <c r="I27" s="1"/>
      <c r="J27" s="109"/>
      <c r="K27" s="1"/>
      <c r="L27" s="1"/>
      <c r="M27" s="109"/>
      <c r="N27" s="1"/>
      <c r="O27" s="1"/>
      <c r="P27" s="1"/>
      <c r="Q27" s="1"/>
    </row>
    <row r="28" spans="1:28" ht="15.75" customHeight="1">
      <c r="A28" s="1"/>
      <c r="B28" s="1"/>
      <c r="C28" s="2"/>
      <c r="D28" s="1"/>
      <c r="E28" s="1"/>
      <c r="F28" s="1"/>
      <c r="G28" s="33"/>
      <c r="H28" s="1"/>
      <c r="I28" s="1"/>
      <c r="J28" s="109"/>
      <c r="K28" s="1"/>
      <c r="L28" s="1"/>
      <c r="M28" s="109"/>
      <c r="N28" s="1"/>
      <c r="O28" s="1"/>
      <c r="P28" s="1"/>
      <c r="Q28" s="1"/>
    </row>
    <row r="29" spans="1:28" ht="15.75" customHeight="1">
      <c r="A29" s="1"/>
      <c r="B29" s="1"/>
      <c r="C29" s="2"/>
      <c r="D29" s="1"/>
      <c r="E29" s="1"/>
      <c r="F29" s="1"/>
      <c r="G29" s="33"/>
      <c r="H29" s="1"/>
      <c r="I29" s="1"/>
      <c r="J29" s="109"/>
      <c r="K29" s="1"/>
      <c r="L29" s="1"/>
      <c r="M29" s="109"/>
      <c r="N29" s="1"/>
      <c r="O29" s="1"/>
      <c r="P29" s="1"/>
      <c r="Q29" s="1"/>
    </row>
    <row r="30" spans="1:28" ht="15.75" customHeight="1">
      <c r="A30" s="1"/>
      <c r="B30" s="1"/>
      <c r="C30" s="2"/>
      <c r="D30" s="1"/>
      <c r="E30" s="1"/>
      <c r="F30" s="1"/>
      <c r="G30" s="33"/>
      <c r="H30" s="1"/>
      <c r="I30" s="1"/>
      <c r="J30" s="109"/>
      <c r="K30" s="1"/>
      <c r="L30" s="1"/>
      <c r="M30" s="109"/>
      <c r="N30" s="1"/>
      <c r="O30" s="1"/>
      <c r="P30" s="1"/>
      <c r="Q30" s="1"/>
    </row>
    <row r="31" spans="1:28" ht="15.75" customHeight="1">
      <c r="A31" s="1"/>
      <c r="B31" s="1"/>
      <c r="C31" s="2"/>
      <c r="D31" s="1"/>
      <c r="E31" s="1"/>
      <c r="F31" s="1"/>
      <c r="G31" s="33"/>
      <c r="H31" s="1"/>
      <c r="I31" s="1"/>
      <c r="J31" s="109"/>
      <c r="K31" s="1"/>
      <c r="L31" s="1"/>
      <c r="M31" s="109"/>
      <c r="N31" s="1"/>
      <c r="O31" s="1"/>
      <c r="P31" s="1"/>
      <c r="Q31" s="1"/>
    </row>
    <row r="32" spans="1:28" ht="15.75" customHeight="1">
      <c r="A32" s="1"/>
      <c r="B32" s="1"/>
      <c r="C32" s="2"/>
      <c r="D32" s="1"/>
      <c r="E32" s="1"/>
      <c r="F32" s="1"/>
      <c r="G32" s="33"/>
      <c r="H32" s="1"/>
      <c r="I32" s="1"/>
      <c r="J32" s="109"/>
      <c r="K32" s="1"/>
      <c r="L32" s="1"/>
      <c r="M32" s="109"/>
      <c r="N32" s="1"/>
      <c r="O32" s="1"/>
      <c r="P32" s="1"/>
      <c r="Q32" s="1"/>
    </row>
    <row r="33" spans="1:17" ht="15.75" customHeight="1">
      <c r="A33" s="1"/>
      <c r="B33" s="1"/>
      <c r="C33" s="2"/>
      <c r="D33" s="1"/>
      <c r="E33" s="1"/>
      <c r="F33" s="1"/>
      <c r="G33" s="33"/>
      <c r="H33" s="1"/>
      <c r="I33" s="1"/>
      <c r="J33" s="109"/>
      <c r="K33" s="1"/>
      <c r="L33" s="1"/>
      <c r="M33" s="109"/>
      <c r="N33" s="1"/>
      <c r="O33" s="1"/>
      <c r="P33" s="1"/>
      <c r="Q33" s="1"/>
    </row>
    <row r="34" spans="1:17" ht="15.75" customHeight="1">
      <c r="A34" s="1"/>
      <c r="B34" s="1"/>
      <c r="C34" s="2"/>
      <c r="D34" s="1"/>
      <c r="E34" s="1"/>
      <c r="F34" s="1"/>
      <c r="G34" s="33"/>
      <c r="H34" s="1"/>
      <c r="I34" s="1"/>
      <c r="J34" s="109"/>
      <c r="K34" s="1"/>
      <c r="L34" s="1"/>
      <c r="M34" s="109"/>
      <c r="N34" s="1"/>
      <c r="O34" s="1"/>
      <c r="P34" s="1"/>
      <c r="Q34" s="1"/>
    </row>
    <row r="35" spans="1:17" ht="15.75" customHeight="1">
      <c r="A35" s="1"/>
      <c r="B35" s="1"/>
      <c r="C35" s="2"/>
      <c r="D35" s="1"/>
      <c r="E35" s="1"/>
      <c r="F35" s="1"/>
      <c r="G35" s="33"/>
      <c r="H35" s="1"/>
      <c r="I35" s="1"/>
      <c r="J35" s="109"/>
      <c r="K35" s="1"/>
      <c r="L35" s="1"/>
      <c r="M35" s="109"/>
      <c r="N35" s="1"/>
      <c r="O35" s="1"/>
      <c r="P35" s="1"/>
      <c r="Q35" s="1"/>
    </row>
    <row r="36" spans="1:17" ht="15.75" customHeight="1">
      <c r="A36" s="1"/>
      <c r="B36" s="1"/>
      <c r="C36" s="2"/>
      <c r="D36" s="1"/>
      <c r="E36" s="1"/>
      <c r="F36" s="1"/>
      <c r="G36" s="33"/>
      <c r="H36" s="1"/>
      <c r="I36" s="1"/>
      <c r="J36" s="109"/>
      <c r="K36" s="1"/>
      <c r="L36" s="1"/>
      <c r="M36" s="109"/>
      <c r="N36" s="1"/>
      <c r="O36" s="1"/>
      <c r="P36" s="1"/>
      <c r="Q36" s="1"/>
    </row>
    <row r="37" spans="1:17" ht="15.75" customHeight="1">
      <c r="A37" s="1"/>
      <c r="B37" s="1"/>
      <c r="C37" s="2"/>
      <c r="D37" s="1"/>
      <c r="E37" s="1"/>
      <c r="F37" s="1"/>
      <c r="G37" s="33"/>
      <c r="H37" s="1"/>
      <c r="I37" s="1"/>
      <c r="J37" s="109"/>
      <c r="K37" s="1"/>
      <c r="L37" s="1"/>
      <c r="M37" s="109"/>
      <c r="N37" s="1"/>
      <c r="O37" s="1"/>
      <c r="P37" s="1"/>
      <c r="Q37" s="1"/>
    </row>
    <row r="38" spans="1:17" ht="15.75" customHeight="1">
      <c r="A38" s="1"/>
      <c r="B38" s="1"/>
      <c r="C38" s="2"/>
      <c r="D38" s="1"/>
      <c r="E38" s="1"/>
      <c r="F38" s="1"/>
      <c r="G38" s="33"/>
      <c r="H38" s="1"/>
      <c r="I38" s="1"/>
      <c r="J38" s="109"/>
      <c r="K38" s="1"/>
      <c r="L38" s="1"/>
      <c r="M38" s="109"/>
      <c r="N38" s="1"/>
      <c r="O38" s="1"/>
      <c r="P38" s="1"/>
      <c r="Q38" s="1"/>
    </row>
    <row r="39" spans="1:17" ht="15.75" customHeight="1">
      <c r="A39" s="1"/>
      <c r="B39" s="1"/>
      <c r="C39" s="2"/>
      <c r="D39" s="1"/>
      <c r="E39" s="1"/>
      <c r="F39" s="1"/>
      <c r="G39" s="33"/>
      <c r="H39" s="1"/>
      <c r="I39" s="1"/>
      <c r="J39" s="109"/>
      <c r="K39" s="1"/>
      <c r="L39" s="1"/>
      <c r="M39" s="109"/>
      <c r="N39" s="1"/>
      <c r="O39" s="1"/>
      <c r="P39" s="1"/>
      <c r="Q39" s="1"/>
    </row>
    <row r="40" spans="1:17" ht="15.75" customHeight="1">
      <c r="A40" s="1"/>
      <c r="B40" s="1"/>
      <c r="C40" s="2"/>
      <c r="D40" s="1"/>
      <c r="E40" s="1"/>
      <c r="F40" s="1"/>
      <c r="G40" s="33"/>
      <c r="H40" s="1"/>
      <c r="I40" s="1"/>
      <c r="J40" s="109"/>
      <c r="K40" s="1"/>
      <c r="L40" s="1"/>
      <c r="M40" s="109"/>
      <c r="N40" s="1"/>
      <c r="O40" s="1"/>
      <c r="P40" s="1"/>
      <c r="Q40" s="1"/>
    </row>
    <row r="41" spans="1:17" ht="15.75" customHeight="1">
      <c r="A41" s="1"/>
      <c r="B41" s="1"/>
      <c r="C41" s="2"/>
      <c r="D41" s="1"/>
      <c r="E41" s="1"/>
      <c r="F41" s="1"/>
      <c r="G41" s="33"/>
      <c r="H41" s="1"/>
      <c r="I41" s="1"/>
      <c r="J41" s="109"/>
      <c r="K41" s="1"/>
      <c r="L41" s="1"/>
      <c r="M41" s="109"/>
      <c r="N41" s="1"/>
      <c r="O41" s="1"/>
      <c r="P41" s="1"/>
      <c r="Q41" s="1"/>
    </row>
    <row r="42" spans="1:17" ht="15.75" customHeight="1">
      <c r="A42" s="1"/>
      <c r="B42" s="1"/>
      <c r="C42" s="2"/>
      <c r="D42" s="1"/>
      <c r="E42" s="1"/>
      <c r="F42" s="1"/>
      <c r="G42" s="33"/>
      <c r="H42" s="1"/>
      <c r="I42" s="1"/>
      <c r="J42" s="109"/>
      <c r="K42" s="1"/>
      <c r="L42" s="1"/>
      <c r="M42" s="109"/>
      <c r="N42" s="1"/>
      <c r="O42" s="1"/>
      <c r="P42" s="1"/>
      <c r="Q42" s="1"/>
    </row>
    <row r="43" spans="1:17" ht="15.75" customHeight="1">
      <c r="A43" s="1"/>
      <c r="B43" s="1"/>
      <c r="C43" s="2"/>
      <c r="D43" s="1"/>
      <c r="E43" s="1"/>
      <c r="F43" s="1"/>
      <c r="G43" s="33"/>
      <c r="H43" s="1"/>
      <c r="I43" s="1"/>
      <c r="J43" s="109"/>
      <c r="K43" s="1"/>
      <c r="L43" s="1"/>
      <c r="M43" s="109"/>
      <c r="N43" s="1"/>
      <c r="O43" s="1"/>
      <c r="P43" s="1"/>
      <c r="Q43" s="1"/>
    </row>
    <row r="44" spans="1:17" ht="15.75" customHeight="1">
      <c r="A44" s="1"/>
      <c r="B44" s="1"/>
      <c r="C44" s="2"/>
      <c r="D44" s="1"/>
      <c r="E44" s="1"/>
      <c r="F44" s="1"/>
      <c r="G44" s="33"/>
      <c r="H44" s="1"/>
      <c r="I44" s="1"/>
      <c r="J44" s="109"/>
      <c r="K44" s="1"/>
      <c r="L44" s="1"/>
      <c r="M44" s="109"/>
      <c r="N44" s="1"/>
      <c r="O44" s="1"/>
      <c r="P44" s="1"/>
      <c r="Q44" s="1"/>
    </row>
    <row r="45" spans="1:17" ht="15.75" customHeight="1">
      <c r="A45" s="1"/>
      <c r="B45" s="1"/>
      <c r="C45" s="2"/>
      <c r="D45" s="1"/>
      <c r="E45" s="1"/>
      <c r="F45" s="1"/>
      <c r="G45" s="33"/>
      <c r="H45" s="1"/>
      <c r="I45" s="1"/>
      <c r="J45" s="109"/>
      <c r="K45" s="1"/>
      <c r="L45" s="1"/>
      <c r="M45" s="109"/>
      <c r="N45" s="1"/>
      <c r="O45" s="1"/>
      <c r="P45" s="1"/>
      <c r="Q45" s="1"/>
    </row>
    <row r="46" spans="1:17" ht="15.75" customHeight="1">
      <c r="A46" s="1"/>
      <c r="B46" s="1"/>
      <c r="C46" s="2"/>
      <c r="D46" s="1"/>
      <c r="E46" s="1"/>
      <c r="F46" s="1"/>
      <c r="G46" s="33"/>
      <c r="H46" s="1"/>
      <c r="I46" s="1"/>
      <c r="J46" s="109"/>
      <c r="K46" s="1"/>
      <c r="L46" s="1"/>
      <c r="M46" s="109"/>
      <c r="N46" s="1"/>
      <c r="O46" s="1"/>
      <c r="P46" s="1"/>
      <c r="Q46" s="1"/>
    </row>
    <row r="47" spans="1:17" ht="15.75" customHeight="1">
      <c r="A47" s="1"/>
      <c r="B47" s="1"/>
      <c r="C47" s="2"/>
      <c r="D47" s="1"/>
      <c r="E47" s="1"/>
      <c r="F47" s="1"/>
      <c r="G47" s="33"/>
      <c r="H47" s="1"/>
      <c r="I47" s="1"/>
      <c r="J47" s="109"/>
      <c r="K47" s="1"/>
      <c r="L47" s="1"/>
      <c r="M47" s="109"/>
      <c r="N47" s="1"/>
      <c r="O47" s="1"/>
      <c r="P47" s="1"/>
      <c r="Q47" s="1"/>
    </row>
    <row r="48" spans="1:17" ht="15.75" customHeight="1">
      <c r="A48" s="1"/>
      <c r="B48" s="1"/>
      <c r="C48" s="2"/>
      <c r="D48" s="1"/>
      <c r="E48" s="1"/>
      <c r="F48" s="1"/>
      <c r="G48" s="33"/>
      <c r="H48" s="1"/>
      <c r="I48" s="1"/>
      <c r="J48" s="109"/>
      <c r="K48" s="1"/>
      <c r="L48" s="1"/>
      <c r="M48" s="109"/>
      <c r="N48" s="1"/>
      <c r="O48" s="1"/>
      <c r="P48" s="1"/>
      <c r="Q48" s="1"/>
    </row>
    <row r="49" spans="1:17" ht="15.75" customHeight="1">
      <c r="A49" s="1"/>
      <c r="B49" s="1"/>
      <c r="C49" s="2"/>
      <c r="D49" s="1"/>
      <c r="E49" s="1"/>
      <c r="F49" s="1"/>
      <c r="G49" s="33"/>
      <c r="H49" s="1"/>
      <c r="I49" s="1"/>
      <c r="J49" s="109"/>
      <c r="K49" s="1"/>
      <c r="L49" s="1"/>
      <c r="M49" s="109"/>
      <c r="N49" s="1"/>
      <c r="O49" s="1"/>
      <c r="P49" s="1"/>
      <c r="Q49" s="1"/>
    </row>
    <row r="50" spans="1:17" ht="15.75" customHeight="1">
      <c r="A50" s="1"/>
      <c r="B50" s="1"/>
      <c r="C50" s="2"/>
      <c r="D50" s="1"/>
      <c r="E50" s="1"/>
      <c r="F50" s="1"/>
      <c r="G50" s="33"/>
      <c r="H50" s="1"/>
      <c r="I50" s="1"/>
      <c r="J50" s="109"/>
      <c r="K50" s="1"/>
      <c r="L50" s="1"/>
      <c r="M50" s="109"/>
      <c r="N50" s="1"/>
      <c r="O50" s="1"/>
      <c r="P50" s="1"/>
      <c r="Q50" s="1"/>
    </row>
    <row r="51" spans="1:17" ht="15.75" customHeight="1">
      <c r="C51" s="24"/>
      <c r="H51" s="3"/>
      <c r="I51" s="3"/>
      <c r="J51" s="110"/>
      <c r="K51" s="3"/>
      <c r="L51" s="3"/>
      <c r="M51" s="110"/>
      <c r="N51" s="3"/>
      <c r="O51" s="3"/>
    </row>
    <row r="52" spans="1:17" ht="15.75" customHeight="1">
      <c r="C52" s="24"/>
      <c r="H52" s="3"/>
      <c r="I52" s="3"/>
      <c r="J52" s="110"/>
      <c r="K52" s="3"/>
      <c r="L52" s="3"/>
      <c r="M52" s="110"/>
      <c r="N52" s="3"/>
      <c r="O52" s="3"/>
    </row>
    <row r="53" spans="1:17" ht="15.75" customHeight="1">
      <c r="C53" s="24"/>
      <c r="H53" s="3"/>
      <c r="I53" s="3"/>
      <c r="J53" s="110"/>
      <c r="K53" s="3"/>
      <c r="L53" s="3"/>
      <c r="M53" s="110"/>
      <c r="N53" s="3"/>
      <c r="O53" s="3"/>
    </row>
    <row r="54" spans="1:17" ht="15.75" customHeight="1">
      <c r="C54" s="24"/>
      <c r="H54" s="3"/>
      <c r="I54" s="3"/>
      <c r="J54" s="110"/>
      <c r="K54" s="3"/>
      <c r="L54" s="3"/>
      <c r="M54" s="110"/>
      <c r="N54" s="3"/>
      <c r="O54" s="3"/>
    </row>
    <row r="55" spans="1:17" ht="15.75" customHeight="1">
      <c r="C55" s="24"/>
      <c r="H55" s="3"/>
      <c r="I55" s="3"/>
      <c r="J55" s="110"/>
      <c r="K55" s="3"/>
      <c r="L55" s="3"/>
      <c r="M55" s="110"/>
      <c r="N55" s="3"/>
      <c r="O55" s="3"/>
    </row>
    <row r="56" spans="1:17" ht="15.75" customHeight="1">
      <c r="C56" s="24"/>
      <c r="H56" s="3"/>
      <c r="I56" s="3"/>
      <c r="J56" s="110"/>
      <c r="K56" s="3"/>
      <c r="L56" s="3"/>
      <c r="M56" s="110"/>
      <c r="N56" s="3"/>
      <c r="O56" s="3"/>
    </row>
    <row r="57" spans="1:17" ht="15.75" customHeight="1">
      <c r="C57" s="24"/>
      <c r="H57" s="3"/>
      <c r="I57" s="3"/>
      <c r="J57" s="110"/>
      <c r="K57" s="3"/>
      <c r="L57" s="3"/>
      <c r="M57" s="110"/>
      <c r="N57" s="3"/>
      <c r="O57" s="3"/>
    </row>
    <row r="58" spans="1:17" ht="15.75" customHeight="1">
      <c r="C58" s="24"/>
      <c r="H58" s="3"/>
      <c r="I58" s="3"/>
      <c r="J58" s="110"/>
      <c r="K58" s="3"/>
      <c r="L58" s="3"/>
      <c r="M58" s="110"/>
      <c r="N58" s="3"/>
      <c r="O58" s="3"/>
    </row>
    <row r="59" spans="1:17" ht="15.75" customHeight="1">
      <c r="C59" s="24"/>
      <c r="H59" s="3"/>
      <c r="I59" s="3"/>
      <c r="J59" s="110"/>
      <c r="K59" s="3"/>
      <c r="L59" s="3"/>
      <c r="M59" s="110"/>
      <c r="N59" s="3"/>
      <c r="O59" s="3"/>
    </row>
    <row r="60" spans="1:17" ht="15.75" customHeight="1">
      <c r="C60" s="24"/>
      <c r="H60" s="3"/>
      <c r="I60" s="3"/>
      <c r="J60" s="110"/>
      <c r="K60" s="3"/>
      <c r="L60" s="3"/>
      <c r="M60" s="110"/>
      <c r="N60" s="3"/>
      <c r="O60" s="3"/>
    </row>
    <row r="61" spans="1:17" ht="15.75" customHeight="1">
      <c r="C61" s="24"/>
      <c r="H61" s="3"/>
      <c r="I61" s="3"/>
      <c r="J61" s="110"/>
      <c r="K61" s="3"/>
      <c r="L61" s="3"/>
      <c r="M61" s="110"/>
      <c r="N61" s="3"/>
      <c r="O61" s="3"/>
    </row>
    <row r="62" spans="1:17" ht="15.75" customHeight="1">
      <c r="C62" s="24"/>
      <c r="H62" s="3"/>
      <c r="I62" s="3"/>
      <c r="J62" s="110"/>
      <c r="K62" s="3"/>
      <c r="L62" s="3"/>
      <c r="M62" s="110"/>
      <c r="N62" s="3"/>
      <c r="O62" s="3"/>
    </row>
    <row r="63" spans="1:17" ht="15.75" customHeight="1">
      <c r="C63" s="24"/>
      <c r="H63" s="3"/>
      <c r="I63" s="3"/>
      <c r="J63" s="110"/>
      <c r="K63" s="3"/>
      <c r="L63" s="3"/>
      <c r="M63" s="110"/>
      <c r="N63" s="3"/>
      <c r="O63" s="3"/>
    </row>
    <row r="64" spans="1:17" ht="15.75" customHeight="1">
      <c r="C64" s="24"/>
      <c r="H64" s="3"/>
      <c r="I64" s="3"/>
      <c r="J64" s="110"/>
      <c r="K64" s="3"/>
      <c r="L64" s="3"/>
      <c r="M64" s="110"/>
      <c r="N64" s="3"/>
      <c r="O64" s="3"/>
    </row>
    <row r="65" spans="3:15" ht="15.75" customHeight="1">
      <c r="C65" s="24"/>
      <c r="H65" s="3"/>
      <c r="I65" s="3"/>
      <c r="J65" s="110"/>
      <c r="K65" s="3"/>
      <c r="L65" s="3"/>
      <c r="M65" s="110"/>
      <c r="N65" s="3"/>
      <c r="O65" s="3"/>
    </row>
    <row r="66" spans="3:15" ht="15.75" customHeight="1">
      <c r="C66" s="24"/>
      <c r="H66" s="3"/>
      <c r="I66" s="3"/>
      <c r="J66" s="110"/>
      <c r="K66" s="3"/>
      <c r="L66" s="3"/>
      <c r="M66" s="110"/>
      <c r="N66" s="3"/>
      <c r="O66" s="3"/>
    </row>
    <row r="67" spans="3:15" ht="15.75" customHeight="1">
      <c r="C67" s="24"/>
      <c r="H67" s="3"/>
      <c r="I67" s="3"/>
      <c r="J67" s="110"/>
      <c r="K67" s="3"/>
      <c r="L67" s="3"/>
      <c r="M67" s="110"/>
      <c r="N67" s="3"/>
      <c r="O67" s="3"/>
    </row>
    <row r="68" spans="3:15" ht="15.75" customHeight="1">
      <c r="C68" s="24"/>
      <c r="H68" s="3"/>
      <c r="I68" s="3"/>
      <c r="J68" s="110"/>
      <c r="K68" s="3"/>
      <c r="L68" s="3"/>
      <c r="M68" s="110"/>
      <c r="N68" s="3"/>
      <c r="O68" s="3"/>
    </row>
    <row r="69" spans="3:15" ht="15.75" customHeight="1">
      <c r="C69" s="24"/>
      <c r="H69" s="3"/>
      <c r="I69" s="3"/>
      <c r="J69" s="110"/>
      <c r="K69" s="3"/>
      <c r="L69" s="3"/>
      <c r="M69" s="110"/>
      <c r="N69" s="3"/>
      <c r="O69" s="3"/>
    </row>
    <row r="70" spans="3:15" ht="15.75" customHeight="1">
      <c r="C70" s="24"/>
      <c r="H70" s="3"/>
      <c r="I70" s="3"/>
      <c r="J70" s="110"/>
      <c r="K70" s="3"/>
      <c r="L70" s="3"/>
      <c r="M70" s="110"/>
      <c r="N70" s="3"/>
      <c r="O70" s="3"/>
    </row>
    <row r="71" spans="3:15" ht="15.75" customHeight="1">
      <c r="C71" s="24"/>
      <c r="H71" s="3"/>
      <c r="I71" s="3"/>
      <c r="J71" s="110"/>
      <c r="K71" s="3"/>
      <c r="L71" s="3"/>
      <c r="M71" s="110"/>
      <c r="N71" s="3"/>
      <c r="O71" s="3"/>
    </row>
    <row r="72" spans="3:15" ht="15.75" customHeight="1">
      <c r="C72" s="24"/>
      <c r="H72" s="3"/>
      <c r="I72" s="3"/>
      <c r="J72" s="110"/>
      <c r="K72" s="3"/>
      <c r="L72" s="3"/>
      <c r="M72" s="110"/>
      <c r="N72" s="3"/>
      <c r="O72" s="3"/>
    </row>
    <row r="73" spans="3:15" ht="15.75" customHeight="1">
      <c r="C73" s="24"/>
      <c r="H73" s="3"/>
      <c r="I73" s="3"/>
      <c r="J73" s="110"/>
      <c r="K73" s="3"/>
      <c r="L73" s="3"/>
      <c r="M73" s="110"/>
      <c r="N73" s="3"/>
      <c r="O73" s="3"/>
    </row>
    <row r="74" spans="3:15" ht="15.75" customHeight="1">
      <c r="C74" s="24"/>
      <c r="H74" s="3"/>
      <c r="I74" s="3"/>
      <c r="J74" s="110"/>
      <c r="K74" s="3"/>
      <c r="L74" s="3"/>
      <c r="M74" s="110"/>
      <c r="N74" s="3"/>
      <c r="O74" s="3"/>
    </row>
    <row r="75" spans="3:15" ht="15.75" customHeight="1">
      <c r="C75" s="24"/>
      <c r="H75" s="3"/>
      <c r="I75" s="3"/>
      <c r="J75" s="110"/>
      <c r="K75" s="3"/>
      <c r="L75" s="3"/>
      <c r="M75" s="110"/>
      <c r="N75" s="3"/>
      <c r="O75" s="3"/>
    </row>
    <row r="76" spans="3:15" ht="15.75" customHeight="1">
      <c r="C76" s="24"/>
      <c r="H76" s="3"/>
      <c r="I76" s="3"/>
      <c r="J76" s="110"/>
      <c r="K76" s="3"/>
      <c r="L76" s="3"/>
      <c r="M76" s="110"/>
      <c r="N76" s="3"/>
      <c r="O76" s="3"/>
    </row>
    <row r="77" spans="3:15" ht="15.75" customHeight="1">
      <c r="C77" s="24"/>
      <c r="H77" s="3"/>
      <c r="I77" s="3"/>
      <c r="J77" s="110"/>
      <c r="K77" s="3"/>
      <c r="L77" s="3"/>
      <c r="M77" s="110"/>
      <c r="N77" s="3"/>
      <c r="O77" s="3"/>
    </row>
    <row r="78" spans="3:15" ht="15.75" customHeight="1">
      <c r="C78" s="24"/>
      <c r="H78" s="3"/>
      <c r="I78" s="3"/>
      <c r="J78" s="110"/>
      <c r="K78" s="3"/>
      <c r="L78" s="3"/>
      <c r="M78" s="110"/>
      <c r="N78" s="3"/>
      <c r="O78" s="3"/>
    </row>
    <row r="79" spans="3:15" ht="15.75" customHeight="1">
      <c r="C79" s="24"/>
      <c r="H79" s="3"/>
      <c r="I79" s="3"/>
      <c r="J79" s="110"/>
      <c r="K79" s="3"/>
      <c r="L79" s="3"/>
      <c r="M79" s="110"/>
      <c r="N79" s="3"/>
      <c r="O79" s="3"/>
    </row>
    <row r="80" spans="3:15" ht="15.75" customHeight="1">
      <c r="C80" s="24"/>
      <c r="H80" s="3"/>
      <c r="I80" s="3"/>
      <c r="J80" s="110"/>
      <c r="K80" s="3"/>
      <c r="L80" s="3"/>
      <c r="M80" s="110"/>
      <c r="N80" s="3"/>
      <c r="O80" s="3"/>
    </row>
    <row r="81" spans="3:15" ht="15.75" customHeight="1">
      <c r="C81" s="24"/>
      <c r="H81" s="3"/>
      <c r="I81" s="3"/>
      <c r="J81" s="110"/>
      <c r="K81" s="3"/>
      <c r="L81" s="3"/>
      <c r="M81" s="110"/>
      <c r="N81" s="3"/>
      <c r="O81" s="3"/>
    </row>
    <row r="82" spans="3:15" ht="15.75" customHeight="1">
      <c r="C82" s="24"/>
      <c r="H82" s="3"/>
      <c r="I82" s="3"/>
      <c r="J82" s="110"/>
      <c r="K82" s="3"/>
      <c r="L82" s="3"/>
      <c r="M82" s="110"/>
      <c r="N82" s="3"/>
      <c r="O82" s="3"/>
    </row>
    <row r="83" spans="3:15" ht="15.75" customHeight="1">
      <c r="C83" s="24"/>
      <c r="H83" s="3"/>
      <c r="I83" s="3"/>
      <c r="J83" s="110"/>
      <c r="K83" s="3"/>
      <c r="L83" s="3"/>
      <c r="M83" s="110"/>
      <c r="N83" s="3"/>
      <c r="O83" s="3"/>
    </row>
    <row r="84" spans="3:15" ht="15.75" customHeight="1">
      <c r="C84" s="24"/>
      <c r="H84" s="3"/>
      <c r="I84" s="3"/>
      <c r="J84" s="110"/>
      <c r="K84" s="3"/>
      <c r="L84" s="3"/>
      <c r="M84" s="110"/>
      <c r="N84" s="3"/>
      <c r="O84" s="3"/>
    </row>
    <row r="85" spans="3:15" ht="15.75" customHeight="1">
      <c r="C85" s="24"/>
      <c r="H85" s="3"/>
      <c r="I85" s="3"/>
      <c r="J85" s="110"/>
      <c r="K85" s="3"/>
      <c r="L85" s="3"/>
      <c r="M85" s="110"/>
      <c r="N85" s="3"/>
      <c r="O85" s="3"/>
    </row>
    <row r="86" spans="3:15" ht="15.75" customHeight="1">
      <c r="C86" s="24"/>
      <c r="H86" s="3"/>
      <c r="I86" s="3"/>
      <c r="J86" s="110"/>
      <c r="K86" s="3"/>
      <c r="L86" s="3"/>
      <c r="M86" s="110"/>
      <c r="N86" s="3"/>
      <c r="O86" s="3"/>
    </row>
    <row r="87" spans="3:15" ht="15.75" customHeight="1">
      <c r="C87" s="24"/>
      <c r="H87" s="3"/>
      <c r="I87" s="3"/>
      <c r="J87" s="110"/>
      <c r="K87" s="3"/>
      <c r="L87" s="3"/>
      <c r="M87" s="110"/>
      <c r="N87" s="3"/>
      <c r="O87" s="3"/>
    </row>
    <row r="88" spans="3:15" ht="15.75" customHeight="1">
      <c r="C88" s="24"/>
      <c r="H88" s="3"/>
      <c r="I88" s="3"/>
      <c r="J88" s="110"/>
      <c r="K88" s="3"/>
      <c r="L88" s="3"/>
      <c r="M88" s="110"/>
      <c r="N88" s="3"/>
      <c r="O88" s="3"/>
    </row>
    <row r="89" spans="3:15" ht="15.75" customHeight="1">
      <c r="C89" s="24"/>
      <c r="H89" s="3"/>
      <c r="I89" s="3"/>
      <c r="J89" s="110"/>
      <c r="K89" s="3"/>
      <c r="L89" s="3"/>
      <c r="M89" s="110"/>
      <c r="N89" s="3"/>
      <c r="O89" s="3"/>
    </row>
    <row r="90" spans="3:15" ht="15.75" customHeight="1">
      <c r="C90" s="24"/>
      <c r="H90" s="3"/>
      <c r="I90" s="3"/>
      <c r="J90" s="110"/>
      <c r="K90" s="3"/>
      <c r="L90" s="3"/>
      <c r="M90" s="110"/>
      <c r="N90" s="3"/>
      <c r="O90" s="3"/>
    </row>
    <row r="91" spans="3:15" ht="15.75" customHeight="1">
      <c r="C91" s="24"/>
      <c r="H91" s="3"/>
      <c r="I91" s="3"/>
      <c r="J91" s="110"/>
      <c r="K91" s="3"/>
      <c r="L91" s="3"/>
      <c r="M91" s="110"/>
      <c r="N91" s="3"/>
      <c r="O91" s="3"/>
    </row>
    <row r="92" spans="3:15" ht="15.75" customHeight="1">
      <c r="C92" s="24"/>
      <c r="H92" s="3"/>
      <c r="I92" s="3"/>
      <c r="J92" s="110"/>
      <c r="K92" s="3"/>
      <c r="L92" s="3"/>
      <c r="M92" s="110"/>
      <c r="N92" s="3"/>
      <c r="O92" s="3"/>
    </row>
    <row r="93" spans="3:15" ht="15.75" customHeight="1">
      <c r="C93" s="24"/>
      <c r="H93" s="3"/>
      <c r="I93" s="3"/>
      <c r="J93" s="110"/>
      <c r="K93" s="3"/>
      <c r="L93" s="3"/>
      <c r="M93" s="110"/>
      <c r="N93" s="3"/>
      <c r="O93" s="3"/>
    </row>
    <row r="94" spans="3:15" ht="15.75" customHeight="1">
      <c r="C94" s="24"/>
      <c r="H94" s="3"/>
      <c r="I94" s="3"/>
      <c r="J94" s="110"/>
      <c r="K94" s="3"/>
      <c r="L94" s="3"/>
      <c r="M94" s="110"/>
      <c r="N94" s="3"/>
      <c r="O94" s="3"/>
    </row>
    <row r="95" spans="3:15" ht="15.75" customHeight="1">
      <c r="C95" s="24"/>
      <c r="H95" s="3"/>
      <c r="I95" s="3"/>
      <c r="J95" s="110"/>
      <c r="K95" s="3"/>
      <c r="L95" s="3"/>
      <c r="M95" s="110"/>
      <c r="N95" s="3"/>
      <c r="O95" s="3"/>
    </row>
    <row r="96" spans="3:15" ht="15.75" customHeight="1">
      <c r="C96" s="24"/>
      <c r="H96" s="3"/>
      <c r="I96" s="3"/>
      <c r="J96" s="110"/>
      <c r="K96" s="3"/>
      <c r="L96" s="3"/>
      <c r="M96" s="110"/>
      <c r="N96" s="3"/>
      <c r="O96" s="3"/>
    </row>
    <row r="97" spans="3:15" ht="15.75" customHeight="1">
      <c r="C97" s="24"/>
      <c r="H97" s="3"/>
      <c r="I97" s="3"/>
      <c r="J97" s="110"/>
      <c r="K97" s="3"/>
      <c r="L97" s="3"/>
      <c r="M97" s="110"/>
      <c r="N97" s="3"/>
      <c r="O97" s="3"/>
    </row>
    <row r="98" spans="3:15" ht="15.75" customHeight="1">
      <c r="C98" s="24"/>
      <c r="H98" s="3"/>
      <c r="I98" s="3"/>
      <c r="J98" s="110"/>
      <c r="K98" s="3"/>
      <c r="L98" s="3"/>
      <c r="M98" s="110"/>
      <c r="N98" s="3"/>
      <c r="O98" s="3"/>
    </row>
    <row r="99" spans="3:15" ht="15.75" customHeight="1">
      <c r="C99" s="24"/>
      <c r="H99" s="3"/>
      <c r="I99" s="3"/>
      <c r="J99" s="110"/>
      <c r="K99" s="3"/>
      <c r="L99" s="3"/>
      <c r="M99" s="110"/>
      <c r="N99" s="3"/>
      <c r="O99" s="3"/>
    </row>
    <row r="100" spans="3:15" ht="15.75" customHeight="1">
      <c r="C100" s="24"/>
      <c r="H100" s="3"/>
      <c r="I100" s="3"/>
      <c r="J100" s="110"/>
      <c r="K100" s="3"/>
      <c r="L100" s="3"/>
      <c r="M100" s="110"/>
      <c r="N100" s="3"/>
      <c r="O100" s="3"/>
    </row>
    <row r="101" spans="3:15" ht="15.75" customHeight="1">
      <c r="C101" s="24"/>
      <c r="H101" s="3"/>
      <c r="I101" s="3"/>
      <c r="J101" s="110"/>
      <c r="K101" s="3"/>
      <c r="L101" s="3"/>
      <c r="M101" s="110"/>
      <c r="N101" s="3"/>
      <c r="O101" s="3"/>
    </row>
    <row r="102" spans="3:15" ht="15.75" customHeight="1">
      <c r="C102" s="24"/>
      <c r="H102" s="3"/>
      <c r="I102" s="3"/>
      <c r="J102" s="110"/>
      <c r="K102" s="3"/>
      <c r="L102" s="3"/>
      <c r="M102" s="110"/>
      <c r="N102" s="3"/>
      <c r="O102" s="3"/>
    </row>
    <row r="103" spans="3:15" ht="15.75" customHeight="1">
      <c r="C103" s="24"/>
      <c r="H103" s="3"/>
      <c r="I103" s="3"/>
      <c r="J103" s="110"/>
      <c r="K103" s="3"/>
      <c r="L103" s="3"/>
      <c r="M103" s="110"/>
      <c r="N103" s="3"/>
      <c r="O103" s="3"/>
    </row>
    <row r="104" spans="3:15" ht="15.75" customHeight="1">
      <c r="C104" s="24"/>
      <c r="H104" s="3"/>
      <c r="I104" s="3"/>
      <c r="J104" s="110"/>
      <c r="K104" s="3"/>
      <c r="L104" s="3"/>
      <c r="M104" s="110"/>
      <c r="N104" s="3"/>
      <c r="O104" s="3"/>
    </row>
    <row r="105" spans="3:15" ht="15.75" customHeight="1">
      <c r="C105" s="24"/>
      <c r="H105" s="3"/>
      <c r="I105" s="3"/>
      <c r="J105" s="110"/>
      <c r="K105" s="3"/>
      <c r="L105" s="3"/>
      <c r="M105" s="110"/>
      <c r="N105" s="3"/>
      <c r="O105" s="3"/>
    </row>
    <row r="106" spans="3:15" ht="15.75" customHeight="1">
      <c r="C106" s="24"/>
      <c r="H106" s="3"/>
      <c r="I106" s="3"/>
      <c r="J106" s="110"/>
      <c r="K106" s="3"/>
      <c r="L106" s="3"/>
      <c r="M106" s="110"/>
      <c r="N106" s="3"/>
      <c r="O106" s="3"/>
    </row>
    <row r="107" spans="3:15" ht="15.75" customHeight="1">
      <c r="C107" s="24"/>
    </row>
    <row r="108" spans="3:15" ht="15.75" customHeight="1">
      <c r="C108" s="24"/>
    </row>
    <row r="109" spans="3:15" ht="15.75" customHeight="1">
      <c r="C109" s="24"/>
    </row>
    <row r="110" spans="3:15" ht="15.75" customHeight="1">
      <c r="C110" s="24"/>
    </row>
    <row r="111" spans="3:15" ht="15.75" customHeight="1">
      <c r="C111" s="24"/>
    </row>
    <row r="112" spans="3:15" ht="15.75" customHeight="1">
      <c r="C112" s="24"/>
    </row>
    <row r="113" spans="3:3" ht="15.75" customHeight="1">
      <c r="C113" s="24"/>
    </row>
    <row r="114" spans="3:3" ht="15.75" customHeight="1">
      <c r="C114" s="24"/>
    </row>
    <row r="115" spans="3:3" ht="15.75" customHeight="1">
      <c r="C115" s="24"/>
    </row>
    <row r="116" spans="3:3" ht="15.75" customHeight="1">
      <c r="C116" s="24"/>
    </row>
    <row r="117" spans="3:3" ht="15.75" customHeight="1">
      <c r="C117" s="24"/>
    </row>
    <row r="118" spans="3:3" ht="15.75" customHeight="1">
      <c r="C118" s="24"/>
    </row>
    <row r="119" spans="3:3" ht="15.75" customHeight="1">
      <c r="C119" s="24"/>
    </row>
    <row r="120" spans="3:3" ht="15.75" customHeight="1">
      <c r="C120" s="24"/>
    </row>
    <row r="121" spans="3:3" ht="15.75" customHeight="1">
      <c r="C121" s="24"/>
    </row>
    <row r="122" spans="3:3" ht="15.75" customHeight="1">
      <c r="C122" s="24"/>
    </row>
    <row r="123" spans="3:3" ht="15.75" customHeight="1">
      <c r="C123" s="24"/>
    </row>
    <row r="124" spans="3:3" ht="15.75" customHeight="1">
      <c r="C124" s="24"/>
    </row>
    <row r="125" spans="3:3" ht="15.75" customHeight="1">
      <c r="C125" s="24"/>
    </row>
    <row r="126" spans="3:3" ht="15.75" customHeight="1">
      <c r="C126" s="24"/>
    </row>
    <row r="127" spans="3:3" ht="15.75" customHeight="1">
      <c r="C127" s="24"/>
    </row>
    <row r="128" spans="3:3" ht="15.75" customHeight="1">
      <c r="C128" s="24"/>
    </row>
    <row r="129" spans="3:3" ht="15.75" customHeight="1">
      <c r="C129" s="24"/>
    </row>
    <row r="130" spans="3:3" ht="15.75" customHeight="1">
      <c r="C130" s="24"/>
    </row>
    <row r="131" spans="3:3" ht="15.75" customHeight="1">
      <c r="C131" s="24"/>
    </row>
    <row r="132" spans="3:3" ht="15.75" customHeight="1">
      <c r="C132" s="24"/>
    </row>
    <row r="133" spans="3:3" ht="15.75" customHeight="1">
      <c r="C133" s="24"/>
    </row>
    <row r="134" spans="3:3" ht="15.75" customHeight="1">
      <c r="C134" s="24"/>
    </row>
    <row r="135" spans="3:3" ht="15.75" customHeight="1">
      <c r="C135" s="24"/>
    </row>
    <row r="136" spans="3:3" ht="15.75" customHeight="1">
      <c r="C136" s="24"/>
    </row>
    <row r="137" spans="3:3" ht="15.75" customHeight="1">
      <c r="C137" s="24"/>
    </row>
    <row r="138" spans="3:3" ht="15.75" customHeight="1">
      <c r="C138" s="24"/>
    </row>
    <row r="139" spans="3:3" ht="15.75" customHeight="1">
      <c r="C139" s="24"/>
    </row>
    <row r="140" spans="3:3" ht="15.75" customHeight="1">
      <c r="C140" s="24"/>
    </row>
    <row r="141" spans="3:3" ht="15.75" customHeight="1">
      <c r="C141" s="24"/>
    </row>
    <row r="142" spans="3:3" ht="15.75" customHeight="1">
      <c r="C142" s="24"/>
    </row>
    <row r="143" spans="3:3" ht="15.75" customHeight="1">
      <c r="C143" s="24"/>
    </row>
    <row r="144" spans="3:3" ht="15.75" customHeight="1">
      <c r="C144" s="24"/>
    </row>
    <row r="145" spans="3:3" ht="15.75" customHeight="1">
      <c r="C145" s="24"/>
    </row>
    <row r="146" spans="3:3" ht="15.75" customHeight="1">
      <c r="C146" s="24"/>
    </row>
    <row r="147" spans="3:3" ht="15.75" customHeight="1">
      <c r="C147" s="24"/>
    </row>
    <row r="148" spans="3:3" ht="15.75" customHeight="1">
      <c r="C148" s="24"/>
    </row>
    <row r="149" spans="3:3" ht="15.75" customHeight="1">
      <c r="C149" s="24"/>
    </row>
    <row r="150" spans="3:3" ht="15.75" customHeight="1">
      <c r="C150" s="24"/>
    </row>
    <row r="151" spans="3:3" ht="15.75" customHeight="1">
      <c r="C151" s="24"/>
    </row>
    <row r="152" spans="3:3" ht="15.75" customHeight="1">
      <c r="C152" s="24"/>
    </row>
    <row r="153" spans="3:3" ht="15.75" customHeight="1">
      <c r="C153" s="24"/>
    </row>
    <row r="154" spans="3:3" ht="15.75" customHeight="1">
      <c r="C154" s="24"/>
    </row>
    <row r="155" spans="3:3" ht="15.75" customHeight="1">
      <c r="C155" s="24"/>
    </row>
    <row r="156" spans="3:3" ht="15.75" customHeight="1">
      <c r="C156" s="24"/>
    </row>
    <row r="157" spans="3:3" ht="15.75" customHeight="1">
      <c r="C157" s="24"/>
    </row>
    <row r="158" spans="3:3" ht="15.75" customHeight="1">
      <c r="C158" s="24"/>
    </row>
    <row r="159" spans="3:3" ht="15.75" customHeight="1">
      <c r="C159" s="24"/>
    </row>
    <row r="160" spans="3:3" ht="15.75" customHeight="1">
      <c r="C160" s="24"/>
    </row>
    <row r="161" spans="3:3" ht="15.75" customHeight="1">
      <c r="C161" s="24"/>
    </row>
    <row r="162" spans="3:3" ht="15.75" customHeight="1">
      <c r="C162" s="24"/>
    </row>
    <row r="163" spans="3:3" ht="15.75" customHeight="1">
      <c r="C163" s="24"/>
    </row>
    <row r="164" spans="3:3" ht="15.75" customHeight="1">
      <c r="C164" s="24"/>
    </row>
    <row r="165" spans="3:3" ht="15.75" customHeight="1">
      <c r="C165" s="24"/>
    </row>
    <row r="166" spans="3:3" ht="15.75" customHeight="1">
      <c r="C166" s="24"/>
    </row>
    <row r="167" spans="3:3" ht="15.75" customHeight="1">
      <c r="C167" s="24"/>
    </row>
    <row r="168" spans="3:3" ht="15.75" customHeight="1">
      <c r="C168" s="24"/>
    </row>
    <row r="169" spans="3:3" ht="15.75" customHeight="1">
      <c r="C169" s="24"/>
    </row>
    <row r="170" spans="3:3" ht="15.75" customHeight="1">
      <c r="C170" s="24"/>
    </row>
    <row r="171" spans="3:3" ht="15.75" customHeight="1">
      <c r="C171" s="24"/>
    </row>
    <row r="172" spans="3:3" ht="15.75" customHeight="1">
      <c r="C172" s="24"/>
    </row>
    <row r="173" spans="3:3" ht="15.75" customHeight="1">
      <c r="C173" s="24"/>
    </row>
    <row r="174" spans="3:3" ht="15.75" customHeight="1">
      <c r="C174" s="24"/>
    </row>
    <row r="175" spans="3:3" ht="15.75" customHeight="1">
      <c r="C175" s="24"/>
    </row>
    <row r="176" spans="3:3" ht="15.75" customHeight="1">
      <c r="C176" s="24"/>
    </row>
    <row r="177" spans="3:3" ht="15.75" customHeight="1">
      <c r="C177" s="24"/>
    </row>
    <row r="178" spans="3:3" ht="15.75" customHeight="1">
      <c r="C178" s="24"/>
    </row>
    <row r="179" spans="3:3" ht="15.75" customHeight="1">
      <c r="C179" s="24"/>
    </row>
    <row r="180" spans="3:3" ht="15.75" customHeight="1">
      <c r="C180" s="24"/>
    </row>
    <row r="181" spans="3:3" ht="15.75" customHeight="1">
      <c r="C181" s="24"/>
    </row>
    <row r="182" spans="3:3" ht="15.75" customHeight="1">
      <c r="C182" s="24"/>
    </row>
    <row r="183" spans="3:3" ht="15.75" customHeight="1">
      <c r="C183" s="24"/>
    </row>
    <row r="184" spans="3:3" ht="15.75" customHeight="1">
      <c r="C184" s="24"/>
    </row>
    <row r="185" spans="3:3" ht="15.75" customHeight="1">
      <c r="C185" s="24"/>
    </row>
    <row r="186" spans="3:3" ht="15.75" customHeight="1">
      <c r="C186" s="24"/>
    </row>
    <row r="187" spans="3:3" ht="15.75" customHeight="1">
      <c r="C187" s="24"/>
    </row>
    <row r="188" spans="3:3" ht="15.75" customHeight="1">
      <c r="C188" s="24"/>
    </row>
    <row r="189" spans="3:3" ht="15.75" customHeight="1">
      <c r="C189" s="24"/>
    </row>
    <row r="190" spans="3:3" ht="15.75" customHeight="1">
      <c r="C190" s="24"/>
    </row>
    <row r="191" spans="3:3" ht="15.75" customHeight="1">
      <c r="C191" s="24"/>
    </row>
    <row r="192" spans="3:3" ht="15.75" customHeight="1">
      <c r="C192" s="24"/>
    </row>
    <row r="193" spans="3:3" ht="15.75" customHeight="1">
      <c r="C193" s="24"/>
    </row>
    <row r="194" spans="3:3" ht="15.75" customHeight="1">
      <c r="C194" s="24"/>
    </row>
    <row r="195" spans="3:3" ht="15.75" customHeight="1">
      <c r="C195" s="24"/>
    </row>
    <row r="196" spans="3:3" ht="15.75" customHeight="1">
      <c r="C196" s="24"/>
    </row>
    <row r="197" spans="3:3" ht="15.75" customHeight="1">
      <c r="C197" s="24"/>
    </row>
    <row r="198" spans="3:3" ht="15.75" customHeight="1">
      <c r="C198" s="24"/>
    </row>
    <row r="199" spans="3:3" ht="15.75" customHeight="1">
      <c r="C199" s="24"/>
    </row>
    <row r="200" spans="3:3" ht="15.75" customHeight="1">
      <c r="C200" s="24"/>
    </row>
    <row r="201" spans="3:3" ht="15.75" customHeight="1">
      <c r="C201" s="24"/>
    </row>
    <row r="202" spans="3:3" ht="15.75" customHeight="1">
      <c r="C202" s="24"/>
    </row>
    <row r="203" spans="3:3" ht="15.75" customHeight="1">
      <c r="C203" s="24"/>
    </row>
    <row r="204" spans="3:3" ht="15.75" customHeight="1">
      <c r="C204" s="24"/>
    </row>
    <row r="205" spans="3:3" ht="15.75" customHeight="1">
      <c r="C205" s="24"/>
    </row>
    <row r="206" spans="3:3" ht="15.75" customHeight="1">
      <c r="C206" s="24"/>
    </row>
    <row r="207" spans="3:3" ht="15.75" customHeight="1">
      <c r="C207" s="24"/>
    </row>
    <row r="208" spans="3:3" ht="15.75" customHeight="1">
      <c r="C208" s="24"/>
    </row>
    <row r="209" spans="3:3" ht="15.75" customHeight="1">
      <c r="C209" s="24"/>
    </row>
    <row r="210" spans="3:3" ht="15.75" customHeight="1">
      <c r="C210" s="24"/>
    </row>
    <row r="211" spans="3:3" ht="15.75" customHeight="1">
      <c r="C211" s="24"/>
    </row>
    <row r="212" spans="3:3" ht="15.75" customHeight="1">
      <c r="C212" s="24"/>
    </row>
    <row r="213" spans="3:3" ht="15.75" customHeight="1">
      <c r="C213" s="24"/>
    </row>
    <row r="214" spans="3:3" ht="15.75" customHeight="1">
      <c r="C214" s="24"/>
    </row>
    <row r="215" spans="3:3" ht="15.75" customHeight="1">
      <c r="C215" s="24"/>
    </row>
    <row r="216" spans="3:3" ht="15.75" customHeight="1">
      <c r="C216" s="24"/>
    </row>
    <row r="217" spans="3:3" ht="15.75" customHeight="1">
      <c r="C217" s="24"/>
    </row>
    <row r="218" spans="3:3" ht="15.75" customHeight="1">
      <c r="C218" s="24"/>
    </row>
    <row r="219" spans="3:3" ht="15.75" customHeight="1">
      <c r="C219" s="24"/>
    </row>
    <row r="220" spans="3:3" ht="15.75" customHeight="1">
      <c r="C220" s="24"/>
    </row>
    <row r="221" spans="3:3" ht="15.75" customHeight="1">
      <c r="C221" s="24"/>
    </row>
    <row r="222" spans="3:3" ht="15.75" customHeight="1">
      <c r="C222" s="24"/>
    </row>
    <row r="223" spans="3:3" ht="15.75" customHeight="1">
      <c r="C223" s="24"/>
    </row>
    <row r="224" spans="3:3" ht="15.75" customHeight="1">
      <c r="C224" s="24"/>
    </row>
    <row r="225" spans="3:3" ht="15.75" customHeight="1">
      <c r="C225" s="24"/>
    </row>
    <row r="226" spans="3:3" ht="15.75" customHeight="1">
      <c r="C226" s="24"/>
    </row>
    <row r="227" spans="3:3" ht="15.75" customHeight="1">
      <c r="C227" s="24"/>
    </row>
    <row r="228" spans="3:3" ht="15.75" customHeight="1">
      <c r="C228" s="24"/>
    </row>
    <row r="229" spans="3:3" ht="15.75" customHeight="1">
      <c r="C229" s="24"/>
    </row>
    <row r="230" spans="3:3" ht="15.75" customHeight="1">
      <c r="C230" s="24"/>
    </row>
    <row r="231" spans="3:3" ht="15.75" customHeight="1">
      <c r="C231" s="24"/>
    </row>
    <row r="232" spans="3:3" ht="15.75" customHeight="1">
      <c r="C232" s="24"/>
    </row>
    <row r="233" spans="3:3" ht="15.75" customHeight="1">
      <c r="C233" s="24"/>
    </row>
    <row r="234" spans="3:3" ht="15.75" customHeight="1">
      <c r="C234" s="24"/>
    </row>
    <row r="235" spans="3:3" ht="15.75" customHeight="1">
      <c r="C235" s="24"/>
    </row>
    <row r="236" spans="3:3" ht="15.75" customHeight="1">
      <c r="C236" s="24"/>
    </row>
    <row r="237" spans="3:3" ht="15.75" customHeight="1">
      <c r="C237" s="24"/>
    </row>
    <row r="238" spans="3:3" ht="15.75" customHeight="1">
      <c r="C238" s="24"/>
    </row>
    <row r="239" spans="3:3" ht="15.75" customHeight="1">
      <c r="C239" s="24"/>
    </row>
    <row r="240" spans="3:3" ht="15.75" customHeight="1">
      <c r="C240" s="24"/>
    </row>
    <row r="241" spans="3:3" ht="15.75" customHeight="1">
      <c r="C241" s="24"/>
    </row>
    <row r="242" spans="3:3" ht="15.75" customHeight="1">
      <c r="C242" s="24"/>
    </row>
    <row r="243" spans="3:3" ht="15.75" customHeight="1">
      <c r="C243" s="24"/>
    </row>
    <row r="244" spans="3:3" ht="15.75" customHeight="1">
      <c r="C244" s="24"/>
    </row>
    <row r="245" spans="3:3" ht="15.75" customHeight="1">
      <c r="C245" s="24"/>
    </row>
    <row r="246" spans="3:3" ht="15.75" customHeight="1">
      <c r="C246" s="24"/>
    </row>
    <row r="247" spans="3:3" ht="15.75" customHeight="1">
      <c r="C247" s="24"/>
    </row>
    <row r="248" spans="3:3" ht="15.75" customHeight="1">
      <c r="C248" s="24"/>
    </row>
    <row r="249" spans="3:3" ht="15.75" customHeight="1">
      <c r="C249" s="24"/>
    </row>
    <row r="250" spans="3:3" ht="15.75" customHeight="1">
      <c r="C250" s="24"/>
    </row>
    <row r="251" spans="3:3" ht="15.75" customHeight="1">
      <c r="C251" s="24"/>
    </row>
    <row r="252" spans="3:3" ht="15.75" customHeight="1">
      <c r="C252" s="24"/>
    </row>
    <row r="253" spans="3:3" ht="15.75" customHeight="1">
      <c r="C253" s="24"/>
    </row>
    <row r="254" spans="3:3" ht="15.75" customHeight="1">
      <c r="C254" s="24"/>
    </row>
    <row r="255" spans="3:3" ht="15.75" customHeight="1">
      <c r="C255" s="24"/>
    </row>
    <row r="256" spans="3:3" ht="15.75" customHeight="1">
      <c r="C256" s="24"/>
    </row>
    <row r="257" spans="3:3" ht="15.75" customHeight="1">
      <c r="C257" s="24"/>
    </row>
    <row r="258" spans="3:3" ht="15.75" customHeight="1">
      <c r="C258" s="24"/>
    </row>
    <row r="259" spans="3:3" ht="15.75" customHeight="1">
      <c r="C259" s="24"/>
    </row>
    <row r="260" spans="3:3" ht="15.75" customHeight="1">
      <c r="C260" s="24"/>
    </row>
    <row r="261" spans="3:3" ht="15.75" customHeight="1">
      <c r="C261" s="24"/>
    </row>
    <row r="262" spans="3:3" ht="15.75" customHeight="1">
      <c r="C262" s="24"/>
    </row>
    <row r="263" spans="3:3" ht="15.75" customHeight="1">
      <c r="C263" s="24"/>
    </row>
    <row r="264" spans="3:3" ht="15.75" customHeight="1">
      <c r="C264" s="24"/>
    </row>
    <row r="265" spans="3:3" ht="15.75" customHeight="1">
      <c r="C265" s="24"/>
    </row>
    <row r="266" spans="3:3" ht="15.75" customHeight="1">
      <c r="C266" s="24"/>
    </row>
    <row r="267" spans="3:3" ht="15.75" customHeight="1">
      <c r="C267" s="24"/>
    </row>
    <row r="268" spans="3:3" ht="15.75" customHeight="1">
      <c r="C268" s="24"/>
    </row>
    <row r="269" spans="3:3" ht="15.75" customHeight="1">
      <c r="C269" s="24"/>
    </row>
    <row r="270" spans="3:3" ht="15.75" customHeight="1">
      <c r="C270" s="24"/>
    </row>
    <row r="271" spans="3:3" ht="15.75" customHeight="1">
      <c r="C271" s="24"/>
    </row>
    <row r="272" spans="3:3" ht="15.75" customHeight="1">
      <c r="C272" s="24"/>
    </row>
    <row r="273" spans="3:3" ht="15.75" customHeight="1">
      <c r="C273" s="24"/>
    </row>
    <row r="274" spans="3:3" ht="15.75" customHeight="1">
      <c r="C274" s="24"/>
    </row>
    <row r="275" spans="3:3" ht="15.75" customHeight="1">
      <c r="C275" s="24"/>
    </row>
    <row r="276" spans="3:3" ht="15.75" customHeight="1">
      <c r="C276" s="24"/>
    </row>
    <row r="277" spans="3:3" ht="15.75" customHeight="1">
      <c r="C277" s="24"/>
    </row>
    <row r="278" spans="3:3" ht="15.75" customHeight="1">
      <c r="C278" s="24"/>
    </row>
    <row r="279" spans="3:3" ht="15.75" customHeight="1">
      <c r="C279" s="24"/>
    </row>
    <row r="280" spans="3:3" ht="15.75" customHeight="1">
      <c r="C280" s="24"/>
    </row>
    <row r="281" spans="3:3" ht="15.75" customHeight="1">
      <c r="C281" s="24"/>
    </row>
    <row r="282" spans="3:3" ht="15.75" customHeight="1">
      <c r="C282" s="24"/>
    </row>
    <row r="283" spans="3:3" ht="15.75" customHeight="1">
      <c r="C283" s="24"/>
    </row>
    <row r="284" spans="3:3" ht="15.75" customHeight="1">
      <c r="C284" s="24"/>
    </row>
    <row r="285" spans="3:3" ht="15.75" customHeight="1">
      <c r="C285" s="24"/>
    </row>
    <row r="286" spans="3:3" ht="15.75" customHeight="1">
      <c r="C286" s="24"/>
    </row>
    <row r="287" spans="3:3" ht="15.75" customHeight="1">
      <c r="C287" s="24"/>
    </row>
    <row r="288" spans="3:3" ht="15.75" customHeight="1">
      <c r="C288" s="24"/>
    </row>
    <row r="289" spans="3:3" ht="15.75" customHeight="1">
      <c r="C289" s="24"/>
    </row>
    <row r="290" spans="3:3" ht="15.75" customHeight="1">
      <c r="C290" s="24"/>
    </row>
    <row r="291" spans="3:3" ht="15.75" customHeight="1">
      <c r="C291" s="24"/>
    </row>
    <row r="292" spans="3:3" ht="15.75" customHeight="1">
      <c r="C292" s="24"/>
    </row>
    <row r="293" spans="3:3" ht="15.75" customHeight="1">
      <c r="C293" s="24"/>
    </row>
    <row r="294" spans="3:3" ht="15.75" customHeight="1">
      <c r="C294" s="24"/>
    </row>
    <row r="295" spans="3:3" ht="15.75" customHeight="1">
      <c r="C295" s="24"/>
    </row>
    <row r="296" spans="3:3" ht="15.75" customHeight="1">
      <c r="C296" s="24"/>
    </row>
    <row r="297" spans="3:3" ht="15.75" customHeight="1">
      <c r="C297" s="24"/>
    </row>
    <row r="298" spans="3:3" ht="15.75" customHeight="1">
      <c r="C298" s="24"/>
    </row>
    <row r="299" spans="3:3" ht="15.75" customHeight="1">
      <c r="C299" s="24"/>
    </row>
    <row r="300" spans="3:3" ht="15.75" customHeight="1">
      <c r="C300" s="24"/>
    </row>
    <row r="301" spans="3:3" ht="15.75" customHeight="1">
      <c r="C301" s="24"/>
    </row>
    <row r="302" spans="3:3" ht="15.75" customHeight="1">
      <c r="C302" s="24"/>
    </row>
    <row r="303" spans="3:3" ht="15.75" customHeight="1">
      <c r="C303" s="24"/>
    </row>
    <row r="304" spans="3:3" ht="15.75" customHeight="1">
      <c r="C304" s="24"/>
    </row>
    <row r="305" spans="3:3" ht="15.75" customHeight="1">
      <c r="C305" s="24"/>
    </row>
    <row r="306" spans="3:3" ht="15.75" customHeight="1">
      <c r="C306" s="24"/>
    </row>
    <row r="307" spans="3:3" ht="15.75" customHeight="1">
      <c r="C307" s="24"/>
    </row>
    <row r="308" spans="3:3" ht="15.75" customHeight="1">
      <c r="C308" s="24"/>
    </row>
    <row r="309" spans="3:3" ht="15.75" customHeight="1">
      <c r="C309" s="24"/>
    </row>
    <row r="310" spans="3:3" ht="15.75" customHeight="1">
      <c r="C310" s="24"/>
    </row>
    <row r="311" spans="3:3" ht="15.75" customHeight="1">
      <c r="C311" s="24"/>
    </row>
    <row r="312" spans="3:3" ht="15.75" customHeight="1">
      <c r="C312" s="24"/>
    </row>
    <row r="313" spans="3:3" ht="15.75" customHeight="1">
      <c r="C313" s="24"/>
    </row>
    <row r="314" spans="3:3" ht="15.75" customHeight="1">
      <c r="C314" s="24"/>
    </row>
    <row r="315" spans="3:3" ht="15.75" customHeight="1">
      <c r="C315" s="24"/>
    </row>
    <row r="316" spans="3:3" ht="15.75" customHeight="1">
      <c r="C316" s="24"/>
    </row>
    <row r="317" spans="3:3" ht="15.75" customHeight="1">
      <c r="C317" s="24"/>
    </row>
    <row r="318" spans="3:3" ht="15.75" customHeight="1">
      <c r="C318" s="24"/>
    </row>
    <row r="319" spans="3:3" ht="15.75" customHeight="1">
      <c r="C319" s="24"/>
    </row>
    <row r="320" spans="3:3" ht="15.75" customHeight="1">
      <c r="C320" s="24"/>
    </row>
    <row r="321" spans="3:3" ht="15.75" customHeight="1">
      <c r="C321" s="24"/>
    </row>
    <row r="322" spans="3:3" ht="15.75" customHeight="1">
      <c r="C322" s="24"/>
    </row>
    <row r="323" spans="3:3" ht="15.75" customHeight="1">
      <c r="C323" s="24"/>
    </row>
    <row r="324" spans="3:3" ht="15.75" customHeight="1">
      <c r="C324" s="24"/>
    </row>
    <row r="325" spans="3:3" ht="15.75" customHeight="1">
      <c r="C325" s="24"/>
    </row>
    <row r="326" spans="3:3" ht="15.75" customHeight="1">
      <c r="C326" s="24"/>
    </row>
    <row r="327" spans="3:3" ht="15.75" customHeight="1">
      <c r="C327" s="24"/>
    </row>
    <row r="328" spans="3:3" ht="15.75" customHeight="1">
      <c r="C328" s="24"/>
    </row>
    <row r="329" spans="3:3" ht="15.75" customHeight="1">
      <c r="C329" s="24"/>
    </row>
    <row r="330" spans="3:3" ht="15.75" customHeight="1">
      <c r="C330" s="24"/>
    </row>
    <row r="331" spans="3:3" ht="15.75" customHeight="1">
      <c r="C331" s="24"/>
    </row>
    <row r="332" spans="3:3" ht="15.75" customHeight="1">
      <c r="C332" s="24"/>
    </row>
    <row r="333" spans="3:3" ht="15.75" customHeight="1">
      <c r="C333" s="24"/>
    </row>
    <row r="334" spans="3:3" ht="15.75" customHeight="1">
      <c r="C334" s="24"/>
    </row>
    <row r="335" spans="3:3" ht="15.75" customHeight="1">
      <c r="C335" s="24"/>
    </row>
    <row r="336" spans="3:3" ht="15.75" customHeight="1">
      <c r="C336" s="24"/>
    </row>
    <row r="337" spans="3:3" ht="15.75" customHeight="1">
      <c r="C337" s="24"/>
    </row>
    <row r="338" spans="3:3" ht="15.75" customHeight="1">
      <c r="C338" s="24"/>
    </row>
    <row r="339" spans="3:3" ht="15.75" customHeight="1">
      <c r="C339" s="24"/>
    </row>
    <row r="340" spans="3:3" ht="15.75" customHeight="1">
      <c r="C340" s="24"/>
    </row>
    <row r="341" spans="3:3" ht="15.75" customHeight="1">
      <c r="C341" s="24"/>
    </row>
    <row r="342" spans="3:3" ht="15.75" customHeight="1">
      <c r="C342" s="24"/>
    </row>
    <row r="343" spans="3:3" ht="15.75" customHeight="1">
      <c r="C343" s="24"/>
    </row>
    <row r="344" spans="3:3" ht="15.75" customHeight="1">
      <c r="C344" s="24"/>
    </row>
    <row r="345" spans="3:3" ht="15.75" customHeight="1">
      <c r="C345" s="24"/>
    </row>
    <row r="346" spans="3:3" ht="15.75" customHeight="1">
      <c r="C346" s="24"/>
    </row>
    <row r="347" spans="3:3" ht="15.75" customHeight="1">
      <c r="C347" s="24"/>
    </row>
    <row r="348" spans="3:3" ht="15.75" customHeight="1">
      <c r="C348" s="24"/>
    </row>
    <row r="349" spans="3:3" ht="15.75" customHeight="1">
      <c r="C349" s="24"/>
    </row>
    <row r="350" spans="3:3" ht="15.75" customHeight="1">
      <c r="C350" s="24"/>
    </row>
    <row r="351" spans="3:3" ht="15.75" customHeight="1">
      <c r="C351" s="24"/>
    </row>
    <row r="352" spans="3:3" ht="15.75" customHeight="1">
      <c r="C352" s="24"/>
    </row>
    <row r="353" spans="3:3" ht="15.75" customHeight="1">
      <c r="C353" s="24"/>
    </row>
    <row r="354" spans="3:3" ht="15.75" customHeight="1">
      <c r="C354" s="24"/>
    </row>
    <row r="355" spans="3:3" ht="15.75" customHeight="1">
      <c r="C355" s="24"/>
    </row>
    <row r="356" spans="3:3" ht="15.75" customHeight="1">
      <c r="C356" s="24"/>
    </row>
    <row r="357" spans="3:3" ht="15.75" customHeight="1">
      <c r="C357" s="24"/>
    </row>
    <row r="358" spans="3:3" ht="15.75" customHeight="1">
      <c r="C358" s="24"/>
    </row>
    <row r="359" spans="3:3" ht="15.75" customHeight="1">
      <c r="C359" s="24"/>
    </row>
    <row r="360" spans="3:3" ht="15.75" customHeight="1">
      <c r="C360" s="24"/>
    </row>
    <row r="361" spans="3:3" ht="15.75" customHeight="1">
      <c r="C361" s="24"/>
    </row>
    <row r="362" spans="3:3" ht="15.75" customHeight="1">
      <c r="C362" s="24"/>
    </row>
    <row r="363" spans="3:3" ht="15.75" customHeight="1">
      <c r="C363" s="24"/>
    </row>
    <row r="364" spans="3:3" ht="15.75" customHeight="1">
      <c r="C364" s="24"/>
    </row>
    <row r="365" spans="3:3" ht="15.75" customHeight="1">
      <c r="C365" s="24"/>
    </row>
    <row r="366" spans="3:3" ht="15.75" customHeight="1">
      <c r="C366" s="24"/>
    </row>
    <row r="367" spans="3:3" ht="15.75" customHeight="1">
      <c r="C367" s="24"/>
    </row>
    <row r="368" spans="3:3" ht="15.75" customHeight="1">
      <c r="C368" s="24"/>
    </row>
    <row r="369" spans="3:3" ht="15.75" customHeight="1">
      <c r="C369" s="24"/>
    </row>
    <row r="370" spans="3:3" ht="15.75" customHeight="1">
      <c r="C370" s="24"/>
    </row>
    <row r="371" spans="3:3" ht="15.75" customHeight="1">
      <c r="C371" s="24"/>
    </row>
    <row r="372" spans="3:3" ht="15.75" customHeight="1">
      <c r="C372" s="24"/>
    </row>
    <row r="373" spans="3:3" ht="15.75" customHeight="1">
      <c r="C373" s="24"/>
    </row>
    <row r="374" spans="3:3" ht="15.75" customHeight="1">
      <c r="C374" s="24"/>
    </row>
    <row r="375" spans="3:3" ht="15.75" customHeight="1">
      <c r="C375" s="24"/>
    </row>
    <row r="376" spans="3:3" ht="15.75" customHeight="1">
      <c r="C376" s="24"/>
    </row>
    <row r="377" spans="3:3" ht="15.75" customHeight="1">
      <c r="C377" s="24"/>
    </row>
    <row r="378" spans="3:3" ht="15.75" customHeight="1">
      <c r="C378" s="24"/>
    </row>
    <row r="379" spans="3:3" ht="15.75" customHeight="1">
      <c r="C379" s="24"/>
    </row>
    <row r="380" spans="3:3" ht="15.75" customHeight="1">
      <c r="C380" s="24"/>
    </row>
    <row r="381" spans="3:3" ht="15.75" customHeight="1">
      <c r="C381" s="24"/>
    </row>
    <row r="382" spans="3:3" ht="15.75" customHeight="1">
      <c r="C382" s="24"/>
    </row>
    <row r="383" spans="3:3" ht="15.75" customHeight="1">
      <c r="C383" s="24"/>
    </row>
    <row r="384" spans="3:3" ht="15.75" customHeight="1">
      <c r="C384" s="24"/>
    </row>
    <row r="385" spans="3:3" ht="15.75" customHeight="1">
      <c r="C385" s="24"/>
    </row>
    <row r="386" spans="3:3" ht="15.75" customHeight="1">
      <c r="C386" s="24"/>
    </row>
    <row r="387" spans="3:3" ht="15.75" customHeight="1">
      <c r="C387" s="24"/>
    </row>
    <row r="388" spans="3:3" ht="15.75" customHeight="1">
      <c r="C388" s="24"/>
    </row>
    <row r="389" spans="3:3" ht="15.75" customHeight="1">
      <c r="C389" s="24"/>
    </row>
    <row r="390" spans="3:3" ht="15.75" customHeight="1">
      <c r="C390" s="24"/>
    </row>
    <row r="391" spans="3:3" ht="15.75" customHeight="1">
      <c r="C391" s="24"/>
    </row>
    <row r="392" spans="3:3" ht="15.75" customHeight="1">
      <c r="C392" s="24"/>
    </row>
    <row r="393" spans="3:3" ht="15.75" customHeight="1">
      <c r="C393" s="24"/>
    </row>
    <row r="394" spans="3:3" ht="15.75" customHeight="1">
      <c r="C394" s="24"/>
    </row>
    <row r="395" spans="3:3" ht="15.75" customHeight="1">
      <c r="C395" s="24"/>
    </row>
    <row r="396" spans="3:3" ht="15.75" customHeight="1">
      <c r="C396" s="24"/>
    </row>
    <row r="397" spans="3:3" ht="15.75" customHeight="1">
      <c r="C397" s="24"/>
    </row>
    <row r="398" spans="3:3" ht="15.75" customHeight="1">
      <c r="C398" s="24"/>
    </row>
    <row r="399" spans="3:3" ht="15.75" customHeight="1">
      <c r="C399" s="24"/>
    </row>
    <row r="400" spans="3:3" ht="15.75" customHeight="1">
      <c r="C400" s="24"/>
    </row>
    <row r="401" spans="3:3" ht="15.75" customHeight="1">
      <c r="C401" s="24"/>
    </row>
    <row r="402" spans="3:3" ht="15.75" customHeight="1">
      <c r="C402" s="24"/>
    </row>
    <row r="403" spans="3:3" ht="15.75" customHeight="1">
      <c r="C403" s="24"/>
    </row>
    <row r="404" spans="3:3" ht="15.75" customHeight="1">
      <c r="C404" s="24"/>
    </row>
    <row r="405" spans="3:3" ht="15.75" customHeight="1">
      <c r="C405" s="24"/>
    </row>
    <row r="406" spans="3:3" ht="15.75" customHeight="1">
      <c r="C406" s="24"/>
    </row>
    <row r="407" spans="3:3" ht="15.75" customHeight="1">
      <c r="C407" s="24"/>
    </row>
    <row r="408" spans="3:3" ht="15.75" customHeight="1">
      <c r="C408" s="24"/>
    </row>
    <row r="409" spans="3:3" ht="15.75" customHeight="1">
      <c r="C409" s="24"/>
    </row>
    <row r="410" spans="3:3" ht="15.75" customHeight="1">
      <c r="C410" s="24"/>
    </row>
    <row r="411" spans="3:3" ht="15.75" customHeight="1">
      <c r="C411" s="24"/>
    </row>
    <row r="412" spans="3:3" ht="15.75" customHeight="1">
      <c r="C412" s="24"/>
    </row>
    <row r="413" spans="3:3" ht="15.75" customHeight="1">
      <c r="C413" s="24"/>
    </row>
    <row r="414" spans="3:3" ht="15.75" customHeight="1">
      <c r="C414" s="24"/>
    </row>
    <row r="415" spans="3:3" ht="15.75" customHeight="1">
      <c r="C415" s="24"/>
    </row>
    <row r="416" spans="3:3" ht="15.75" customHeight="1">
      <c r="C416" s="24"/>
    </row>
    <row r="417" spans="3:3" ht="15.75" customHeight="1">
      <c r="C417" s="24"/>
    </row>
    <row r="418" spans="3:3" ht="15.75" customHeight="1">
      <c r="C418" s="24"/>
    </row>
    <row r="419" spans="3:3" ht="15.75" customHeight="1">
      <c r="C419" s="24"/>
    </row>
    <row r="420" spans="3:3" ht="15.75" customHeight="1">
      <c r="C420" s="24"/>
    </row>
    <row r="421" spans="3:3" ht="15.75" customHeight="1">
      <c r="C421" s="24"/>
    </row>
    <row r="422" spans="3:3" ht="15.75" customHeight="1">
      <c r="C422" s="24"/>
    </row>
    <row r="423" spans="3:3" ht="15.75" customHeight="1">
      <c r="C423" s="24"/>
    </row>
    <row r="424" spans="3:3" ht="15.75" customHeight="1">
      <c r="C424" s="24"/>
    </row>
    <row r="425" spans="3:3" ht="15.75" customHeight="1">
      <c r="C425" s="24"/>
    </row>
    <row r="426" spans="3:3" ht="15.75" customHeight="1">
      <c r="C426" s="24"/>
    </row>
    <row r="427" spans="3:3" ht="15.75" customHeight="1">
      <c r="C427" s="24"/>
    </row>
    <row r="428" spans="3:3" ht="15.75" customHeight="1">
      <c r="C428" s="24"/>
    </row>
    <row r="429" spans="3:3" ht="15.75" customHeight="1">
      <c r="C429" s="24"/>
    </row>
    <row r="430" spans="3:3" ht="15.75" customHeight="1">
      <c r="C430" s="24"/>
    </row>
    <row r="431" spans="3:3" ht="15.75" customHeight="1">
      <c r="C431" s="24"/>
    </row>
    <row r="432" spans="3:3" ht="15.75" customHeight="1">
      <c r="C432" s="24"/>
    </row>
    <row r="433" spans="3:3" ht="15.75" customHeight="1">
      <c r="C433" s="24"/>
    </row>
    <row r="434" spans="3:3" ht="15.75" customHeight="1">
      <c r="C434" s="24"/>
    </row>
    <row r="435" spans="3:3" ht="15.75" customHeight="1">
      <c r="C435" s="24"/>
    </row>
    <row r="436" spans="3:3" ht="15.75" customHeight="1">
      <c r="C436" s="24"/>
    </row>
    <row r="437" spans="3:3" ht="15.75" customHeight="1">
      <c r="C437" s="24"/>
    </row>
    <row r="438" spans="3:3" ht="15.75" customHeight="1">
      <c r="C438" s="24"/>
    </row>
    <row r="439" spans="3:3" ht="15.75" customHeight="1">
      <c r="C439" s="24"/>
    </row>
    <row r="440" spans="3:3" ht="15.75" customHeight="1">
      <c r="C440" s="24"/>
    </row>
    <row r="441" spans="3:3" ht="15.75" customHeight="1">
      <c r="C441" s="24"/>
    </row>
    <row r="442" spans="3:3" ht="15.75" customHeight="1">
      <c r="C442" s="24"/>
    </row>
    <row r="443" spans="3:3" ht="15.75" customHeight="1">
      <c r="C443" s="24"/>
    </row>
    <row r="444" spans="3:3" ht="15.75" customHeight="1">
      <c r="C444" s="24"/>
    </row>
    <row r="445" spans="3:3" ht="15.75" customHeight="1">
      <c r="C445" s="24"/>
    </row>
    <row r="446" spans="3:3" ht="15.75" customHeight="1">
      <c r="C446" s="24"/>
    </row>
    <row r="447" spans="3:3" ht="15.75" customHeight="1">
      <c r="C447" s="24"/>
    </row>
    <row r="448" spans="3:3" ht="15.75" customHeight="1">
      <c r="C448" s="24"/>
    </row>
    <row r="449" spans="3:3" ht="15.75" customHeight="1">
      <c r="C449" s="24"/>
    </row>
    <row r="450" spans="3:3" ht="15.75" customHeight="1">
      <c r="C450" s="24"/>
    </row>
    <row r="451" spans="3:3" ht="15.75" customHeight="1">
      <c r="C451" s="24"/>
    </row>
    <row r="452" spans="3:3" ht="15.75" customHeight="1">
      <c r="C452" s="24"/>
    </row>
    <row r="453" spans="3:3" ht="15.75" customHeight="1">
      <c r="C453" s="24"/>
    </row>
    <row r="454" spans="3:3" ht="15.75" customHeight="1">
      <c r="C454" s="24"/>
    </row>
    <row r="455" spans="3:3" ht="15.75" customHeight="1">
      <c r="C455" s="24"/>
    </row>
    <row r="456" spans="3:3" ht="15.75" customHeight="1">
      <c r="C456" s="24"/>
    </row>
    <row r="457" spans="3:3" ht="15.75" customHeight="1">
      <c r="C457" s="24"/>
    </row>
    <row r="458" spans="3:3" ht="15.75" customHeight="1">
      <c r="C458" s="24"/>
    </row>
    <row r="459" spans="3:3" ht="15.75" customHeight="1">
      <c r="C459" s="24"/>
    </row>
    <row r="460" spans="3:3" ht="15.75" customHeight="1">
      <c r="C460" s="24"/>
    </row>
    <row r="461" spans="3:3" ht="15.75" customHeight="1">
      <c r="C461" s="24"/>
    </row>
    <row r="462" spans="3:3" ht="15.75" customHeight="1">
      <c r="C462" s="24"/>
    </row>
    <row r="463" spans="3:3" ht="15.75" customHeight="1">
      <c r="C463" s="24"/>
    </row>
    <row r="464" spans="3:3" ht="15.75" customHeight="1">
      <c r="C464" s="24"/>
    </row>
    <row r="465" spans="3:3" ht="15.75" customHeight="1">
      <c r="C465" s="24"/>
    </row>
    <row r="466" spans="3:3" ht="15.75" customHeight="1">
      <c r="C466" s="24"/>
    </row>
    <row r="467" spans="3:3" ht="15.75" customHeight="1">
      <c r="C467" s="24"/>
    </row>
    <row r="468" spans="3:3" ht="15.75" customHeight="1">
      <c r="C468" s="24"/>
    </row>
    <row r="469" spans="3:3" ht="15.75" customHeight="1">
      <c r="C469" s="24"/>
    </row>
    <row r="470" spans="3:3" ht="15.75" customHeight="1">
      <c r="C470" s="24"/>
    </row>
    <row r="471" spans="3:3" ht="15.75" customHeight="1">
      <c r="C471" s="24"/>
    </row>
    <row r="472" spans="3:3" ht="15.75" customHeight="1">
      <c r="C472" s="24"/>
    </row>
    <row r="473" spans="3:3" ht="15.75" customHeight="1">
      <c r="C473" s="24"/>
    </row>
    <row r="474" spans="3:3" ht="15.75" customHeight="1">
      <c r="C474" s="24"/>
    </row>
    <row r="475" spans="3:3" ht="15.75" customHeight="1">
      <c r="C475" s="24"/>
    </row>
    <row r="476" spans="3:3" ht="15.75" customHeight="1">
      <c r="C476" s="24"/>
    </row>
    <row r="477" spans="3:3" ht="15.75" customHeight="1">
      <c r="C477" s="24"/>
    </row>
    <row r="478" spans="3:3" ht="15.75" customHeight="1">
      <c r="C478" s="24"/>
    </row>
    <row r="479" spans="3:3" ht="15.75" customHeight="1">
      <c r="C479" s="24"/>
    </row>
    <row r="480" spans="3:3" ht="15.75" customHeight="1">
      <c r="C480" s="24"/>
    </row>
    <row r="481" spans="3:3" ht="15.75" customHeight="1">
      <c r="C481" s="24"/>
    </row>
    <row r="482" spans="3:3" ht="15.75" customHeight="1">
      <c r="C482" s="24"/>
    </row>
    <row r="483" spans="3:3" ht="15.75" customHeight="1">
      <c r="C483" s="24"/>
    </row>
    <row r="484" spans="3:3" ht="15.75" customHeight="1">
      <c r="C484" s="24"/>
    </row>
    <row r="485" spans="3:3" ht="15.75" customHeight="1">
      <c r="C485" s="24"/>
    </row>
    <row r="486" spans="3:3" ht="15.75" customHeight="1">
      <c r="C486" s="24"/>
    </row>
    <row r="487" spans="3:3" ht="15.75" customHeight="1">
      <c r="C487" s="24"/>
    </row>
    <row r="488" spans="3:3" ht="15.75" customHeight="1">
      <c r="C488" s="24"/>
    </row>
    <row r="489" spans="3:3" ht="15.75" customHeight="1">
      <c r="C489" s="24"/>
    </row>
    <row r="490" spans="3:3" ht="15.75" customHeight="1">
      <c r="C490" s="24"/>
    </row>
    <row r="491" spans="3:3" ht="15.75" customHeight="1">
      <c r="C491" s="24"/>
    </row>
    <row r="492" spans="3:3" ht="15.75" customHeight="1">
      <c r="C492" s="24"/>
    </row>
    <row r="493" spans="3:3" ht="15.75" customHeight="1">
      <c r="C493" s="24"/>
    </row>
    <row r="494" spans="3:3" ht="15.75" customHeight="1">
      <c r="C494" s="24"/>
    </row>
    <row r="495" spans="3:3" ht="15.75" customHeight="1">
      <c r="C495" s="24"/>
    </row>
    <row r="496" spans="3:3" ht="15.75" customHeight="1">
      <c r="C496" s="24"/>
    </row>
    <row r="497" spans="3:3" ht="15.75" customHeight="1">
      <c r="C497" s="24"/>
    </row>
    <row r="498" spans="3:3" ht="15.75" customHeight="1">
      <c r="C498" s="24"/>
    </row>
    <row r="499" spans="3:3" ht="15.75" customHeight="1">
      <c r="C499" s="24"/>
    </row>
    <row r="500" spans="3:3" ht="15.75" customHeight="1">
      <c r="C500" s="24"/>
    </row>
    <row r="501" spans="3:3" ht="15.75" customHeight="1">
      <c r="C501" s="24"/>
    </row>
    <row r="502" spans="3:3" ht="15.75" customHeight="1">
      <c r="C502" s="24"/>
    </row>
    <row r="503" spans="3:3" ht="15.75" customHeight="1">
      <c r="C503" s="24"/>
    </row>
    <row r="504" spans="3:3" ht="15.75" customHeight="1">
      <c r="C504" s="24"/>
    </row>
    <row r="505" spans="3:3" ht="15.75" customHeight="1">
      <c r="C505" s="24"/>
    </row>
    <row r="506" spans="3:3" ht="15.75" customHeight="1">
      <c r="C506" s="24"/>
    </row>
    <row r="507" spans="3:3" ht="15.75" customHeight="1">
      <c r="C507" s="24"/>
    </row>
    <row r="508" spans="3:3" ht="15.75" customHeight="1">
      <c r="C508" s="24"/>
    </row>
    <row r="509" spans="3:3" ht="15.75" customHeight="1">
      <c r="C509" s="24"/>
    </row>
    <row r="510" spans="3:3" ht="15.75" customHeight="1">
      <c r="C510" s="24"/>
    </row>
    <row r="511" spans="3:3" ht="15.75" customHeight="1">
      <c r="C511" s="24"/>
    </row>
    <row r="512" spans="3:3" ht="15.75" customHeight="1">
      <c r="C512" s="24"/>
    </row>
    <row r="513" spans="3:3" ht="15.75" customHeight="1">
      <c r="C513" s="24"/>
    </row>
    <row r="514" spans="3:3" ht="15.75" customHeight="1">
      <c r="C514" s="24"/>
    </row>
    <row r="515" spans="3:3" ht="15.75" customHeight="1">
      <c r="C515" s="24"/>
    </row>
    <row r="516" spans="3:3" ht="15.75" customHeight="1">
      <c r="C516" s="24"/>
    </row>
    <row r="517" spans="3:3" ht="15.75" customHeight="1">
      <c r="C517" s="24"/>
    </row>
    <row r="518" spans="3:3" ht="15.75" customHeight="1">
      <c r="C518" s="24"/>
    </row>
    <row r="519" spans="3:3" ht="15.75" customHeight="1">
      <c r="C519" s="24"/>
    </row>
    <row r="520" spans="3:3" ht="15.75" customHeight="1">
      <c r="C520" s="24"/>
    </row>
    <row r="521" spans="3:3" ht="15.75" customHeight="1">
      <c r="C521" s="24"/>
    </row>
    <row r="522" spans="3:3" ht="15.75" customHeight="1">
      <c r="C522" s="24"/>
    </row>
    <row r="523" spans="3:3" ht="15.75" customHeight="1">
      <c r="C523" s="24"/>
    </row>
    <row r="524" spans="3:3" ht="15.75" customHeight="1">
      <c r="C524" s="24"/>
    </row>
    <row r="525" spans="3:3" ht="15.75" customHeight="1">
      <c r="C525" s="24"/>
    </row>
    <row r="526" spans="3:3" ht="15.75" customHeight="1">
      <c r="C526" s="24"/>
    </row>
    <row r="527" spans="3:3" ht="15.75" customHeight="1">
      <c r="C527" s="24"/>
    </row>
    <row r="528" spans="3:3" ht="15.75" customHeight="1">
      <c r="C528" s="24"/>
    </row>
    <row r="529" spans="3:3" ht="15.75" customHeight="1">
      <c r="C529" s="24"/>
    </row>
    <row r="530" spans="3:3" ht="15.75" customHeight="1">
      <c r="C530" s="24"/>
    </row>
    <row r="531" spans="3:3" ht="15.75" customHeight="1">
      <c r="C531" s="24"/>
    </row>
    <row r="532" spans="3:3" ht="15.75" customHeight="1">
      <c r="C532" s="24"/>
    </row>
    <row r="533" spans="3:3" ht="15.75" customHeight="1">
      <c r="C533" s="24"/>
    </row>
    <row r="534" spans="3:3" ht="15.75" customHeight="1">
      <c r="C534" s="24"/>
    </row>
    <row r="535" spans="3:3" ht="15.75" customHeight="1">
      <c r="C535" s="24"/>
    </row>
    <row r="536" spans="3:3" ht="15.75" customHeight="1">
      <c r="C536" s="24"/>
    </row>
    <row r="537" spans="3:3" ht="15.75" customHeight="1">
      <c r="C537" s="24"/>
    </row>
    <row r="538" spans="3:3" ht="15.75" customHeight="1">
      <c r="C538" s="24"/>
    </row>
    <row r="539" spans="3:3" ht="15.75" customHeight="1">
      <c r="C539" s="24"/>
    </row>
    <row r="540" spans="3:3" ht="15.75" customHeight="1">
      <c r="C540" s="24"/>
    </row>
    <row r="541" spans="3:3" ht="15.75" customHeight="1">
      <c r="C541" s="24"/>
    </row>
    <row r="542" spans="3:3" ht="15.75" customHeight="1">
      <c r="C542" s="24"/>
    </row>
    <row r="543" spans="3:3" ht="15.75" customHeight="1">
      <c r="C543" s="24"/>
    </row>
    <row r="544" spans="3:3" ht="15.75" customHeight="1">
      <c r="C544" s="24"/>
    </row>
    <row r="545" spans="3:3" ht="15.75" customHeight="1">
      <c r="C545" s="24"/>
    </row>
    <row r="546" spans="3:3" ht="15.75" customHeight="1">
      <c r="C546" s="24"/>
    </row>
    <row r="547" spans="3:3" ht="15.75" customHeight="1">
      <c r="C547" s="24"/>
    </row>
    <row r="548" spans="3:3" ht="15.75" customHeight="1">
      <c r="C548" s="24"/>
    </row>
    <row r="549" spans="3:3" ht="15.75" customHeight="1">
      <c r="C549" s="24"/>
    </row>
    <row r="550" spans="3:3" ht="15.75" customHeight="1">
      <c r="C550" s="24"/>
    </row>
    <row r="551" spans="3:3" ht="15.75" customHeight="1">
      <c r="C551" s="24"/>
    </row>
    <row r="552" spans="3:3" ht="15.75" customHeight="1">
      <c r="C552" s="24"/>
    </row>
    <row r="553" spans="3:3" ht="15.75" customHeight="1">
      <c r="C553" s="24"/>
    </row>
    <row r="554" spans="3:3" ht="15.75" customHeight="1">
      <c r="C554" s="24"/>
    </row>
    <row r="555" spans="3:3" ht="15.75" customHeight="1">
      <c r="C555" s="24"/>
    </row>
    <row r="556" spans="3:3" ht="15.75" customHeight="1">
      <c r="C556" s="24"/>
    </row>
    <row r="557" spans="3:3" ht="15.75" customHeight="1">
      <c r="C557" s="24"/>
    </row>
    <row r="558" spans="3:3" ht="15.75" customHeight="1">
      <c r="C558" s="24"/>
    </row>
    <row r="559" spans="3:3" ht="15.75" customHeight="1">
      <c r="C559" s="24"/>
    </row>
    <row r="560" spans="3:3" ht="15.75" customHeight="1">
      <c r="C560" s="24"/>
    </row>
    <row r="561" spans="3:3" ht="15.75" customHeight="1">
      <c r="C561" s="24"/>
    </row>
    <row r="562" spans="3:3" ht="15.75" customHeight="1">
      <c r="C562" s="24"/>
    </row>
    <row r="563" spans="3:3" ht="15.75" customHeight="1">
      <c r="C563" s="24"/>
    </row>
    <row r="564" spans="3:3" ht="15.75" customHeight="1">
      <c r="C564" s="24"/>
    </row>
    <row r="565" spans="3:3" ht="15.75" customHeight="1">
      <c r="C565" s="24"/>
    </row>
    <row r="566" spans="3:3" ht="15.75" customHeight="1">
      <c r="C566" s="24"/>
    </row>
    <row r="567" spans="3:3" ht="15.75" customHeight="1">
      <c r="C567" s="24"/>
    </row>
    <row r="568" spans="3:3" ht="15.75" customHeight="1">
      <c r="C568" s="24"/>
    </row>
    <row r="569" spans="3:3" ht="15.75" customHeight="1">
      <c r="C569" s="24"/>
    </row>
    <row r="570" spans="3:3" ht="15.75" customHeight="1">
      <c r="C570" s="24"/>
    </row>
    <row r="571" spans="3:3" ht="15.75" customHeight="1">
      <c r="C571" s="24"/>
    </row>
    <row r="572" spans="3:3" ht="15.75" customHeight="1">
      <c r="C572" s="24"/>
    </row>
    <row r="573" spans="3:3" ht="15.75" customHeight="1">
      <c r="C573" s="24"/>
    </row>
    <row r="574" spans="3:3" ht="15.75" customHeight="1">
      <c r="C574" s="24"/>
    </row>
    <row r="575" spans="3:3" ht="15.75" customHeight="1">
      <c r="C575" s="24"/>
    </row>
    <row r="576" spans="3:3" ht="15.75" customHeight="1">
      <c r="C576" s="24"/>
    </row>
    <row r="577" spans="3:3" ht="15.75" customHeight="1">
      <c r="C577" s="24"/>
    </row>
    <row r="578" spans="3:3" ht="15.75" customHeight="1">
      <c r="C578" s="24"/>
    </row>
    <row r="579" spans="3:3" ht="15.75" customHeight="1">
      <c r="C579" s="24"/>
    </row>
    <row r="580" spans="3:3" ht="15.75" customHeight="1">
      <c r="C580" s="24"/>
    </row>
    <row r="581" spans="3:3" ht="15.75" customHeight="1">
      <c r="C581" s="24"/>
    </row>
    <row r="582" spans="3:3" ht="15.75" customHeight="1">
      <c r="C582" s="24"/>
    </row>
    <row r="583" spans="3:3" ht="15.75" customHeight="1">
      <c r="C583" s="24"/>
    </row>
    <row r="584" spans="3:3" ht="15.75" customHeight="1">
      <c r="C584" s="24"/>
    </row>
    <row r="585" spans="3:3" ht="15.75" customHeight="1">
      <c r="C585" s="24"/>
    </row>
    <row r="586" spans="3:3" ht="15.75" customHeight="1">
      <c r="C586" s="24"/>
    </row>
    <row r="587" spans="3:3" ht="15.75" customHeight="1">
      <c r="C587" s="24"/>
    </row>
    <row r="588" spans="3:3" ht="15.75" customHeight="1">
      <c r="C588" s="24"/>
    </row>
    <row r="589" spans="3:3" ht="15.75" customHeight="1">
      <c r="C589" s="24"/>
    </row>
    <row r="590" spans="3:3" ht="15.75" customHeight="1">
      <c r="C590" s="24"/>
    </row>
    <row r="591" spans="3:3" ht="15.75" customHeight="1">
      <c r="C591" s="24"/>
    </row>
    <row r="592" spans="3:3" ht="15.75" customHeight="1">
      <c r="C592" s="24"/>
    </row>
    <row r="593" spans="3:3" ht="15.75" customHeight="1">
      <c r="C593" s="24"/>
    </row>
    <row r="594" spans="3:3" ht="15.75" customHeight="1">
      <c r="C594" s="24"/>
    </row>
    <row r="595" spans="3:3" ht="15.75" customHeight="1">
      <c r="C595" s="24"/>
    </row>
    <row r="596" spans="3:3" ht="15.75" customHeight="1">
      <c r="C596" s="24"/>
    </row>
    <row r="597" spans="3:3" ht="15.75" customHeight="1">
      <c r="C597" s="24"/>
    </row>
    <row r="598" spans="3:3" ht="15.75" customHeight="1">
      <c r="C598" s="24"/>
    </row>
    <row r="599" spans="3:3" ht="15.75" customHeight="1">
      <c r="C599" s="24"/>
    </row>
    <row r="600" spans="3:3" ht="15.75" customHeight="1">
      <c r="C600" s="24"/>
    </row>
    <row r="601" spans="3:3" ht="15.75" customHeight="1">
      <c r="C601" s="24"/>
    </row>
    <row r="602" spans="3:3" ht="15.75" customHeight="1">
      <c r="C602" s="24"/>
    </row>
    <row r="603" spans="3:3" ht="15.75" customHeight="1">
      <c r="C603" s="24"/>
    </row>
    <row r="604" spans="3:3" ht="15.75" customHeight="1">
      <c r="C604" s="24"/>
    </row>
    <row r="605" spans="3:3" ht="15.75" customHeight="1">
      <c r="C605" s="24"/>
    </row>
    <row r="606" spans="3:3" ht="15.75" customHeight="1">
      <c r="C606" s="24"/>
    </row>
    <row r="607" spans="3:3" ht="15.75" customHeight="1">
      <c r="C607" s="24"/>
    </row>
    <row r="608" spans="3:3" ht="15.75" customHeight="1">
      <c r="C608" s="24"/>
    </row>
    <row r="609" spans="3:3" ht="15.75" customHeight="1">
      <c r="C609" s="24"/>
    </row>
    <row r="610" spans="3:3" ht="15.75" customHeight="1">
      <c r="C610" s="24"/>
    </row>
    <row r="611" spans="3:3" ht="15.75" customHeight="1">
      <c r="C611" s="24"/>
    </row>
    <row r="612" spans="3:3" ht="15.75" customHeight="1">
      <c r="C612" s="24"/>
    </row>
    <row r="613" spans="3:3" ht="15.75" customHeight="1">
      <c r="C613" s="24"/>
    </row>
    <row r="614" spans="3:3" ht="15.75" customHeight="1">
      <c r="C614" s="24"/>
    </row>
    <row r="615" spans="3:3" ht="15.75" customHeight="1">
      <c r="C615" s="24"/>
    </row>
    <row r="616" spans="3:3" ht="15.75" customHeight="1">
      <c r="C616" s="24"/>
    </row>
    <row r="617" spans="3:3" ht="15.75" customHeight="1">
      <c r="C617" s="24"/>
    </row>
    <row r="618" spans="3:3" ht="15.75" customHeight="1">
      <c r="C618" s="24"/>
    </row>
    <row r="619" spans="3:3" ht="15.75" customHeight="1">
      <c r="C619" s="24"/>
    </row>
    <row r="620" spans="3:3" ht="15.75" customHeight="1">
      <c r="C620" s="24"/>
    </row>
    <row r="621" spans="3:3" ht="15.75" customHeight="1">
      <c r="C621" s="24"/>
    </row>
    <row r="622" spans="3:3" ht="15.75" customHeight="1">
      <c r="C622" s="24"/>
    </row>
    <row r="623" spans="3:3" ht="15.75" customHeight="1">
      <c r="C623" s="24"/>
    </row>
    <row r="624" spans="3:3" ht="15.75" customHeight="1">
      <c r="C624" s="24"/>
    </row>
    <row r="625" spans="3:3" ht="15.75" customHeight="1">
      <c r="C625" s="24"/>
    </row>
    <row r="626" spans="3:3" ht="15.75" customHeight="1">
      <c r="C626" s="24"/>
    </row>
    <row r="627" spans="3:3" ht="15.75" customHeight="1">
      <c r="C627" s="24"/>
    </row>
    <row r="628" spans="3:3" ht="15.75" customHeight="1">
      <c r="C628" s="24"/>
    </row>
    <row r="629" spans="3:3" ht="15.75" customHeight="1">
      <c r="C629" s="24"/>
    </row>
    <row r="630" spans="3:3" ht="15.75" customHeight="1">
      <c r="C630" s="24"/>
    </row>
    <row r="631" spans="3:3" ht="15.75" customHeight="1">
      <c r="C631" s="24"/>
    </row>
    <row r="632" spans="3:3" ht="15.75" customHeight="1">
      <c r="C632" s="24"/>
    </row>
    <row r="633" spans="3:3" ht="15.75" customHeight="1">
      <c r="C633" s="24"/>
    </row>
    <row r="634" spans="3:3" ht="15.75" customHeight="1">
      <c r="C634" s="24"/>
    </row>
    <row r="635" spans="3:3" ht="15.75" customHeight="1">
      <c r="C635" s="24"/>
    </row>
    <row r="636" spans="3:3" ht="15.75" customHeight="1">
      <c r="C636" s="24"/>
    </row>
    <row r="637" spans="3:3" ht="15.75" customHeight="1">
      <c r="C637" s="24"/>
    </row>
    <row r="638" spans="3:3" ht="15.75" customHeight="1">
      <c r="C638" s="24"/>
    </row>
    <row r="639" spans="3:3" ht="15.75" customHeight="1">
      <c r="C639" s="24"/>
    </row>
    <row r="640" spans="3:3" ht="15.75" customHeight="1">
      <c r="C640" s="24"/>
    </row>
    <row r="641" spans="3:3" ht="15.75" customHeight="1">
      <c r="C641" s="24"/>
    </row>
    <row r="642" spans="3:3" ht="15.75" customHeight="1">
      <c r="C642" s="24"/>
    </row>
    <row r="643" spans="3:3" ht="15.75" customHeight="1">
      <c r="C643" s="24"/>
    </row>
    <row r="644" spans="3:3" ht="15.75" customHeight="1">
      <c r="C644" s="24"/>
    </row>
    <row r="645" spans="3:3" ht="15.75" customHeight="1">
      <c r="C645" s="24"/>
    </row>
    <row r="646" spans="3:3" ht="15.75" customHeight="1">
      <c r="C646" s="24"/>
    </row>
    <row r="647" spans="3:3" ht="15.75" customHeight="1">
      <c r="C647" s="24"/>
    </row>
    <row r="648" spans="3:3" ht="15.75" customHeight="1">
      <c r="C648" s="24"/>
    </row>
    <row r="649" spans="3:3" ht="15.75" customHeight="1">
      <c r="C649" s="24"/>
    </row>
    <row r="650" spans="3:3" ht="15.75" customHeight="1">
      <c r="C650" s="24"/>
    </row>
    <row r="651" spans="3:3" ht="15.75" customHeight="1">
      <c r="C651" s="24"/>
    </row>
    <row r="652" spans="3:3" ht="15.75" customHeight="1">
      <c r="C652" s="24"/>
    </row>
    <row r="653" spans="3:3" ht="15.75" customHeight="1">
      <c r="C653" s="24"/>
    </row>
    <row r="654" spans="3:3" ht="15.75" customHeight="1">
      <c r="C654" s="24"/>
    </row>
    <row r="655" spans="3:3" ht="15.75" customHeight="1">
      <c r="C655" s="24"/>
    </row>
    <row r="656" spans="3:3" ht="15.75" customHeight="1">
      <c r="C656" s="24"/>
    </row>
    <row r="657" spans="3:3" ht="15.75" customHeight="1">
      <c r="C657" s="24"/>
    </row>
    <row r="658" spans="3:3" ht="15.75" customHeight="1">
      <c r="C658" s="24"/>
    </row>
    <row r="659" spans="3:3" ht="15.75" customHeight="1">
      <c r="C659" s="24"/>
    </row>
    <row r="660" spans="3:3" ht="15.75" customHeight="1">
      <c r="C660" s="24"/>
    </row>
    <row r="661" spans="3:3" ht="15.75" customHeight="1">
      <c r="C661" s="24"/>
    </row>
    <row r="662" spans="3:3" ht="15.75" customHeight="1">
      <c r="C662" s="24"/>
    </row>
    <row r="663" spans="3:3" ht="15.75" customHeight="1">
      <c r="C663" s="24"/>
    </row>
    <row r="664" spans="3:3" ht="15.75" customHeight="1">
      <c r="C664" s="24"/>
    </row>
    <row r="665" spans="3:3" ht="15.75" customHeight="1">
      <c r="C665" s="24"/>
    </row>
    <row r="666" spans="3:3" ht="15.75" customHeight="1">
      <c r="C666" s="24"/>
    </row>
    <row r="667" spans="3:3" ht="15.75" customHeight="1">
      <c r="C667" s="24"/>
    </row>
    <row r="668" spans="3:3" ht="15.75" customHeight="1">
      <c r="C668" s="24"/>
    </row>
    <row r="669" spans="3:3" ht="15.75" customHeight="1">
      <c r="C669" s="24"/>
    </row>
    <row r="670" spans="3:3" ht="15.75" customHeight="1">
      <c r="C670" s="24"/>
    </row>
    <row r="671" spans="3:3" ht="15.75" customHeight="1">
      <c r="C671" s="24"/>
    </row>
    <row r="672" spans="3:3" ht="15.75" customHeight="1">
      <c r="C672" s="24"/>
    </row>
    <row r="673" spans="3:3" ht="15.75" customHeight="1">
      <c r="C673" s="24"/>
    </row>
    <row r="674" spans="3:3" ht="15.75" customHeight="1">
      <c r="C674" s="24"/>
    </row>
    <row r="675" spans="3:3" ht="15.75" customHeight="1">
      <c r="C675" s="24"/>
    </row>
    <row r="676" spans="3:3" ht="15.75" customHeight="1">
      <c r="C676" s="24"/>
    </row>
    <row r="677" spans="3:3" ht="15.75" customHeight="1">
      <c r="C677" s="24"/>
    </row>
    <row r="678" spans="3:3" ht="15.75" customHeight="1">
      <c r="C678" s="24"/>
    </row>
    <row r="679" spans="3:3" ht="15.75" customHeight="1">
      <c r="C679" s="24"/>
    </row>
    <row r="680" spans="3:3" ht="15.75" customHeight="1">
      <c r="C680" s="24"/>
    </row>
    <row r="681" spans="3:3" ht="15.75" customHeight="1">
      <c r="C681" s="24"/>
    </row>
    <row r="682" spans="3:3" ht="15.75" customHeight="1">
      <c r="C682" s="24"/>
    </row>
    <row r="683" spans="3:3" ht="15.75" customHeight="1">
      <c r="C683" s="24"/>
    </row>
    <row r="684" spans="3:3" ht="15.75" customHeight="1">
      <c r="C684" s="24"/>
    </row>
    <row r="685" spans="3:3" ht="15.75" customHeight="1">
      <c r="C685" s="24"/>
    </row>
    <row r="686" spans="3:3" ht="15.75" customHeight="1">
      <c r="C686" s="24"/>
    </row>
    <row r="687" spans="3:3" ht="15.75" customHeight="1">
      <c r="C687" s="24"/>
    </row>
    <row r="688" spans="3:3" ht="15.75" customHeight="1">
      <c r="C688" s="24"/>
    </row>
    <row r="689" spans="3:3" ht="15.75" customHeight="1">
      <c r="C689" s="24"/>
    </row>
    <row r="690" spans="3:3" ht="15.75" customHeight="1">
      <c r="C690" s="24"/>
    </row>
    <row r="691" spans="3:3" ht="15.75" customHeight="1">
      <c r="C691" s="24"/>
    </row>
    <row r="692" spans="3:3" ht="15.75" customHeight="1">
      <c r="C692" s="24"/>
    </row>
    <row r="693" spans="3:3" ht="15.75" customHeight="1">
      <c r="C693" s="24"/>
    </row>
    <row r="694" spans="3:3" ht="15.75" customHeight="1">
      <c r="C694" s="24"/>
    </row>
    <row r="695" spans="3:3" ht="15.75" customHeight="1">
      <c r="C695" s="24"/>
    </row>
    <row r="696" spans="3:3" ht="15.75" customHeight="1">
      <c r="C696" s="24"/>
    </row>
    <row r="697" spans="3:3" ht="15.75" customHeight="1">
      <c r="C697" s="24"/>
    </row>
    <row r="698" spans="3:3" ht="15.75" customHeight="1">
      <c r="C698" s="24"/>
    </row>
    <row r="699" spans="3:3" ht="15.75" customHeight="1">
      <c r="C699" s="24"/>
    </row>
    <row r="700" spans="3:3" ht="15.75" customHeight="1">
      <c r="C700" s="24"/>
    </row>
    <row r="701" spans="3:3" ht="15.75" customHeight="1">
      <c r="C701" s="24"/>
    </row>
    <row r="702" spans="3:3" ht="15.75" customHeight="1">
      <c r="C702" s="24"/>
    </row>
    <row r="703" spans="3:3" ht="15.75" customHeight="1">
      <c r="C703" s="24"/>
    </row>
    <row r="704" spans="3:3" ht="15.75" customHeight="1">
      <c r="C704" s="24"/>
    </row>
    <row r="705" spans="3:3" ht="15.75" customHeight="1">
      <c r="C705" s="24"/>
    </row>
    <row r="706" spans="3:3" ht="15.75" customHeight="1">
      <c r="C706" s="24"/>
    </row>
    <row r="707" spans="3:3" ht="15.75" customHeight="1">
      <c r="C707" s="24"/>
    </row>
    <row r="708" spans="3:3" ht="15.75" customHeight="1">
      <c r="C708" s="24"/>
    </row>
    <row r="709" spans="3:3" ht="15.75" customHeight="1">
      <c r="C709" s="24"/>
    </row>
    <row r="710" spans="3:3" ht="15.75" customHeight="1">
      <c r="C710" s="24"/>
    </row>
    <row r="711" spans="3:3" ht="15.75" customHeight="1">
      <c r="C711" s="24"/>
    </row>
    <row r="712" spans="3:3" ht="15.75" customHeight="1">
      <c r="C712" s="24"/>
    </row>
    <row r="713" spans="3:3" ht="15.75" customHeight="1">
      <c r="C713" s="24"/>
    </row>
    <row r="714" spans="3:3" ht="15.75" customHeight="1">
      <c r="C714" s="24"/>
    </row>
    <row r="715" spans="3:3" ht="15.75" customHeight="1">
      <c r="C715" s="24"/>
    </row>
    <row r="716" spans="3:3" ht="15.75" customHeight="1">
      <c r="C716" s="24"/>
    </row>
    <row r="717" spans="3:3" ht="15.75" customHeight="1">
      <c r="C717" s="24"/>
    </row>
    <row r="718" spans="3:3" ht="15.75" customHeight="1">
      <c r="C718" s="24"/>
    </row>
    <row r="719" spans="3:3" ht="15.75" customHeight="1">
      <c r="C719" s="24"/>
    </row>
    <row r="720" spans="3:3" ht="15.75" customHeight="1">
      <c r="C720" s="24"/>
    </row>
    <row r="721" spans="3:3" ht="15.75" customHeight="1">
      <c r="C721" s="24"/>
    </row>
    <row r="722" spans="3:3" ht="15.75" customHeight="1">
      <c r="C722" s="24"/>
    </row>
    <row r="723" spans="3:3" ht="15.75" customHeight="1">
      <c r="C723" s="24"/>
    </row>
    <row r="724" spans="3:3" ht="15.75" customHeight="1">
      <c r="C724" s="24"/>
    </row>
    <row r="725" spans="3:3" ht="15.75" customHeight="1">
      <c r="C725" s="24"/>
    </row>
    <row r="726" spans="3:3" ht="15.75" customHeight="1">
      <c r="C726" s="24"/>
    </row>
    <row r="727" spans="3:3" ht="15.75" customHeight="1">
      <c r="C727" s="24"/>
    </row>
    <row r="728" spans="3:3" ht="15.75" customHeight="1">
      <c r="C728" s="24"/>
    </row>
    <row r="729" spans="3:3" ht="15.75" customHeight="1">
      <c r="C729" s="24"/>
    </row>
    <row r="730" spans="3:3" ht="15.75" customHeight="1">
      <c r="C730" s="24"/>
    </row>
    <row r="731" spans="3:3" ht="15.75" customHeight="1">
      <c r="C731" s="24"/>
    </row>
    <row r="732" spans="3:3" ht="15.75" customHeight="1">
      <c r="C732" s="24"/>
    </row>
    <row r="733" spans="3:3" ht="15.75" customHeight="1">
      <c r="C733" s="24"/>
    </row>
    <row r="734" spans="3:3" ht="15.75" customHeight="1">
      <c r="C734" s="24"/>
    </row>
    <row r="735" spans="3:3" ht="15.75" customHeight="1">
      <c r="C735" s="24"/>
    </row>
    <row r="736" spans="3:3" ht="15.75" customHeight="1">
      <c r="C736" s="24"/>
    </row>
    <row r="737" spans="3:3" ht="15.75" customHeight="1">
      <c r="C737" s="24"/>
    </row>
    <row r="738" spans="3:3" ht="15.75" customHeight="1">
      <c r="C738" s="24"/>
    </row>
    <row r="739" spans="3:3" ht="15.75" customHeight="1">
      <c r="C739" s="24"/>
    </row>
    <row r="740" spans="3:3" ht="15.75" customHeight="1">
      <c r="C740" s="24"/>
    </row>
    <row r="741" spans="3:3" ht="15.75" customHeight="1">
      <c r="C741" s="24"/>
    </row>
    <row r="742" spans="3:3" ht="15.75" customHeight="1">
      <c r="C742" s="24"/>
    </row>
    <row r="743" spans="3:3" ht="15.75" customHeight="1">
      <c r="C743" s="24"/>
    </row>
    <row r="744" spans="3:3" ht="15.75" customHeight="1">
      <c r="C744" s="24"/>
    </row>
    <row r="745" spans="3:3" ht="15.75" customHeight="1">
      <c r="C745" s="24"/>
    </row>
    <row r="746" spans="3:3" ht="15.75" customHeight="1">
      <c r="C746" s="24"/>
    </row>
    <row r="747" spans="3:3" ht="15.75" customHeight="1">
      <c r="C747" s="24"/>
    </row>
    <row r="748" spans="3:3" ht="15.75" customHeight="1">
      <c r="C748" s="24"/>
    </row>
    <row r="749" spans="3:3" ht="15.75" customHeight="1">
      <c r="C749" s="24"/>
    </row>
    <row r="750" spans="3:3" ht="15.75" customHeight="1">
      <c r="C750" s="24"/>
    </row>
    <row r="751" spans="3:3" ht="15.75" customHeight="1">
      <c r="C751" s="24"/>
    </row>
    <row r="752" spans="3:3" ht="15.75" customHeight="1">
      <c r="C752" s="24"/>
    </row>
    <row r="753" spans="3:3" ht="15.75" customHeight="1">
      <c r="C753" s="24"/>
    </row>
    <row r="754" spans="3:3" ht="15.75" customHeight="1">
      <c r="C754" s="24"/>
    </row>
    <row r="755" spans="3:3" ht="15.75" customHeight="1">
      <c r="C755" s="24"/>
    </row>
    <row r="756" spans="3:3" ht="15.75" customHeight="1">
      <c r="C756" s="24"/>
    </row>
    <row r="757" spans="3:3" ht="15.75" customHeight="1">
      <c r="C757" s="24"/>
    </row>
    <row r="758" spans="3:3" ht="15.75" customHeight="1">
      <c r="C758" s="24"/>
    </row>
    <row r="759" spans="3:3" ht="15.75" customHeight="1">
      <c r="C759" s="24"/>
    </row>
    <row r="760" spans="3:3" ht="15.75" customHeight="1">
      <c r="C760" s="24"/>
    </row>
    <row r="761" spans="3:3" ht="15.75" customHeight="1">
      <c r="C761" s="24"/>
    </row>
    <row r="762" spans="3:3" ht="15.75" customHeight="1">
      <c r="C762" s="24"/>
    </row>
    <row r="763" spans="3:3" ht="15.75" customHeight="1">
      <c r="C763" s="24"/>
    </row>
    <row r="764" spans="3:3" ht="15.75" customHeight="1">
      <c r="C764" s="24"/>
    </row>
    <row r="765" spans="3:3" ht="15.75" customHeight="1">
      <c r="C765" s="24"/>
    </row>
    <row r="766" spans="3:3" ht="15.75" customHeight="1">
      <c r="C766" s="24"/>
    </row>
    <row r="767" spans="3:3" ht="15.75" customHeight="1">
      <c r="C767" s="24"/>
    </row>
    <row r="768" spans="3:3" ht="15.75" customHeight="1">
      <c r="C768" s="24"/>
    </row>
    <row r="769" spans="3:3" ht="15.75" customHeight="1">
      <c r="C769" s="24"/>
    </row>
    <row r="770" spans="3:3" ht="15.75" customHeight="1">
      <c r="C770" s="24"/>
    </row>
    <row r="771" spans="3:3" ht="15.75" customHeight="1">
      <c r="C771" s="24"/>
    </row>
    <row r="772" spans="3:3" ht="15.75" customHeight="1">
      <c r="C772" s="24"/>
    </row>
    <row r="773" spans="3:3" ht="15.75" customHeight="1">
      <c r="C773" s="24"/>
    </row>
    <row r="774" spans="3:3" ht="15.75" customHeight="1">
      <c r="C774" s="24"/>
    </row>
    <row r="775" spans="3:3" ht="15.75" customHeight="1">
      <c r="C775" s="24"/>
    </row>
    <row r="776" spans="3:3" ht="15.75" customHeight="1">
      <c r="C776" s="24"/>
    </row>
    <row r="777" spans="3:3" ht="15.75" customHeight="1">
      <c r="C777" s="24"/>
    </row>
    <row r="778" spans="3:3" ht="15.75" customHeight="1">
      <c r="C778" s="24"/>
    </row>
    <row r="779" spans="3:3" ht="15.75" customHeight="1">
      <c r="C779" s="24"/>
    </row>
    <row r="780" spans="3:3" ht="15.75" customHeight="1">
      <c r="C780" s="24"/>
    </row>
    <row r="781" spans="3:3" ht="15.75" customHeight="1">
      <c r="C781" s="24"/>
    </row>
    <row r="782" spans="3:3" ht="15.75" customHeight="1">
      <c r="C782" s="24"/>
    </row>
    <row r="783" spans="3:3" ht="15.75" customHeight="1">
      <c r="C783" s="24"/>
    </row>
    <row r="784" spans="3:3" ht="15.75" customHeight="1">
      <c r="C784" s="24"/>
    </row>
    <row r="785" spans="3:3" ht="15.75" customHeight="1">
      <c r="C785" s="24"/>
    </row>
    <row r="786" spans="3:3" ht="15.75" customHeight="1">
      <c r="C786" s="24"/>
    </row>
    <row r="787" spans="3:3" ht="15.75" customHeight="1">
      <c r="C787" s="24"/>
    </row>
    <row r="788" spans="3:3" ht="15.75" customHeight="1">
      <c r="C788" s="24"/>
    </row>
    <row r="789" spans="3:3" ht="15.75" customHeight="1">
      <c r="C789" s="24"/>
    </row>
    <row r="790" spans="3:3" ht="15.75" customHeight="1">
      <c r="C790" s="24"/>
    </row>
    <row r="791" spans="3:3" ht="15.75" customHeight="1">
      <c r="C791" s="24"/>
    </row>
    <row r="792" spans="3:3" ht="15.75" customHeight="1">
      <c r="C792" s="24"/>
    </row>
    <row r="793" spans="3:3" ht="15.75" customHeight="1">
      <c r="C793" s="24"/>
    </row>
    <row r="794" spans="3:3" ht="15.75" customHeight="1">
      <c r="C794" s="24"/>
    </row>
    <row r="795" spans="3:3" ht="15.75" customHeight="1">
      <c r="C795" s="24"/>
    </row>
    <row r="796" spans="3:3" ht="15.75" customHeight="1">
      <c r="C796" s="24"/>
    </row>
    <row r="797" spans="3:3" ht="15.75" customHeight="1">
      <c r="C797" s="24"/>
    </row>
    <row r="798" spans="3:3" ht="15.75" customHeight="1">
      <c r="C798" s="24"/>
    </row>
    <row r="799" spans="3:3" ht="15.75" customHeight="1">
      <c r="C799" s="24"/>
    </row>
    <row r="800" spans="3:3" ht="15.75" customHeight="1">
      <c r="C800" s="24"/>
    </row>
    <row r="801" spans="3:3" ht="15.75" customHeight="1">
      <c r="C801" s="24"/>
    </row>
    <row r="802" spans="3:3" ht="15.75" customHeight="1">
      <c r="C802" s="24"/>
    </row>
    <row r="803" spans="3:3" ht="15.75" customHeight="1">
      <c r="C803" s="24"/>
    </row>
    <row r="804" spans="3:3" ht="15.75" customHeight="1">
      <c r="C804" s="24"/>
    </row>
    <row r="805" spans="3:3" ht="15.75" customHeight="1">
      <c r="C805" s="24"/>
    </row>
    <row r="806" spans="3:3" ht="15.75" customHeight="1">
      <c r="C806" s="24"/>
    </row>
    <row r="807" spans="3:3" ht="15.75" customHeight="1">
      <c r="C807" s="24"/>
    </row>
    <row r="808" spans="3:3" ht="15.75" customHeight="1">
      <c r="C808" s="24"/>
    </row>
    <row r="809" spans="3:3" ht="15.75" customHeight="1">
      <c r="C809" s="24"/>
    </row>
    <row r="810" spans="3:3" ht="15.75" customHeight="1">
      <c r="C810" s="24"/>
    </row>
    <row r="811" spans="3:3" ht="15.75" customHeight="1">
      <c r="C811" s="24"/>
    </row>
    <row r="812" spans="3:3" ht="15.75" customHeight="1">
      <c r="C812" s="24"/>
    </row>
    <row r="813" spans="3:3" ht="15.75" customHeight="1">
      <c r="C813" s="24"/>
    </row>
    <row r="814" spans="3:3" ht="15.75" customHeight="1">
      <c r="C814" s="24"/>
    </row>
    <row r="815" spans="3:3" ht="15.75" customHeight="1">
      <c r="C815" s="24"/>
    </row>
    <row r="816" spans="3:3" ht="15.75" customHeight="1">
      <c r="C816" s="24"/>
    </row>
    <row r="817" spans="3:3" ht="15.75" customHeight="1">
      <c r="C817" s="24"/>
    </row>
    <row r="818" spans="3:3" ht="15.75" customHeight="1">
      <c r="C818" s="24"/>
    </row>
    <row r="819" spans="3:3" ht="15.75" customHeight="1">
      <c r="C819" s="24"/>
    </row>
    <row r="820" spans="3:3" ht="15.75" customHeight="1">
      <c r="C820" s="24"/>
    </row>
    <row r="821" spans="3:3" ht="15.75" customHeight="1">
      <c r="C821" s="24"/>
    </row>
    <row r="822" spans="3:3" ht="15.75" customHeight="1">
      <c r="C822" s="24"/>
    </row>
    <row r="823" spans="3:3" ht="15.75" customHeight="1">
      <c r="C823" s="24"/>
    </row>
    <row r="824" spans="3:3" ht="15.75" customHeight="1">
      <c r="C824" s="24"/>
    </row>
    <row r="825" spans="3:3" ht="15.75" customHeight="1">
      <c r="C825" s="24"/>
    </row>
    <row r="826" spans="3:3" ht="15.75" customHeight="1">
      <c r="C826" s="24"/>
    </row>
    <row r="827" spans="3:3" ht="15.75" customHeight="1">
      <c r="C827" s="24"/>
    </row>
    <row r="828" spans="3:3" ht="15.75" customHeight="1">
      <c r="C828" s="24"/>
    </row>
    <row r="829" spans="3:3" ht="15.75" customHeight="1">
      <c r="C829" s="24"/>
    </row>
    <row r="830" spans="3:3" ht="15.75" customHeight="1">
      <c r="C830" s="24"/>
    </row>
    <row r="831" spans="3:3" ht="15.75" customHeight="1">
      <c r="C831" s="24"/>
    </row>
    <row r="832" spans="3:3" ht="15.75" customHeight="1">
      <c r="C832" s="24"/>
    </row>
    <row r="833" spans="3:3" ht="15.75" customHeight="1">
      <c r="C833" s="24"/>
    </row>
    <row r="834" spans="3:3" ht="15.75" customHeight="1">
      <c r="C834" s="24"/>
    </row>
    <row r="835" spans="3:3" ht="15.75" customHeight="1">
      <c r="C835" s="24"/>
    </row>
    <row r="836" spans="3:3" ht="15.75" customHeight="1">
      <c r="C836" s="24"/>
    </row>
    <row r="837" spans="3:3" ht="15.75" customHeight="1">
      <c r="C837" s="24"/>
    </row>
    <row r="838" spans="3:3" ht="15.75" customHeight="1">
      <c r="C838" s="24"/>
    </row>
    <row r="839" spans="3:3" ht="15.75" customHeight="1">
      <c r="C839" s="24"/>
    </row>
    <row r="840" spans="3:3" ht="15.75" customHeight="1">
      <c r="C840" s="24"/>
    </row>
    <row r="841" spans="3:3" ht="15.75" customHeight="1">
      <c r="C841" s="24"/>
    </row>
    <row r="842" spans="3:3" ht="15.75" customHeight="1">
      <c r="C842" s="24"/>
    </row>
    <row r="843" spans="3:3" ht="15.75" customHeight="1">
      <c r="C843" s="24"/>
    </row>
    <row r="844" spans="3:3" ht="15.75" customHeight="1">
      <c r="C844" s="24"/>
    </row>
    <row r="845" spans="3:3" ht="15.75" customHeight="1">
      <c r="C845" s="24"/>
    </row>
    <row r="846" spans="3:3" ht="15.75" customHeight="1">
      <c r="C846" s="24"/>
    </row>
    <row r="847" spans="3:3" ht="15.75" customHeight="1">
      <c r="C847" s="24"/>
    </row>
    <row r="848" spans="3:3" ht="15.75" customHeight="1">
      <c r="C848" s="24"/>
    </row>
    <row r="849" spans="3:3" ht="15.75" customHeight="1">
      <c r="C849" s="24"/>
    </row>
    <row r="850" spans="3:3" ht="15.75" customHeight="1">
      <c r="C850" s="24"/>
    </row>
    <row r="851" spans="3:3" ht="15.75" customHeight="1">
      <c r="C851" s="24"/>
    </row>
    <row r="852" spans="3:3" ht="15.75" customHeight="1">
      <c r="C852" s="24"/>
    </row>
    <row r="853" spans="3:3" ht="15.75" customHeight="1">
      <c r="C853" s="24"/>
    </row>
    <row r="854" spans="3:3" ht="15.75" customHeight="1">
      <c r="C854" s="24"/>
    </row>
    <row r="855" spans="3:3" ht="15.75" customHeight="1">
      <c r="C855" s="24"/>
    </row>
    <row r="856" spans="3:3" ht="15.75" customHeight="1">
      <c r="C856" s="24"/>
    </row>
    <row r="857" spans="3:3" ht="15.75" customHeight="1">
      <c r="C857" s="24"/>
    </row>
    <row r="858" spans="3:3" ht="15.75" customHeight="1">
      <c r="C858" s="24"/>
    </row>
    <row r="859" spans="3:3" ht="15.75" customHeight="1">
      <c r="C859" s="24"/>
    </row>
    <row r="860" spans="3:3" ht="15.75" customHeight="1">
      <c r="C860" s="24"/>
    </row>
    <row r="861" spans="3:3" ht="15.75" customHeight="1">
      <c r="C861" s="24"/>
    </row>
    <row r="862" spans="3:3" ht="15.75" customHeight="1">
      <c r="C862" s="24"/>
    </row>
    <row r="863" spans="3:3" ht="15.75" customHeight="1">
      <c r="C863" s="24"/>
    </row>
    <row r="864" spans="3:3" ht="15.75" customHeight="1">
      <c r="C864" s="24"/>
    </row>
    <row r="865" spans="3:3" ht="15.75" customHeight="1">
      <c r="C865" s="24"/>
    </row>
    <row r="866" spans="3:3" ht="15.75" customHeight="1">
      <c r="C866" s="24"/>
    </row>
    <row r="867" spans="3:3" ht="15.75" customHeight="1">
      <c r="C867" s="24"/>
    </row>
    <row r="868" spans="3:3" ht="15.75" customHeight="1">
      <c r="C868" s="24"/>
    </row>
    <row r="869" spans="3:3" ht="15.75" customHeight="1">
      <c r="C869" s="24"/>
    </row>
    <row r="870" spans="3:3" ht="15.75" customHeight="1">
      <c r="C870" s="24"/>
    </row>
    <row r="871" spans="3:3" ht="15.75" customHeight="1">
      <c r="C871" s="24"/>
    </row>
    <row r="872" spans="3:3" ht="15.75" customHeight="1">
      <c r="C872" s="24"/>
    </row>
    <row r="873" spans="3:3" ht="15.75" customHeight="1">
      <c r="C873" s="24"/>
    </row>
    <row r="874" spans="3:3" ht="15.75" customHeight="1">
      <c r="C874" s="24"/>
    </row>
    <row r="875" spans="3:3" ht="15.75" customHeight="1">
      <c r="C875" s="24"/>
    </row>
    <row r="876" spans="3:3" ht="15.75" customHeight="1">
      <c r="C876" s="24"/>
    </row>
    <row r="877" spans="3:3" ht="15.75" customHeight="1">
      <c r="C877" s="24"/>
    </row>
    <row r="878" spans="3:3" ht="15.75" customHeight="1">
      <c r="C878" s="24"/>
    </row>
    <row r="879" spans="3:3" ht="15.75" customHeight="1">
      <c r="C879" s="24"/>
    </row>
    <row r="880" spans="3:3" ht="15.75" customHeight="1">
      <c r="C880" s="24"/>
    </row>
    <row r="881" spans="3:3" ht="15.75" customHeight="1">
      <c r="C881" s="24"/>
    </row>
    <row r="882" spans="3:3" ht="15.75" customHeight="1">
      <c r="C882" s="24"/>
    </row>
    <row r="883" spans="3:3" ht="15.75" customHeight="1">
      <c r="C883" s="24"/>
    </row>
    <row r="884" spans="3:3" ht="15.75" customHeight="1">
      <c r="C884" s="24"/>
    </row>
    <row r="885" spans="3:3" ht="15.75" customHeight="1">
      <c r="C885" s="24"/>
    </row>
    <row r="886" spans="3:3" ht="15.75" customHeight="1">
      <c r="C886" s="24"/>
    </row>
    <row r="887" spans="3:3" ht="15.75" customHeight="1">
      <c r="C887" s="24"/>
    </row>
    <row r="888" spans="3:3" ht="15.75" customHeight="1">
      <c r="C888" s="24"/>
    </row>
    <row r="889" spans="3:3" ht="15.75" customHeight="1">
      <c r="C889" s="24"/>
    </row>
    <row r="890" spans="3:3" ht="15.75" customHeight="1">
      <c r="C890" s="24"/>
    </row>
    <row r="891" spans="3:3" ht="15.75" customHeight="1">
      <c r="C891" s="24"/>
    </row>
    <row r="892" spans="3:3" ht="15.75" customHeight="1">
      <c r="C892" s="24"/>
    </row>
    <row r="893" spans="3:3" ht="15.75" customHeight="1">
      <c r="C893" s="24"/>
    </row>
    <row r="894" spans="3:3" ht="15.75" customHeight="1">
      <c r="C894" s="24"/>
    </row>
    <row r="895" spans="3:3" ht="15.75" customHeight="1">
      <c r="C895" s="24"/>
    </row>
    <row r="896" spans="3:3" ht="15.75" customHeight="1">
      <c r="C896" s="24"/>
    </row>
    <row r="897" spans="3:3" ht="15.75" customHeight="1">
      <c r="C897" s="24"/>
    </row>
    <row r="898" spans="3:3" ht="15.75" customHeight="1">
      <c r="C898" s="24"/>
    </row>
    <row r="899" spans="3:3" ht="15.75" customHeight="1">
      <c r="C899" s="24"/>
    </row>
    <row r="900" spans="3:3" ht="15.75" customHeight="1">
      <c r="C900" s="24"/>
    </row>
    <row r="901" spans="3:3" ht="15.75" customHeight="1">
      <c r="C901" s="24"/>
    </row>
    <row r="902" spans="3:3" ht="15.75" customHeight="1">
      <c r="C902" s="24"/>
    </row>
    <row r="903" spans="3:3" ht="15.75" customHeight="1">
      <c r="C903" s="24"/>
    </row>
    <row r="904" spans="3:3" ht="15.75" customHeight="1">
      <c r="C904" s="24"/>
    </row>
    <row r="905" spans="3:3" ht="15.75" customHeight="1">
      <c r="C905" s="24"/>
    </row>
    <row r="906" spans="3:3" ht="15.75" customHeight="1">
      <c r="C906" s="24"/>
    </row>
    <row r="907" spans="3:3" ht="15.75" customHeight="1">
      <c r="C907" s="24"/>
    </row>
    <row r="908" spans="3:3" ht="15.75" customHeight="1">
      <c r="C908" s="24"/>
    </row>
    <row r="909" spans="3:3" ht="15.75" customHeight="1">
      <c r="C909" s="24"/>
    </row>
    <row r="910" spans="3:3" ht="15.75" customHeight="1">
      <c r="C910" s="24"/>
    </row>
    <row r="911" spans="3:3" ht="15.75" customHeight="1">
      <c r="C911" s="24"/>
    </row>
    <row r="912" spans="3:3" ht="15.75" customHeight="1">
      <c r="C912" s="24"/>
    </row>
    <row r="913" spans="3:3" ht="15.75" customHeight="1">
      <c r="C913" s="24"/>
    </row>
    <row r="914" spans="3:3" ht="15.75" customHeight="1">
      <c r="C914" s="24"/>
    </row>
    <row r="915" spans="3:3" ht="15.75" customHeight="1">
      <c r="C915" s="24"/>
    </row>
    <row r="916" spans="3:3" ht="15.75" customHeight="1">
      <c r="C916" s="24"/>
    </row>
    <row r="917" spans="3:3" ht="15.75" customHeight="1">
      <c r="C917" s="24"/>
    </row>
    <row r="918" spans="3:3" ht="15.75" customHeight="1">
      <c r="C918" s="24"/>
    </row>
    <row r="919" spans="3:3" ht="15.75" customHeight="1">
      <c r="C919" s="24"/>
    </row>
    <row r="920" spans="3:3" ht="15.75" customHeight="1">
      <c r="C920" s="24"/>
    </row>
    <row r="921" spans="3:3" ht="15.75" customHeight="1">
      <c r="C921" s="24"/>
    </row>
    <row r="922" spans="3:3" ht="15.75" customHeight="1">
      <c r="C922" s="24"/>
    </row>
    <row r="923" spans="3:3" ht="15.75" customHeight="1">
      <c r="C923" s="24"/>
    </row>
    <row r="924" spans="3:3" ht="15.75" customHeight="1">
      <c r="C924" s="24"/>
    </row>
    <row r="925" spans="3:3" ht="15.75" customHeight="1">
      <c r="C925" s="24"/>
    </row>
    <row r="926" spans="3:3" ht="15.75" customHeight="1">
      <c r="C926" s="24"/>
    </row>
    <row r="927" spans="3:3" ht="15.75" customHeight="1">
      <c r="C927" s="24"/>
    </row>
    <row r="928" spans="3:3" ht="15.75" customHeight="1">
      <c r="C928" s="24"/>
    </row>
    <row r="929" spans="3:3" ht="15.75" customHeight="1">
      <c r="C929" s="24"/>
    </row>
    <row r="930" spans="3:3" ht="15.75" customHeight="1">
      <c r="C930" s="24"/>
    </row>
    <row r="931" spans="3:3" ht="15.75" customHeight="1">
      <c r="C931" s="24"/>
    </row>
    <row r="932" spans="3:3" ht="15.75" customHeight="1">
      <c r="C932" s="24"/>
    </row>
    <row r="933" spans="3:3" ht="15.75" customHeight="1">
      <c r="C933" s="24"/>
    </row>
    <row r="934" spans="3:3" ht="15.75" customHeight="1">
      <c r="C934" s="24"/>
    </row>
    <row r="935" spans="3:3" ht="15.75" customHeight="1">
      <c r="C935" s="24"/>
    </row>
    <row r="936" spans="3:3" ht="15.75" customHeight="1">
      <c r="C936" s="24"/>
    </row>
    <row r="937" spans="3:3" ht="15.75" customHeight="1">
      <c r="C937" s="24"/>
    </row>
    <row r="938" spans="3:3" ht="15.75" customHeight="1">
      <c r="C938" s="24"/>
    </row>
    <row r="939" spans="3:3" ht="15.75" customHeight="1">
      <c r="C939" s="24"/>
    </row>
    <row r="940" spans="3:3" ht="15.75" customHeight="1">
      <c r="C940" s="24"/>
    </row>
    <row r="941" spans="3:3" ht="15.75" customHeight="1">
      <c r="C941" s="24"/>
    </row>
    <row r="942" spans="3:3" ht="15.75" customHeight="1">
      <c r="C942" s="24"/>
    </row>
    <row r="943" spans="3:3" ht="15.75" customHeight="1">
      <c r="C943" s="24"/>
    </row>
    <row r="944" spans="3:3" ht="15.75" customHeight="1">
      <c r="C944" s="24"/>
    </row>
    <row r="945" spans="3:3" ht="15.75" customHeight="1">
      <c r="C945" s="24"/>
    </row>
    <row r="946" spans="3:3" ht="15.75" customHeight="1">
      <c r="C946" s="24"/>
    </row>
    <row r="947" spans="3:3" ht="15.75" customHeight="1">
      <c r="C947" s="24"/>
    </row>
    <row r="948" spans="3:3" ht="15.75" customHeight="1">
      <c r="C948" s="24"/>
    </row>
    <row r="949" spans="3:3" ht="15.75" customHeight="1">
      <c r="C949" s="24"/>
    </row>
    <row r="950" spans="3:3" ht="15.75" customHeight="1">
      <c r="C950" s="24"/>
    </row>
    <row r="951" spans="3:3" ht="15.75" customHeight="1">
      <c r="C951" s="24"/>
    </row>
    <row r="952" spans="3:3" ht="15.75" customHeight="1">
      <c r="C952" s="24"/>
    </row>
    <row r="953" spans="3:3" ht="15.75" customHeight="1">
      <c r="C953" s="24"/>
    </row>
    <row r="954" spans="3:3" ht="15.75" customHeight="1">
      <c r="C954" s="24"/>
    </row>
    <row r="955" spans="3:3" ht="15.75" customHeight="1">
      <c r="C955" s="24"/>
    </row>
    <row r="956" spans="3:3" ht="15.75" customHeight="1">
      <c r="C956" s="24"/>
    </row>
    <row r="957" spans="3:3" ht="15.75" customHeight="1">
      <c r="C957" s="24"/>
    </row>
    <row r="958" spans="3:3" ht="15.75" customHeight="1">
      <c r="C958" s="24"/>
    </row>
    <row r="959" spans="3:3" ht="15.75" customHeight="1">
      <c r="C959" s="24"/>
    </row>
    <row r="960" spans="3:3" ht="15.75" customHeight="1">
      <c r="C960" s="24"/>
    </row>
    <row r="961" spans="3:3" ht="15.75" customHeight="1">
      <c r="C961" s="24"/>
    </row>
    <row r="962" spans="3:3" ht="15.75" customHeight="1">
      <c r="C962" s="24"/>
    </row>
    <row r="963" spans="3:3" ht="15.75" customHeight="1">
      <c r="C963" s="24"/>
    </row>
    <row r="964" spans="3:3" ht="15.75" customHeight="1">
      <c r="C964" s="24"/>
    </row>
    <row r="965" spans="3:3" ht="15.75" customHeight="1">
      <c r="C965" s="24"/>
    </row>
    <row r="966" spans="3:3" ht="15.75" customHeight="1">
      <c r="C966" s="24"/>
    </row>
    <row r="967" spans="3:3" ht="15.75" customHeight="1">
      <c r="C967" s="24"/>
    </row>
    <row r="968" spans="3:3" ht="15.75" customHeight="1">
      <c r="C968" s="24"/>
    </row>
    <row r="969" spans="3:3" ht="15.75" customHeight="1">
      <c r="C969" s="24"/>
    </row>
    <row r="970" spans="3:3" ht="15.75" customHeight="1">
      <c r="C970" s="24"/>
    </row>
    <row r="971" spans="3:3" ht="15.75" customHeight="1">
      <c r="C971" s="24"/>
    </row>
    <row r="972" spans="3:3" ht="15.75" customHeight="1">
      <c r="C972" s="24"/>
    </row>
    <row r="973" spans="3:3" ht="15.75" customHeight="1">
      <c r="C973" s="24"/>
    </row>
    <row r="974" spans="3:3" ht="15.75" customHeight="1">
      <c r="C974" s="24"/>
    </row>
    <row r="975" spans="3:3" ht="15.75" customHeight="1">
      <c r="C975" s="24"/>
    </row>
    <row r="976" spans="3:3" ht="15.75" customHeight="1">
      <c r="C976" s="24"/>
    </row>
    <row r="977" spans="3:3" ht="15.75" customHeight="1">
      <c r="C977" s="24"/>
    </row>
    <row r="978" spans="3:3" ht="15.75" customHeight="1">
      <c r="C978" s="24"/>
    </row>
    <row r="979" spans="3:3" ht="15.75" customHeight="1">
      <c r="C979" s="24"/>
    </row>
    <row r="980" spans="3:3" ht="15.75" customHeight="1">
      <c r="C980" s="24"/>
    </row>
    <row r="981" spans="3:3" ht="15.75" customHeight="1">
      <c r="C981" s="24"/>
    </row>
    <row r="982" spans="3:3" ht="15.75" customHeight="1">
      <c r="C982" s="24"/>
    </row>
    <row r="983" spans="3:3" ht="15.75" customHeight="1">
      <c r="C983" s="24"/>
    </row>
    <row r="984" spans="3:3" ht="15.75" customHeight="1">
      <c r="C984" s="24"/>
    </row>
    <row r="985" spans="3:3" ht="15.75" customHeight="1">
      <c r="C985" s="24"/>
    </row>
    <row r="986" spans="3:3" ht="15.75" customHeight="1">
      <c r="C986" s="24"/>
    </row>
    <row r="987" spans="3:3" ht="15.75" customHeight="1">
      <c r="C987" s="24"/>
    </row>
    <row r="988" spans="3:3" ht="15.75" customHeight="1">
      <c r="C988" s="24"/>
    </row>
    <row r="989" spans="3:3" ht="15.75" customHeight="1">
      <c r="C989" s="24"/>
    </row>
    <row r="990" spans="3:3" ht="15.75" customHeight="1">
      <c r="C990" s="24"/>
    </row>
    <row r="991" spans="3:3" ht="15.75" customHeight="1">
      <c r="C991" s="24"/>
    </row>
    <row r="992" spans="3:3" ht="15.75" customHeight="1">
      <c r="C992" s="24"/>
    </row>
    <row r="993" spans="3:3" ht="15.75" customHeight="1">
      <c r="C993" s="24"/>
    </row>
    <row r="994" spans="3:3" ht="15.75" customHeight="1">
      <c r="C994" s="24"/>
    </row>
    <row r="995" spans="3:3" ht="15.75" customHeight="1">
      <c r="C995" s="24"/>
    </row>
    <row r="996" spans="3:3" ht="15.75" customHeight="1">
      <c r="C996" s="24"/>
    </row>
    <row r="997" spans="3:3" ht="15.75" customHeight="1">
      <c r="C997" s="24"/>
    </row>
    <row r="998" spans="3:3" ht="15.75" customHeight="1">
      <c r="C998" s="24"/>
    </row>
    <row r="999" spans="3:3" ht="15.75" customHeight="1">
      <c r="C999" s="24"/>
    </row>
    <row r="1000" spans="3:3" ht="15.75" customHeight="1">
      <c r="C1000" s="24"/>
    </row>
  </sheetData>
  <mergeCells count="9">
    <mergeCell ref="B17:B19"/>
    <mergeCell ref="C20:G20"/>
    <mergeCell ref="C4:D4"/>
    <mergeCell ref="B5:B8"/>
    <mergeCell ref="B9:B11"/>
    <mergeCell ref="B12:B14"/>
    <mergeCell ref="B15:B16"/>
    <mergeCell ref="B2:P2"/>
    <mergeCell ref="B3:P3"/>
  </mergeCells>
  <pageMargins left="0.51181102362204722" right="0.51181102362204722" top="0.74803149606299213" bottom="0.74803149606299213" header="0" footer="0"/>
  <pageSetup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topLeftCell="A34" zoomScale="80" zoomScaleNormal="80" workbookViewId="0">
      <selection activeCell="A35" sqref="A35"/>
    </sheetView>
  </sheetViews>
  <sheetFormatPr baseColWidth="10" defaultColWidth="12.625" defaultRowHeight="15" customHeight="1"/>
  <cols>
    <col min="1" max="1" width="3.875" customWidth="1"/>
    <col min="2" max="2" width="11.375" customWidth="1"/>
    <col min="3" max="3" width="4.75" customWidth="1"/>
    <col min="4" max="4" width="1" customWidth="1"/>
    <col min="5" max="5" width="24.625" customWidth="1"/>
    <col min="6" max="6" width="6.75" customWidth="1"/>
    <col min="7" max="7" width="25.625" customWidth="1"/>
    <col min="8" max="8" width="18.75" customWidth="1"/>
    <col min="9" max="10" width="9.375" customWidth="1"/>
    <col min="11" max="12" width="6.875" customWidth="1"/>
    <col min="13" max="13" width="5.25" customWidth="1"/>
    <col min="14" max="14" width="9.25" customWidth="1"/>
    <col min="15" max="15" width="10.75" customWidth="1"/>
    <col min="16" max="17" width="5.875" customWidth="1"/>
    <col min="18" max="18" width="16.75" customWidth="1"/>
    <col min="19" max="19" width="47.875" customWidth="1"/>
    <col min="20" max="20" width="11.375" style="241" customWidth="1"/>
    <col min="21" max="21" width="30.75" style="108" customWidth="1"/>
    <col min="22" max="22" width="48.75" customWidth="1"/>
    <col min="23" max="23" width="10.5" style="241" customWidth="1"/>
    <col min="24" max="24" width="35.75" style="108" customWidth="1"/>
    <col min="25" max="25" width="50.375" customWidth="1"/>
    <col min="26" max="26" width="10.5" customWidth="1"/>
    <col min="27" max="27" width="33.875" customWidth="1"/>
    <col min="28" max="33" width="8" customWidth="1"/>
  </cols>
  <sheetData>
    <row r="1" spans="1:33" ht="15.75" thickBot="1">
      <c r="A1" s="1"/>
      <c r="B1" s="1"/>
      <c r="C1" s="1"/>
      <c r="D1" s="1"/>
      <c r="E1" s="1"/>
      <c r="F1" s="1"/>
      <c r="G1" s="1"/>
      <c r="H1" s="1"/>
      <c r="I1" s="1"/>
      <c r="J1" s="1"/>
      <c r="K1" s="1"/>
      <c r="L1" s="1"/>
      <c r="M1" s="1"/>
      <c r="N1" s="1"/>
      <c r="O1" s="1"/>
      <c r="P1" s="1"/>
      <c r="Q1" s="1"/>
      <c r="R1" s="1"/>
      <c r="S1" s="1"/>
      <c r="T1" s="33"/>
      <c r="U1" s="109"/>
      <c r="V1" s="1"/>
      <c r="W1" s="33"/>
      <c r="X1" s="109"/>
      <c r="Y1" s="1"/>
      <c r="Z1" s="1"/>
      <c r="AA1" s="1"/>
      <c r="AB1" s="1"/>
      <c r="AC1" s="1"/>
      <c r="AD1" s="1"/>
      <c r="AE1" s="1"/>
      <c r="AF1" s="1"/>
      <c r="AG1" s="1"/>
    </row>
    <row r="2" spans="1:33" ht="8.25" customHeight="1" thickBot="1">
      <c r="A2" s="1"/>
      <c r="B2" s="291" t="s">
        <v>75</v>
      </c>
      <c r="C2" s="292"/>
      <c r="D2" s="292"/>
      <c r="E2" s="292"/>
      <c r="F2" s="292"/>
      <c r="G2" s="292"/>
      <c r="H2" s="292"/>
      <c r="I2" s="292"/>
      <c r="J2" s="292"/>
      <c r="K2" s="292"/>
      <c r="L2" s="292"/>
      <c r="M2" s="292"/>
      <c r="N2" s="292"/>
      <c r="O2" s="292"/>
      <c r="P2" s="292"/>
      <c r="Q2" s="25"/>
      <c r="R2" s="25"/>
      <c r="S2" s="25"/>
      <c r="T2" s="252"/>
      <c r="U2" s="112"/>
      <c r="V2" s="25"/>
      <c r="W2" s="261"/>
      <c r="X2" s="293"/>
      <c r="Y2" s="294"/>
      <c r="Z2" s="294"/>
      <c r="AA2" s="294"/>
      <c r="AB2" s="1"/>
      <c r="AC2" s="1"/>
      <c r="AD2" s="1"/>
      <c r="AE2" s="1"/>
      <c r="AF2" s="1"/>
      <c r="AG2" s="1"/>
    </row>
    <row r="3" spans="1:33" ht="12" customHeight="1" thickBot="1">
      <c r="A3" s="1"/>
      <c r="B3" s="277" t="s">
        <v>76</v>
      </c>
      <c r="C3" s="278"/>
      <c r="D3" s="288" t="s">
        <v>77</v>
      </c>
      <c r="E3" s="289"/>
      <c r="F3" s="289"/>
      <c r="G3" s="289"/>
      <c r="H3" s="289"/>
      <c r="I3" s="290"/>
      <c r="J3" s="26"/>
      <c r="K3" s="26"/>
      <c r="L3" s="26"/>
      <c r="M3" s="26"/>
      <c r="N3" s="26"/>
      <c r="O3" s="26"/>
      <c r="P3" s="26"/>
      <c r="Q3" s="26"/>
      <c r="R3" s="26"/>
      <c r="S3" s="26"/>
      <c r="T3" s="253"/>
      <c r="U3" s="113"/>
      <c r="V3" s="26"/>
      <c r="W3" s="262"/>
      <c r="X3" s="293"/>
      <c r="Y3" s="294"/>
      <c r="Z3" s="294"/>
      <c r="AA3" s="294"/>
      <c r="AB3" s="1"/>
      <c r="AC3" s="1"/>
      <c r="AD3" s="1"/>
      <c r="AE3" s="1"/>
      <c r="AF3" s="1"/>
      <c r="AG3" s="1"/>
    </row>
    <row r="4" spans="1:33" ht="8.25" customHeight="1" thickBot="1">
      <c r="A4" s="1"/>
      <c r="B4" s="27"/>
      <c r="C4" s="26"/>
      <c r="D4" s="26"/>
      <c r="E4" s="26"/>
      <c r="F4" s="26"/>
      <c r="G4" s="26"/>
      <c r="H4" s="26"/>
      <c r="I4" s="26"/>
      <c r="J4" s="26"/>
      <c r="K4" s="26"/>
      <c r="L4" s="287" t="s">
        <v>78</v>
      </c>
      <c r="M4" s="278"/>
      <c r="N4" s="170" t="s">
        <v>79</v>
      </c>
      <c r="O4" s="284"/>
      <c r="P4" s="285"/>
      <c r="Q4" s="26"/>
      <c r="R4" s="26"/>
      <c r="S4" s="26"/>
      <c r="T4" s="253"/>
      <c r="U4" s="113"/>
      <c r="V4" s="26"/>
      <c r="W4" s="262"/>
      <c r="X4" s="293"/>
      <c r="Y4" s="294"/>
      <c r="Z4" s="294"/>
      <c r="AA4" s="294"/>
      <c r="AB4" s="1"/>
      <c r="AC4" s="1"/>
      <c r="AD4" s="1"/>
      <c r="AE4" s="1"/>
      <c r="AF4" s="1"/>
      <c r="AG4" s="1"/>
    </row>
    <row r="5" spans="1:33" ht="8.25" customHeight="1" thickBot="1">
      <c r="A5" s="1"/>
      <c r="B5" s="277" t="s">
        <v>80</v>
      </c>
      <c r="C5" s="278"/>
      <c r="D5" s="171" t="s">
        <v>81</v>
      </c>
      <c r="E5" s="272"/>
      <c r="F5" s="272"/>
      <c r="G5" s="272"/>
      <c r="H5" s="272"/>
      <c r="I5" s="273"/>
      <c r="J5" s="26"/>
      <c r="K5" s="26"/>
      <c r="L5" s="287"/>
      <c r="M5" s="278"/>
      <c r="N5" s="279"/>
      <c r="O5" s="286"/>
      <c r="P5" s="280"/>
      <c r="Q5" s="26"/>
      <c r="R5" s="26"/>
      <c r="S5" s="26"/>
      <c r="T5" s="253"/>
      <c r="U5" s="113"/>
      <c r="V5" s="26"/>
      <c r="W5" s="262"/>
      <c r="X5" s="293"/>
      <c r="Y5" s="294"/>
      <c r="Z5" s="294"/>
      <c r="AA5" s="294"/>
      <c r="AB5" s="1"/>
      <c r="AC5" s="1"/>
      <c r="AD5" s="1"/>
      <c r="AE5" s="1"/>
      <c r="AF5" s="1"/>
      <c r="AG5" s="1"/>
    </row>
    <row r="6" spans="1:33" ht="8.25" customHeight="1" thickBot="1">
      <c r="A6" s="1"/>
      <c r="B6" s="277"/>
      <c r="C6" s="278"/>
      <c r="D6" s="274"/>
      <c r="E6" s="275"/>
      <c r="F6" s="275"/>
      <c r="G6" s="275"/>
      <c r="H6" s="275"/>
      <c r="I6" s="276"/>
      <c r="J6" s="26"/>
      <c r="K6" s="26"/>
      <c r="L6" s="26"/>
      <c r="M6" s="26"/>
      <c r="N6" s="26"/>
      <c r="O6" s="26"/>
      <c r="P6" s="26"/>
      <c r="Q6" s="26"/>
      <c r="R6" s="26"/>
      <c r="S6" s="26"/>
      <c r="T6" s="253"/>
      <c r="U6" s="113"/>
      <c r="V6" s="26"/>
      <c r="W6" s="262"/>
      <c r="X6" s="293"/>
      <c r="Y6" s="294"/>
      <c r="Z6" s="294"/>
      <c r="AA6" s="294"/>
      <c r="AB6" s="1"/>
      <c r="AC6" s="1"/>
      <c r="AD6" s="1"/>
      <c r="AE6" s="1"/>
      <c r="AF6" s="1"/>
      <c r="AG6" s="1"/>
    </row>
    <row r="7" spans="1:33" ht="8.25" customHeight="1" thickBot="1">
      <c r="A7" s="1"/>
      <c r="B7" s="27"/>
      <c r="C7" s="26"/>
      <c r="D7" s="26"/>
      <c r="E7" s="26"/>
      <c r="F7" s="26"/>
      <c r="G7" s="26"/>
      <c r="H7" s="26"/>
      <c r="I7" s="26"/>
      <c r="J7" s="26"/>
      <c r="K7" s="26"/>
      <c r="L7" s="287" t="s">
        <v>82</v>
      </c>
      <c r="M7" s="278"/>
      <c r="N7" s="170">
        <v>2020</v>
      </c>
      <c r="O7" s="284"/>
      <c r="P7" s="285"/>
      <c r="Q7" s="26"/>
      <c r="R7" s="26"/>
      <c r="S7" s="26"/>
      <c r="T7" s="253"/>
      <c r="U7" s="113"/>
      <c r="V7" s="26"/>
      <c r="W7" s="262"/>
      <c r="X7" s="293"/>
      <c r="Y7" s="294"/>
      <c r="Z7" s="294"/>
      <c r="AA7" s="294"/>
      <c r="AB7" s="1"/>
      <c r="AC7" s="1"/>
      <c r="AD7" s="1"/>
      <c r="AE7" s="1"/>
      <c r="AF7" s="1"/>
      <c r="AG7" s="1"/>
    </row>
    <row r="8" spans="1:33" ht="8.25" customHeight="1" thickBot="1">
      <c r="A8" s="1"/>
      <c r="B8" s="277" t="s">
        <v>83</v>
      </c>
      <c r="C8" s="278"/>
      <c r="D8" s="171" t="s">
        <v>84</v>
      </c>
      <c r="E8" s="272"/>
      <c r="F8" s="272"/>
      <c r="G8" s="272"/>
      <c r="H8" s="272"/>
      <c r="I8" s="273"/>
      <c r="J8" s="26"/>
      <c r="K8" s="26"/>
      <c r="L8" s="287"/>
      <c r="M8" s="278"/>
      <c r="N8" s="279"/>
      <c r="O8" s="286"/>
      <c r="P8" s="280"/>
      <c r="Q8" s="26"/>
      <c r="R8" s="26"/>
      <c r="S8" s="26"/>
      <c r="T8" s="253"/>
      <c r="U8" s="113"/>
      <c r="V8" s="26"/>
      <c r="W8" s="262"/>
      <c r="X8" s="293"/>
      <c r="Y8" s="294"/>
      <c r="Z8" s="294"/>
      <c r="AA8" s="294"/>
      <c r="AB8" s="1"/>
      <c r="AC8" s="1"/>
      <c r="AD8" s="1"/>
      <c r="AE8" s="1"/>
      <c r="AF8" s="1"/>
      <c r="AG8" s="1"/>
    </row>
    <row r="9" spans="1:33" ht="8.25" customHeight="1">
      <c r="A9" s="1"/>
      <c r="B9" s="277"/>
      <c r="C9" s="278"/>
      <c r="D9" s="281"/>
      <c r="E9" s="282"/>
      <c r="F9" s="282"/>
      <c r="G9" s="282"/>
      <c r="H9" s="282"/>
      <c r="I9" s="283"/>
      <c r="J9" s="26"/>
      <c r="K9" s="26"/>
      <c r="L9" s="26"/>
      <c r="M9" s="26"/>
      <c r="N9" s="26"/>
      <c r="O9" s="26"/>
      <c r="P9" s="26"/>
      <c r="Q9" s="26"/>
      <c r="R9" s="26"/>
      <c r="S9" s="26"/>
      <c r="T9" s="253"/>
      <c r="U9" s="113"/>
      <c r="V9" s="26"/>
      <c r="W9" s="262"/>
      <c r="X9" s="293"/>
      <c r="Y9" s="294"/>
      <c r="Z9" s="294"/>
      <c r="AA9" s="294"/>
      <c r="AB9" s="1"/>
      <c r="AC9" s="1"/>
      <c r="AD9" s="1"/>
      <c r="AE9" s="1"/>
      <c r="AF9" s="1"/>
      <c r="AG9" s="1"/>
    </row>
    <row r="10" spans="1:33" ht="8.25" customHeight="1" thickBot="1">
      <c r="A10" s="1"/>
      <c r="B10" s="277"/>
      <c r="C10" s="278"/>
      <c r="D10" s="274"/>
      <c r="E10" s="275"/>
      <c r="F10" s="275"/>
      <c r="G10" s="275"/>
      <c r="H10" s="275"/>
      <c r="I10" s="276"/>
      <c r="J10" s="26"/>
      <c r="K10" s="26"/>
      <c r="L10" s="173" t="s">
        <v>75</v>
      </c>
      <c r="M10" s="173"/>
      <c r="N10" s="173"/>
      <c r="O10" s="173"/>
      <c r="P10" s="173"/>
      <c r="Q10" s="26"/>
      <c r="R10" s="26"/>
      <c r="S10" s="26"/>
      <c r="T10" s="253"/>
      <c r="U10" s="113"/>
      <c r="V10" s="26"/>
      <c r="W10" s="262"/>
      <c r="X10" s="293"/>
      <c r="Y10" s="294"/>
      <c r="Z10" s="294"/>
      <c r="AA10" s="294"/>
      <c r="AB10" s="1"/>
      <c r="AC10" s="1"/>
      <c r="AD10" s="1"/>
      <c r="AE10" s="1"/>
      <c r="AF10" s="1"/>
      <c r="AG10" s="1"/>
    </row>
    <row r="11" spans="1:33" ht="8.25" customHeight="1" thickBot="1">
      <c r="A11" s="1"/>
      <c r="B11" s="27"/>
      <c r="C11" s="26"/>
      <c r="D11" s="26"/>
      <c r="E11" s="26"/>
      <c r="F11" s="26"/>
      <c r="G11" s="26"/>
      <c r="H11" s="26"/>
      <c r="I11" s="26"/>
      <c r="J11" s="26"/>
      <c r="K11" s="26"/>
      <c r="L11" s="173"/>
      <c r="M11" s="173"/>
      <c r="N11" s="173"/>
      <c r="O11" s="173"/>
      <c r="P11" s="173"/>
      <c r="Q11" s="26"/>
      <c r="R11" s="26"/>
      <c r="S11" s="26"/>
      <c r="T11" s="253"/>
      <c r="U11" s="113"/>
      <c r="V11" s="26"/>
      <c r="W11" s="262"/>
      <c r="X11" s="293"/>
      <c r="Y11" s="294"/>
      <c r="Z11" s="294"/>
      <c r="AA11" s="294"/>
      <c r="AB11" s="1"/>
      <c r="AC11" s="1"/>
      <c r="AD11" s="1"/>
      <c r="AE11" s="1"/>
      <c r="AF11" s="1"/>
      <c r="AG11" s="1"/>
    </row>
    <row r="12" spans="1:33" ht="8.25" customHeight="1">
      <c r="A12" s="1"/>
      <c r="B12" s="277" t="s">
        <v>85</v>
      </c>
      <c r="C12" s="278"/>
      <c r="D12" s="171" t="s">
        <v>86</v>
      </c>
      <c r="E12" s="272"/>
      <c r="F12" s="272"/>
      <c r="G12" s="272"/>
      <c r="H12" s="272"/>
      <c r="I12" s="273"/>
      <c r="J12" s="26"/>
      <c r="K12" s="26"/>
      <c r="L12" s="173"/>
      <c r="M12" s="173"/>
      <c r="N12" s="173"/>
      <c r="O12" s="173"/>
      <c r="P12" s="173"/>
      <c r="Q12" s="26"/>
      <c r="R12" s="26"/>
      <c r="S12" s="26"/>
      <c r="T12" s="253"/>
      <c r="U12" s="113"/>
      <c r="V12" s="26"/>
      <c r="W12" s="262"/>
      <c r="X12" s="293"/>
      <c r="Y12" s="294"/>
      <c r="Z12" s="294"/>
      <c r="AA12" s="294"/>
      <c r="AB12" s="1"/>
      <c r="AC12" s="1"/>
      <c r="AD12" s="1"/>
      <c r="AE12" s="1"/>
      <c r="AF12" s="1"/>
      <c r="AG12" s="1"/>
    </row>
    <row r="13" spans="1:33" ht="8.25" customHeight="1" thickBot="1">
      <c r="A13" s="1"/>
      <c r="B13" s="279"/>
      <c r="C13" s="280"/>
      <c r="D13" s="274"/>
      <c r="E13" s="275"/>
      <c r="F13" s="275"/>
      <c r="G13" s="275"/>
      <c r="H13" s="275"/>
      <c r="I13" s="276"/>
      <c r="J13" s="28"/>
      <c r="K13" s="28"/>
      <c r="L13" s="28"/>
      <c r="M13" s="28"/>
      <c r="N13" s="28"/>
      <c r="O13" s="28"/>
      <c r="P13" s="28"/>
      <c r="Q13" s="28"/>
      <c r="R13" s="28"/>
      <c r="S13" s="28"/>
      <c r="T13" s="254"/>
      <c r="U13" s="28"/>
      <c r="V13" s="28"/>
      <c r="W13" s="263"/>
      <c r="X13" s="28"/>
      <c r="Y13" s="28"/>
      <c r="Z13" s="29"/>
      <c r="AA13" s="1"/>
      <c r="AB13" s="1"/>
      <c r="AC13" s="1"/>
      <c r="AD13" s="1"/>
      <c r="AE13" s="1"/>
      <c r="AF13" s="1"/>
      <c r="AG13" s="1"/>
    </row>
    <row r="14" spans="1:33" ht="8.25" customHeight="1" thickBot="1">
      <c r="A14" s="1"/>
      <c r="B14" s="178" t="s">
        <v>75</v>
      </c>
      <c r="C14" s="158"/>
      <c r="D14" s="158"/>
      <c r="E14" s="158"/>
      <c r="F14" s="158"/>
      <c r="G14" s="158"/>
      <c r="H14" s="158"/>
      <c r="I14" s="158"/>
      <c r="J14" s="158"/>
      <c r="K14" s="158"/>
      <c r="L14" s="158"/>
      <c r="M14" s="158"/>
      <c r="N14" s="158"/>
      <c r="O14" s="158"/>
      <c r="P14" s="179"/>
      <c r="Q14" s="30"/>
      <c r="R14" s="30"/>
      <c r="S14" s="30"/>
      <c r="T14" s="255"/>
      <c r="U14" s="30"/>
      <c r="V14" s="30"/>
      <c r="W14" s="264"/>
      <c r="X14" s="30"/>
      <c r="Y14" s="30"/>
      <c r="Z14" s="31"/>
      <c r="AA14" s="1"/>
      <c r="AB14" s="1"/>
      <c r="AC14" s="1"/>
      <c r="AD14" s="1"/>
      <c r="AE14" s="1"/>
      <c r="AF14" s="1"/>
      <c r="AG14" s="1"/>
    </row>
    <row r="15" spans="1:33" ht="42" hidden="1" customHeight="1">
      <c r="A15" s="1"/>
      <c r="B15" s="177" t="s">
        <v>87</v>
      </c>
      <c r="C15" s="158"/>
      <c r="D15" s="158"/>
      <c r="E15" s="158"/>
      <c r="F15" s="159"/>
      <c r="G15" s="177" t="s">
        <v>88</v>
      </c>
      <c r="H15" s="158"/>
      <c r="I15" s="158"/>
      <c r="J15" s="158"/>
      <c r="K15" s="158"/>
      <c r="L15" s="158"/>
      <c r="M15" s="158"/>
      <c r="N15" s="159"/>
      <c r="O15" s="177" t="s">
        <v>89</v>
      </c>
      <c r="P15" s="158"/>
      <c r="Q15" s="158"/>
      <c r="R15" s="159"/>
      <c r="S15" s="176" t="s">
        <v>7</v>
      </c>
      <c r="T15" s="174" t="s">
        <v>8</v>
      </c>
      <c r="U15" s="114"/>
      <c r="V15" s="176" t="s">
        <v>9</v>
      </c>
      <c r="W15" s="174" t="s">
        <v>8</v>
      </c>
      <c r="X15" s="114"/>
      <c r="Y15" s="176" t="s">
        <v>10</v>
      </c>
      <c r="Z15" s="174" t="s">
        <v>8</v>
      </c>
      <c r="AA15" s="1"/>
      <c r="AB15" s="1"/>
      <c r="AC15" s="1"/>
      <c r="AD15" s="1"/>
      <c r="AE15" s="1"/>
      <c r="AF15" s="1"/>
      <c r="AG15" s="1"/>
    </row>
    <row r="16" spans="1:33" ht="81.75" customHeight="1" thickBot="1">
      <c r="A16" s="1"/>
      <c r="B16" s="265" t="s">
        <v>90</v>
      </c>
      <c r="C16" s="266" t="s">
        <v>91</v>
      </c>
      <c r="D16" s="267"/>
      <c r="E16" s="265" t="s">
        <v>92</v>
      </c>
      <c r="F16" s="265" t="s">
        <v>93</v>
      </c>
      <c r="G16" s="265" t="s">
        <v>94</v>
      </c>
      <c r="H16" s="265" t="s">
        <v>95</v>
      </c>
      <c r="I16" s="268" t="s">
        <v>96</v>
      </c>
      <c r="J16" s="269"/>
      <c r="K16" s="268" t="s">
        <v>97</v>
      </c>
      <c r="L16" s="269"/>
      <c r="M16" s="268" t="s">
        <v>98</v>
      </c>
      <c r="N16" s="269"/>
      <c r="O16" s="270" t="s">
        <v>99</v>
      </c>
      <c r="P16" s="268" t="s">
        <v>100</v>
      </c>
      <c r="Q16" s="269"/>
      <c r="R16" s="271" t="s">
        <v>101</v>
      </c>
      <c r="S16" s="175"/>
      <c r="T16" s="256"/>
      <c r="U16" s="234" t="s">
        <v>635</v>
      </c>
      <c r="V16" s="175"/>
      <c r="W16" s="256"/>
      <c r="X16" s="234" t="s">
        <v>644</v>
      </c>
      <c r="Y16" s="175"/>
      <c r="Z16" s="175"/>
      <c r="AA16" s="234" t="s">
        <v>573</v>
      </c>
      <c r="AB16" s="1"/>
      <c r="AC16" s="1"/>
      <c r="AD16" s="1"/>
      <c r="AE16" s="1"/>
      <c r="AF16" s="1"/>
      <c r="AG16" s="1"/>
    </row>
    <row r="17" spans="1:33" ht="403.5" customHeight="1" thickBot="1">
      <c r="A17" s="1"/>
      <c r="B17" s="127" t="s">
        <v>102</v>
      </c>
      <c r="C17" s="167" t="s">
        <v>103</v>
      </c>
      <c r="D17" s="168"/>
      <c r="E17" s="247" t="s">
        <v>104</v>
      </c>
      <c r="F17" s="127" t="s">
        <v>105</v>
      </c>
      <c r="G17" s="247" t="s">
        <v>106</v>
      </c>
      <c r="H17" s="247" t="s">
        <v>107</v>
      </c>
      <c r="I17" s="250" t="s">
        <v>108</v>
      </c>
      <c r="J17" s="251"/>
      <c r="K17" s="248" t="s">
        <v>109</v>
      </c>
      <c r="L17" s="249"/>
      <c r="M17" s="248" t="s">
        <v>110</v>
      </c>
      <c r="N17" s="249"/>
      <c r="O17" s="128">
        <v>43832</v>
      </c>
      <c r="P17" s="169">
        <v>43951</v>
      </c>
      <c r="Q17" s="168"/>
      <c r="R17" s="247" t="s">
        <v>111</v>
      </c>
      <c r="S17" s="247" t="s">
        <v>112</v>
      </c>
      <c r="T17" s="257">
        <f t="shared" ref="T17:T19" si="0">AVERAGE(1)</f>
        <v>1</v>
      </c>
      <c r="U17" s="247" t="s">
        <v>574</v>
      </c>
      <c r="V17" s="247" t="s">
        <v>668</v>
      </c>
      <c r="W17" s="259">
        <f t="shared" ref="W17:W19" si="1">AVERAGE(0.9)</f>
        <v>0.9</v>
      </c>
      <c r="X17" s="247" t="s">
        <v>574</v>
      </c>
      <c r="Y17" s="247" t="s">
        <v>647</v>
      </c>
      <c r="Z17" s="152">
        <f t="shared" ref="Z17:Z27" si="2">AVERAGE(0.9)</f>
        <v>0.9</v>
      </c>
      <c r="AA17" s="106" t="s">
        <v>574</v>
      </c>
      <c r="AB17" s="1"/>
      <c r="AC17" s="1"/>
      <c r="AD17" s="1"/>
      <c r="AE17" s="1"/>
      <c r="AF17" s="1"/>
      <c r="AG17" s="1"/>
    </row>
    <row r="18" spans="1:33" ht="369.75" customHeight="1" thickBot="1">
      <c r="A18" s="1"/>
      <c r="B18" s="127" t="s">
        <v>102</v>
      </c>
      <c r="C18" s="167" t="s">
        <v>113</v>
      </c>
      <c r="D18" s="168"/>
      <c r="E18" s="247" t="s">
        <v>114</v>
      </c>
      <c r="F18" s="127" t="s">
        <v>105</v>
      </c>
      <c r="G18" s="247" t="s">
        <v>106</v>
      </c>
      <c r="H18" s="247" t="s">
        <v>107</v>
      </c>
      <c r="I18" s="250" t="s">
        <v>108</v>
      </c>
      <c r="J18" s="251"/>
      <c r="K18" s="248" t="s">
        <v>109</v>
      </c>
      <c r="L18" s="249"/>
      <c r="M18" s="248" t="s">
        <v>110</v>
      </c>
      <c r="N18" s="249"/>
      <c r="O18" s="128">
        <v>43832</v>
      </c>
      <c r="P18" s="169">
        <v>43951</v>
      </c>
      <c r="Q18" s="168"/>
      <c r="R18" s="247" t="s">
        <v>111</v>
      </c>
      <c r="S18" s="247" t="s">
        <v>115</v>
      </c>
      <c r="T18" s="257">
        <f t="shared" si="0"/>
        <v>1</v>
      </c>
      <c r="U18" s="247" t="s">
        <v>574</v>
      </c>
      <c r="V18" s="247" t="s">
        <v>668</v>
      </c>
      <c r="W18" s="259">
        <f t="shared" si="1"/>
        <v>0.9</v>
      </c>
      <c r="X18" s="106" t="s">
        <v>574</v>
      </c>
      <c r="Y18" s="151" t="s">
        <v>648</v>
      </c>
      <c r="Z18" s="152">
        <f t="shared" si="2"/>
        <v>0.9</v>
      </c>
      <c r="AA18" s="106" t="s">
        <v>574</v>
      </c>
      <c r="AB18" s="1"/>
      <c r="AC18" s="1"/>
      <c r="AD18" s="1"/>
      <c r="AE18" s="1"/>
      <c r="AF18" s="1"/>
      <c r="AG18" s="1"/>
    </row>
    <row r="19" spans="1:33" ht="361.5" customHeight="1" thickBot="1">
      <c r="A19" s="1"/>
      <c r="B19" s="127" t="s">
        <v>102</v>
      </c>
      <c r="C19" s="167" t="s">
        <v>116</v>
      </c>
      <c r="D19" s="168"/>
      <c r="E19" s="247" t="s">
        <v>117</v>
      </c>
      <c r="F19" s="127" t="s">
        <v>105</v>
      </c>
      <c r="G19" s="247" t="s">
        <v>106</v>
      </c>
      <c r="H19" s="247" t="s">
        <v>107</v>
      </c>
      <c r="I19" s="250" t="s">
        <v>108</v>
      </c>
      <c r="J19" s="251"/>
      <c r="K19" s="248" t="s">
        <v>109</v>
      </c>
      <c r="L19" s="249"/>
      <c r="M19" s="248" t="s">
        <v>110</v>
      </c>
      <c r="N19" s="249"/>
      <c r="O19" s="128">
        <v>43832</v>
      </c>
      <c r="P19" s="169">
        <v>43951</v>
      </c>
      <c r="Q19" s="168"/>
      <c r="R19" s="247" t="s">
        <v>111</v>
      </c>
      <c r="S19" s="247" t="s">
        <v>118</v>
      </c>
      <c r="T19" s="257">
        <f t="shared" si="0"/>
        <v>1</v>
      </c>
      <c r="U19" s="247" t="s">
        <v>574</v>
      </c>
      <c r="V19" s="247" t="s">
        <v>669</v>
      </c>
      <c r="W19" s="259">
        <f t="shared" si="1"/>
        <v>0.9</v>
      </c>
      <c r="X19" s="106" t="s">
        <v>574</v>
      </c>
      <c r="Y19" s="151" t="s">
        <v>649</v>
      </c>
      <c r="Z19" s="152">
        <f t="shared" si="2"/>
        <v>0.9</v>
      </c>
      <c r="AA19" s="106" t="s">
        <v>574</v>
      </c>
      <c r="AB19" s="1"/>
      <c r="AC19" s="1"/>
      <c r="AD19" s="1"/>
      <c r="AE19" s="1"/>
      <c r="AF19" s="1"/>
      <c r="AG19" s="1"/>
    </row>
    <row r="20" spans="1:33" ht="409.6" customHeight="1" thickBot="1">
      <c r="A20" s="3"/>
      <c r="B20" s="127" t="s">
        <v>102</v>
      </c>
      <c r="C20" s="167" t="s">
        <v>119</v>
      </c>
      <c r="D20" s="168"/>
      <c r="E20" s="247" t="s">
        <v>120</v>
      </c>
      <c r="F20" s="127" t="s">
        <v>105</v>
      </c>
      <c r="G20" s="247" t="s">
        <v>121</v>
      </c>
      <c r="H20" s="247" t="s">
        <v>122</v>
      </c>
      <c r="I20" s="250" t="s">
        <v>108</v>
      </c>
      <c r="J20" s="251"/>
      <c r="K20" s="248" t="s">
        <v>109</v>
      </c>
      <c r="L20" s="249"/>
      <c r="M20" s="248" t="s">
        <v>123</v>
      </c>
      <c r="N20" s="249"/>
      <c r="O20" s="128">
        <v>43832</v>
      </c>
      <c r="P20" s="169">
        <v>44073</v>
      </c>
      <c r="Q20" s="168"/>
      <c r="R20" s="247" t="s">
        <v>124</v>
      </c>
      <c r="S20" s="247" t="s">
        <v>637</v>
      </c>
      <c r="T20" s="257">
        <f>AVERAGE(0.05,0.7)</f>
        <v>0.375</v>
      </c>
      <c r="U20" s="247" t="s">
        <v>574</v>
      </c>
      <c r="V20" s="247" t="s">
        <v>125</v>
      </c>
      <c r="W20" s="259">
        <f>AVERAGE(0.7,0)</f>
        <v>0.35</v>
      </c>
      <c r="X20" s="106" t="s">
        <v>574</v>
      </c>
      <c r="Y20" s="151" t="s">
        <v>650</v>
      </c>
      <c r="Z20" s="152">
        <f t="shared" si="2"/>
        <v>0.9</v>
      </c>
      <c r="AA20" s="106" t="s">
        <v>574</v>
      </c>
      <c r="AB20" s="1"/>
      <c r="AC20" s="1"/>
      <c r="AD20" s="1"/>
      <c r="AE20" s="1"/>
      <c r="AF20" s="1"/>
      <c r="AG20" s="1"/>
    </row>
    <row r="21" spans="1:33" ht="306" customHeight="1" thickBot="1">
      <c r="A21" s="1"/>
      <c r="B21" s="127" t="s">
        <v>102</v>
      </c>
      <c r="C21" s="167" t="s">
        <v>119</v>
      </c>
      <c r="D21" s="168"/>
      <c r="E21" s="247" t="s">
        <v>120</v>
      </c>
      <c r="F21" s="127" t="s">
        <v>105</v>
      </c>
      <c r="G21" s="247" t="s">
        <v>106</v>
      </c>
      <c r="H21" s="247" t="s">
        <v>107</v>
      </c>
      <c r="I21" s="250" t="s">
        <v>108</v>
      </c>
      <c r="J21" s="251"/>
      <c r="K21" s="248" t="s">
        <v>109</v>
      </c>
      <c r="L21" s="249"/>
      <c r="M21" s="248" t="s">
        <v>110</v>
      </c>
      <c r="N21" s="249"/>
      <c r="O21" s="128">
        <v>43832</v>
      </c>
      <c r="P21" s="169">
        <v>43951</v>
      </c>
      <c r="Q21" s="168"/>
      <c r="R21" s="247" t="s">
        <v>111</v>
      </c>
      <c r="S21" s="247" t="s">
        <v>126</v>
      </c>
      <c r="T21" s="257">
        <f t="shared" ref="T21:T28" si="3">AVERAGE(1)</f>
        <v>1</v>
      </c>
      <c r="U21" s="247" t="s">
        <v>574</v>
      </c>
      <c r="V21" s="247" t="s">
        <v>669</v>
      </c>
      <c r="W21" s="259">
        <f t="shared" ref="W21:W27" si="4">AVERAGE(0.9)</f>
        <v>0.9</v>
      </c>
      <c r="X21" s="106" t="s">
        <v>574</v>
      </c>
      <c r="Y21" s="151" t="s">
        <v>651</v>
      </c>
      <c r="Z21" s="152">
        <f t="shared" si="2"/>
        <v>0.9</v>
      </c>
      <c r="AA21" s="106" t="s">
        <v>574</v>
      </c>
      <c r="AB21" s="1"/>
      <c r="AC21" s="1"/>
      <c r="AD21" s="1"/>
      <c r="AE21" s="1"/>
      <c r="AF21" s="1"/>
      <c r="AG21" s="1"/>
    </row>
    <row r="22" spans="1:33" ht="375" customHeight="1" thickBot="1">
      <c r="A22" s="1"/>
      <c r="B22" s="127" t="s">
        <v>127</v>
      </c>
      <c r="C22" s="167" t="s">
        <v>128</v>
      </c>
      <c r="D22" s="168"/>
      <c r="E22" s="247" t="s">
        <v>129</v>
      </c>
      <c r="F22" s="127" t="s">
        <v>105</v>
      </c>
      <c r="G22" s="247" t="s">
        <v>106</v>
      </c>
      <c r="H22" s="247" t="s">
        <v>107</v>
      </c>
      <c r="I22" s="250" t="s">
        <v>108</v>
      </c>
      <c r="J22" s="251"/>
      <c r="K22" s="248" t="s">
        <v>109</v>
      </c>
      <c r="L22" s="249"/>
      <c r="M22" s="248" t="s">
        <v>110</v>
      </c>
      <c r="N22" s="249"/>
      <c r="O22" s="128">
        <v>43832</v>
      </c>
      <c r="P22" s="169">
        <v>43951</v>
      </c>
      <c r="Q22" s="168"/>
      <c r="R22" s="247" t="s">
        <v>111</v>
      </c>
      <c r="S22" s="247" t="s">
        <v>130</v>
      </c>
      <c r="T22" s="257">
        <f t="shared" si="3"/>
        <v>1</v>
      </c>
      <c r="U22" s="247" t="s">
        <v>574</v>
      </c>
      <c r="V22" s="247" t="s">
        <v>669</v>
      </c>
      <c r="W22" s="259">
        <f t="shared" si="4"/>
        <v>0.9</v>
      </c>
      <c r="X22" s="106" t="s">
        <v>574</v>
      </c>
      <c r="Y22" s="151" t="s">
        <v>652</v>
      </c>
      <c r="Z22" s="152">
        <f t="shared" si="2"/>
        <v>0.9</v>
      </c>
      <c r="AA22" s="106" t="s">
        <v>574</v>
      </c>
      <c r="AB22" s="1"/>
      <c r="AC22" s="1"/>
      <c r="AD22" s="1"/>
      <c r="AE22" s="1"/>
      <c r="AF22" s="1"/>
      <c r="AG22" s="1"/>
    </row>
    <row r="23" spans="1:33" ht="385.5" customHeight="1" thickBot="1">
      <c r="A23" s="1"/>
      <c r="B23" s="127" t="s">
        <v>127</v>
      </c>
      <c r="C23" s="167" t="s">
        <v>131</v>
      </c>
      <c r="D23" s="168"/>
      <c r="E23" s="247" t="s">
        <v>132</v>
      </c>
      <c r="F23" s="127" t="s">
        <v>105</v>
      </c>
      <c r="G23" s="247" t="s">
        <v>106</v>
      </c>
      <c r="H23" s="247" t="s">
        <v>107</v>
      </c>
      <c r="I23" s="250" t="s">
        <v>108</v>
      </c>
      <c r="J23" s="251"/>
      <c r="K23" s="248" t="s">
        <v>109</v>
      </c>
      <c r="L23" s="249"/>
      <c r="M23" s="248" t="s">
        <v>110</v>
      </c>
      <c r="N23" s="249"/>
      <c r="O23" s="128">
        <v>43832</v>
      </c>
      <c r="P23" s="169">
        <v>43951</v>
      </c>
      <c r="Q23" s="168"/>
      <c r="R23" s="247" t="s">
        <v>111</v>
      </c>
      <c r="S23" s="247" t="s">
        <v>133</v>
      </c>
      <c r="T23" s="257">
        <f t="shared" si="3"/>
        <v>1</v>
      </c>
      <c r="U23" s="247" t="s">
        <v>574</v>
      </c>
      <c r="V23" s="247" t="s">
        <v>669</v>
      </c>
      <c r="W23" s="259">
        <f t="shared" si="4"/>
        <v>0.9</v>
      </c>
      <c r="X23" s="106" t="s">
        <v>574</v>
      </c>
      <c r="Y23" s="151" t="s">
        <v>653</v>
      </c>
      <c r="Z23" s="152">
        <f t="shared" si="2"/>
        <v>0.9</v>
      </c>
      <c r="AA23" s="106" t="s">
        <v>574</v>
      </c>
      <c r="AB23" s="1"/>
      <c r="AC23" s="1"/>
      <c r="AD23" s="1"/>
      <c r="AE23" s="1"/>
      <c r="AF23" s="1"/>
      <c r="AG23" s="1"/>
    </row>
    <row r="24" spans="1:33" ht="330.75" customHeight="1" thickBot="1">
      <c r="A24" s="1"/>
      <c r="B24" s="127" t="s">
        <v>127</v>
      </c>
      <c r="C24" s="167" t="s">
        <v>134</v>
      </c>
      <c r="D24" s="168"/>
      <c r="E24" s="247" t="s">
        <v>135</v>
      </c>
      <c r="F24" s="127" t="s">
        <v>105</v>
      </c>
      <c r="G24" s="247" t="s">
        <v>106</v>
      </c>
      <c r="H24" s="247" t="s">
        <v>107</v>
      </c>
      <c r="I24" s="250" t="s">
        <v>108</v>
      </c>
      <c r="J24" s="251"/>
      <c r="K24" s="248" t="s">
        <v>109</v>
      </c>
      <c r="L24" s="249"/>
      <c r="M24" s="248" t="s">
        <v>110</v>
      </c>
      <c r="N24" s="249"/>
      <c r="O24" s="128">
        <v>43832</v>
      </c>
      <c r="P24" s="169">
        <v>43951</v>
      </c>
      <c r="Q24" s="168"/>
      <c r="R24" s="247" t="s">
        <v>111</v>
      </c>
      <c r="S24" s="247" t="s">
        <v>136</v>
      </c>
      <c r="T24" s="257">
        <f t="shared" si="3"/>
        <v>1</v>
      </c>
      <c r="U24" s="247" t="s">
        <v>574</v>
      </c>
      <c r="V24" s="247" t="s">
        <v>669</v>
      </c>
      <c r="W24" s="259">
        <f t="shared" si="4"/>
        <v>0.9</v>
      </c>
      <c r="X24" s="106" t="s">
        <v>574</v>
      </c>
      <c r="Y24" s="151" t="s">
        <v>654</v>
      </c>
      <c r="Z24" s="152">
        <f t="shared" si="2"/>
        <v>0.9</v>
      </c>
      <c r="AA24" s="106" t="s">
        <v>574</v>
      </c>
      <c r="AB24" s="1"/>
      <c r="AC24" s="1"/>
      <c r="AD24" s="1"/>
      <c r="AE24" s="1"/>
      <c r="AF24" s="1"/>
      <c r="AG24" s="1"/>
    </row>
    <row r="25" spans="1:33" ht="354.75" customHeight="1" thickBot="1">
      <c r="A25" s="1"/>
      <c r="B25" s="127" t="s">
        <v>127</v>
      </c>
      <c r="C25" s="167" t="s">
        <v>137</v>
      </c>
      <c r="D25" s="168"/>
      <c r="E25" s="247" t="s">
        <v>138</v>
      </c>
      <c r="F25" s="127" t="s">
        <v>105</v>
      </c>
      <c r="G25" s="247" t="s">
        <v>106</v>
      </c>
      <c r="H25" s="247" t="s">
        <v>107</v>
      </c>
      <c r="I25" s="250" t="s">
        <v>108</v>
      </c>
      <c r="J25" s="251"/>
      <c r="K25" s="248" t="s">
        <v>109</v>
      </c>
      <c r="L25" s="249"/>
      <c r="M25" s="248" t="s">
        <v>110</v>
      </c>
      <c r="N25" s="249"/>
      <c r="O25" s="128">
        <v>43832</v>
      </c>
      <c r="P25" s="169">
        <v>43951</v>
      </c>
      <c r="Q25" s="168"/>
      <c r="R25" s="247" t="s">
        <v>111</v>
      </c>
      <c r="S25" s="247" t="s">
        <v>139</v>
      </c>
      <c r="T25" s="257">
        <f t="shared" si="3"/>
        <v>1</v>
      </c>
      <c r="U25" s="247" t="s">
        <v>574</v>
      </c>
      <c r="V25" s="247" t="s">
        <v>669</v>
      </c>
      <c r="W25" s="259">
        <f t="shared" si="4"/>
        <v>0.9</v>
      </c>
      <c r="X25" s="106" t="s">
        <v>574</v>
      </c>
      <c r="Y25" s="151" t="s">
        <v>655</v>
      </c>
      <c r="Z25" s="152">
        <f t="shared" si="2"/>
        <v>0.9</v>
      </c>
      <c r="AA25" s="106" t="s">
        <v>574</v>
      </c>
      <c r="AB25" s="1"/>
      <c r="AC25" s="1"/>
      <c r="AD25" s="1"/>
      <c r="AE25" s="1"/>
      <c r="AF25" s="1"/>
      <c r="AG25" s="1"/>
    </row>
    <row r="26" spans="1:33" ht="338.25" customHeight="1" thickBot="1">
      <c r="A26" s="1"/>
      <c r="B26" s="127" t="s">
        <v>127</v>
      </c>
      <c r="C26" s="167" t="s">
        <v>140</v>
      </c>
      <c r="D26" s="168"/>
      <c r="E26" s="247" t="s">
        <v>141</v>
      </c>
      <c r="F26" s="127" t="s">
        <v>105</v>
      </c>
      <c r="G26" s="247" t="s">
        <v>142</v>
      </c>
      <c r="H26" s="247" t="s">
        <v>143</v>
      </c>
      <c r="I26" s="250" t="s">
        <v>108</v>
      </c>
      <c r="J26" s="251"/>
      <c r="K26" s="248" t="s">
        <v>109</v>
      </c>
      <c r="L26" s="249"/>
      <c r="M26" s="248" t="s">
        <v>110</v>
      </c>
      <c r="N26" s="249"/>
      <c r="O26" s="128">
        <v>43831</v>
      </c>
      <c r="P26" s="169">
        <v>43951</v>
      </c>
      <c r="Q26" s="168"/>
      <c r="R26" s="247" t="s">
        <v>111</v>
      </c>
      <c r="S26" s="247" t="s">
        <v>144</v>
      </c>
      <c r="T26" s="257">
        <f t="shared" si="3"/>
        <v>1</v>
      </c>
      <c r="U26" s="247" t="s">
        <v>574</v>
      </c>
      <c r="V26" s="247" t="s">
        <v>669</v>
      </c>
      <c r="W26" s="259">
        <f t="shared" si="4"/>
        <v>0.9</v>
      </c>
      <c r="X26" s="106" t="s">
        <v>574</v>
      </c>
      <c r="Y26" s="151" t="s">
        <v>656</v>
      </c>
      <c r="Z26" s="152">
        <f t="shared" si="2"/>
        <v>0.9</v>
      </c>
      <c r="AA26" s="106" t="s">
        <v>574</v>
      </c>
      <c r="AB26" s="1"/>
      <c r="AC26" s="1"/>
      <c r="AD26" s="1"/>
      <c r="AE26" s="1"/>
      <c r="AF26" s="1"/>
      <c r="AG26" s="1"/>
    </row>
    <row r="27" spans="1:33" ht="309.75" customHeight="1" thickBot="1">
      <c r="A27" s="1"/>
      <c r="B27" s="127" t="s">
        <v>102</v>
      </c>
      <c r="C27" s="167" t="s">
        <v>145</v>
      </c>
      <c r="D27" s="168"/>
      <c r="E27" s="247" t="s">
        <v>146</v>
      </c>
      <c r="F27" s="127" t="s">
        <v>105</v>
      </c>
      <c r="G27" s="247" t="s">
        <v>106</v>
      </c>
      <c r="H27" s="247" t="s">
        <v>107</v>
      </c>
      <c r="I27" s="250" t="s">
        <v>108</v>
      </c>
      <c r="J27" s="251"/>
      <c r="K27" s="248" t="s">
        <v>109</v>
      </c>
      <c r="L27" s="249"/>
      <c r="M27" s="248" t="s">
        <v>110</v>
      </c>
      <c r="N27" s="249"/>
      <c r="O27" s="128">
        <v>43832</v>
      </c>
      <c r="P27" s="169">
        <v>43951</v>
      </c>
      <c r="Q27" s="168"/>
      <c r="R27" s="247" t="s">
        <v>111</v>
      </c>
      <c r="S27" s="247" t="s">
        <v>147</v>
      </c>
      <c r="T27" s="257">
        <f t="shared" si="3"/>
        <v>1</v>
      </c>
      <c r="U27" s="247" t="s">
        <v>574</v>
      </c>
      <c r="V27" s="247" t="s">
        <v>669</v>
      </c>
      <c r="W27" s="259">
        <f t="shared" si="4"/>
        <v>0.9</v>
      </c>
      <c r="X27" s="106" t="s">
        <v>574</v>
      </c>
      <c r="Y27" s="151" t="s">
        <v>657</v>
      </c>
      <c r="Z27" s="152">
        <f t="shared" si="2"/>
        <v>0.9</v>
      </c>
      <c r="AA27" s="106" t="s">
        <v>574</v>
      </c>
      <c r="AB27" s="1"/>
      <c r="AC27" s="1"/>
      <c r="AD27" s="1"/>
      <c r="AE27" s="1"/>
      <c r="AF27" s="1"/>
      <c r="AG27" s="1"/>
    </row>
    <row r="28" spans="1:33" ht="282.75" customHeight="1" thickBot="1">
      <c r="A28" s="1"/>
      <c r="B28" s="127" t="s">
        <v>148</v>
      </c>
      <c r="C28" s="167"/>
      <c r="D28" s="168"/>
      <c r="E28" s="247" t="s">
        <v>149</v>
      </c>
      <c r="F28" s="127" t="s">
        <v>148</v>
      </c>
      <c r="G28" s="247" t="s">
        <v>150</v>
      </c>
      <c r="H28" s="247" t="s">
        <v>151</v>
      </c>
      <c r="I28" s="250" t="s">
        <v>152</v>
      </c>
      <c r="J28" s="251"/>
      <c r="K28" s="248" t="s">
        <v>153</v>
      </c>
      <c r="L28" s="249"/>
      <c r="M28" s="248" t="s">
        <v>154</v>
      </c>
      <c r="N28" s="249"/>
      <c r="O28" s="128">
        <v>43832</v>
      </c>
      <c r="P28" s="186">
        <v>44196</v>
      </c>
      <c r="Q28" s="168"/>
      <c r="R28" s="247" t="s">
        <v>155</v>
      </c>
      <c r="S28" s="247" t="s">
        <v>156</v>
      </c>
      <c r="T28" s="257">
        <f t="shared" si="3"/>
        <v>1</v>
      </c>
      <c r="U28" s="247"/>
      <c r="V28" s="247" t="s">
        <v>157</v>
      </c>
      <c r="W28" s="259">
        <f>AVERAGE(1,1,1)</f>
        <v>1</v>
      </c>
      <c r="X28" s="106" t="s">
        <v>574</v>
      </c>
      <c r="Y28" s="153" t="s">
        <v>672</v>
      </c>
      <c r="Z28" s="152">
        <f>AVERAGE(,)</f>
        <v>0</v>
      </c>
      <c r="AA28" s="153" t="s">
        <v>672</v>
      </c>
      <c r="AB28" s="1"/>
      <c r="AC28" s="1"/>
      <c r="AD28" s="1"/>
      <c r="AE28" s="1"/>
      <c r="AF28" s="1"/>
      <c r="AG28" s="1"/>
    </row>
    <row r="29" spans="1:33" ht="403.5" customHeight="1" thickBot="1">
      <c r="A29" s="1"/>
      <c r="B29" s="127" t="s">
        <v>127</v>
      </c>
      <c r="C29" s="167"/>
      <c r="D29" s="168"/>
      <c r="E29" s="247" t="s">
        <v>158</v>
      </c>
      <c r="F29" s="127" t="s">
        <v>105</v>
      </c>
      <c r="G29" s="247" t="s">
        <v>159</v>
      </c>
      <c r="H29" s="247" t="s">
        <v>160</v>
      </c>
      <c r="I29" s="250" t="s">
        <v>161</v>
      </c>
      <c r="J29" s="251"/>
      <c r="K29" s="248" t="s">
        <v>109</v>
      </c>
      <c r="L29" s="249"/>
      <c r="M29" s="248" t="s">
        <v>162</v>
      </c>
      <c r="N29" s="249"/>
      <c r="O29" s="129" t="s">
        <v>163</v>
      </c>
      <c r="P29" s="169">
        <v>44196</v>
      </c>
      <c r="Q29" s="168"/>
      <c r="R29" s="247" t="s">
        <v>164</v>
      </c>
      <c r="S29" s="247" t="s">
        <v>165</v>
      </c>
      <c r="T29" s="257">
        <f>AVERAGE(0,0)</f>
        <v>0</v>
      </c>
      <c r="U29" s="247" t="s">
        <v>636</v>
      </c>
      <c r="V29" s="247" t="s">
        <v>166</v>
      </c>
      <c r="W29" s="259">
        <f>AVERAGE(0.5,)</f>
        <v>0.25</v>
      </c>
      <c r="X29" s="106" t="s">
        <v>574</v>
      </c>
      <c r="Y29" s="106" t="s">
        <v>583</v>
      </c>
      <c r="Z29" s="152">
        <f>AVERAGE(0.2)</f>
        <v>0.2</v>
      </c>
      <c r="AA29" s="106" t="s">
        <v>578</v>
      </c>
      <c r="AB29" s="1"/>
      <c r="AC29" s="1"/>
      <c r="AD29" s="1"/>
      <c r="AE29" s="1"/>
      <c r="AF29" s="1"/>
      <c r="AG29" s="1"/>
    </row>
    <row r="30" spans="1:33" ht="365.25" customHeight="1" thickBot="1">
      <c r="A30" s="1"/>
      <c r="B30" s="127" t="s">
        <v>148</v>
      </c>
      <c r="C30" s="167"/>
      <c r="D30" s="168"/>
      <c r="E30" s="247" t="s">
        <v>149</v>
      </c>
      <c r="F30" s="127" t="s">
        <v>148</v>
      </c>
      <c r="G30" s="247" t="s">
        <v>167</v>
      </c>
      <c r="H30" s="247" t="s">
        <v>168</v>
      </c>
      <c r="I30" s="250" t="s">
        <v>169</v>
      </c>
      <c r="J30" s="251"/>
      <c r="K30" s="248" t="s">
        <v>170</v>
      </c>
      <c r="L30" s="249"/>
      <c r="M30" s="248" t="s">
        <v>171</v>
      </c>
      <c r="N30" s="249"/>
      <c r="O30" s="128">
        <v>43832</v>
      </c>
      <c r="P30" s="186">
        <v>44196</v>
      </c>
      <c r="Q30" s="168"/>
      <c r="R30" s="247" t="s">
        <v>172</v>
      </c>
      <c r="S30" s="247" t="s">
        <v>173</v>
      </c>
      <c r="T30" s="257">
        <f t="shared" ref="T30:T31" si="5">AVERAGE(0,0,0)</f>
        <v>0</v>
      </c>
      <c r="U30" s="247" t="s">
        <v>636</v>
      </c>
      <c r="V30" s="295" t="s">
        <v>673</v>
      </c>
      <c r="W30" s="259">
        <f>AVERAGE(0,0.4,0)</f>
        <v>0.13333333333333333</v>
      </c>
      <c r="X30" s="106" t="s">
        <v>574</v>
      </c>
      <c r="Y30" s="106" t="s">
        <v>582</v>
      </c>
      <c r="Z30" s="152">
        <f>AVERAGE(0,0,0)</f>
        <v>0</v>
      </c>
      <c r="AA30" s="106" t="s">
        <v>578</v>
      </c>
      <c r="AB30" s="1"/>
      <c r="AC30" s="1"/>
      <c r="AD30" s="1"/>
      <c r="AE30" s="1"/>
      <c r="AF30" s="1"/>
      <c r="AG30" s="1"/>
    </row>
    <row r="31" spans="1:33" ht="409.5" customHeight="1" thickBot="1">
      <c r="A31" s="1"/>
      <c r="B31" s="127" t="s">
        <v>148</v>
      </c>
      <c r="C31" s="167"/>
      <c r="D31" s="168"/>
      <c r="E31" s="247" t="s">
        <v>149</v>
      </c>
      <c r="F31" s="127" t="s">
        <v>148</v>
      </c>
      <c r="G31" s="247" t="s">
        <v>174</v>
      </c>
      <c r="H31" s="247" t="s">
        <v>175</v>
      </c>
      <c r="I31" s="250" t="s">
        <v>169</v>
      </c>
      <c r="J31" s="251"/>
      <c r="K31" s="248" t="s">
        <v>170</v>
      </c>
      <c r="L31" s="249"/>
      <c r="M31" s="248" t="s">
        <v>171</v>
      </c>
      <c r="N31" s="249"/>
      <c r="O31" s="128">
        <v>43832</v>
      </c>
      <c r="P31" s="186">
        <v>43920</v>
      </c>
      <c r="Q31" s="168"/>
      <c r="R31" s="247" t="s">
        <v>176</v>
      </c>
      <c r="S31" s="247" t="s">
        <v>177</v>
      </c>
      <c r="T31" s="257">
        <f t="shared" si="5"/>
        <v>0</v>
      </c>
      <c r="U31" s="247" t="s">
        <v>636</v>
      </c>
      <c r="V31" s="295" t="s">
        <v>674</v>
      </c>
      <c r="W31" s="259">
        <f>AVERAGE(0,0,0)</f>
        <v>0</v>
      </c>
      <c r="X31" s="106" t="s">
        <v>574</v>
      </c>
      <c r="Y31" s="106" t="s">
        <v>581</v>
      </c>
      <c r="Z31" s="152">
        <f>AVERAGE(0,0,0,0)</f>
        <v>0</v>
      </c>
      <c r="AA31" s="106" t="s">
        <v>578</v>
      </c>
      <c r="AB31" s="1"/>
      <c r="AC31" s="1"/>
      <c r="AD31" s="1"/>
      <c r="AE31" s="1"/>
      <c r="AF31" s="1"/>
      <c r="AG31" s="1"/>
    </row>
    <row r="32" spans="1:33" ht="229.5" customHeight="1" thickBot="1">
      <c r="A32" s="1"/>
      <c r="B32" s="127" t="s">
        <v>148</v>
      </c>
      <c r="C32" s="167"/>
      <c r="D32" s="168"/>
      <c r="E32" s="247" t="s">
        <v>149</v>
      </c>
      <c r="F32" s="127" t="s">
        <v>148</v>
      </c>
      <c r="G32" s="247" t="s">
        <v>178</v>
      </c>
      <c r="H32" s="247" t="s">
        <v>179</v>
      </c>
      <c r="I32" s="250" t="s">
        <v>180</v>
      </c>
      <c r="J32" s="251"/>
      <c r="K32" s="248" t="s">
        <v>109</v>
      </c>
      <c r="L32" s="249"/>
      <c r="M32" s="248" t="s">
        <v>171</v>
      </c>
      <c r="N32" s="249"/>
      <c r="O32" s="128">
        <v>43832</v>
      </c>
      <c r="P32" s="186">
        <v>44012</v>
      </c>
      <c r="Q32" s="168"/>
      <c r="R32" s="247" t="s">
        <v>181</v>
      </c>
      <c r="S32" s="247" t="s">
        <v>659</v>
      </c>
      <c r="T32" s="257">
        <f>AVERAGE(0)</f>
        <v>0</v>
      </c>
      <c r="U32" s="247" t="s">
        <v>636</v>
      </c>
      <c r="V32" s="247" t="s">
        <v>182</v>
      </c>
      <c r="W32" s="259">
        <f>AVERAGE(0)</f>
        <v>0</v>
      </c>
      <c r="X32" s="106" t="s">
        <v>574</v>
      </c>
      <c r="Y32" s="106" t="s">
        <v>580</v>
      </c>
      <c r="Z32" s="152">
        <f>AVERAGE(0,0,0)</f>
        <v>0</v>
      </c>
      <c r="AA32" s="106" t="s">
        <v>578</v>
      </c>
      <c r="AB32" s="1"/>
      <c r="AC32" s="1"/>
      <c r="AD32" s="1"/>
      <c r="AE32" s="1"/>
      <c r="AF32" s="1"/>
      <c r="AG32" s="1"/>
    </row>
    <row r="33" spans="1:33" ht="371.25" customHeight="1" thickBot="1">
      <c r="A33" s="1"/>
      <c r="B33" s="127" t="s">
        <v>148</v>
      </c>
      <c r="C33" s="167"/>
      <c r="D33" s="168"/>
      <c r="E33" s="247" t="s">
        <v>149</v>
      </c>
      <c r="F33" s="127" t="s">
        <v>148</v>
      </c>
      <c r="G33" s="247" t="s">
        <v>183</v>
      </c>
      <c r="H33" s="247" t="s">
        <v>184</v>
      </c>
      <c r="I33" s="250" t="s">
        <v>185</v>
      </c>
      <c r="J33" s="251"/>
      <c r="K33" s="248" t="s">
        <v>170</v>
      </c>
      <c r="L33" s="249"/>
      <c r="M33" s="248" t="s">
        <v>171</v>
      </c>
      <c r="N33" s="249"/>
      <c r="O33" s="128">
        <v>43832</v>
      </c>
      <c r="P33" s="186">
        <v>44012</v>
      </c>
      <c r="Q33" s="168"/>
      <c r="R33" s="247" t="s">
        <v>186</v>
      </c>
      <c r="S33" s="296" t="s">
        <v>675</v>
      </c>
      <c r="T33" s="257">
        <f>AVERAGE(0,0,0,0,0.3,0)</f>
        <v>4.9999999999999996E-2</v>
      </c>
      <c r="U33" s="247" t="s">
        <v>578</v>
      </c>
      <c r="V33" s="247" t="s">
        <v>658</v>
      </c>
      <c r="W33" s="259">
        <f>AVERAGE(1,1,1,0,1,1,1)</f>
        <v>0.8571428571428571</v>
      </c>
      <c r="X33" s="106" t="s">
        <v>574</v>
      </c>
      <c r="Y33" s="106" t="s">
        <v>577</v>
      </c>
      <c r="Z33" s="152">
        <f>AVERAGE(1,1,1,1,1,1,1,1)</f>
        <v>1</v>
      </c>
      <c r="AA33" s="106" t="s">
        <v>574</v>
      </c>
      <c r="AB33" s="1"/>
      <c r="AC33" s="1"/>
      <c r="AD33" s="1"/>
      <c r="AE33" s="1"/>
      <c r="AF33" s="1"/>
      <c r="AG33" s="1"/>
    </row>
    <row r="34" spans="1:33" ht="139.5" customHeight="1" thickBot="1">
      <c r="A34" s="1"/>
      <c r="B34" s="127"/>
      <c r="C34" s="167"/>
      <c r="D34" s="168"/>
      <c r="E34" s="247" t="s">
        <v>187</v>
      </c>
      <c r="F34" s="127"/>
      <c r="G34" s="247" t="s">
        <v>188</v>
      </c>
      <c r="H34" s="247" t="s">
        <v>189</v>
      </c>
      <c r="I34" s="250" t="s">
        <v>190</v>
      </c>
      <c r="J34" s="251"/>
      <c r="K34" s="248" t="s">
        <v>109</v>
      </c>
      <c r="L34" s="249"/>
      <c r="M34" s="248" t="s">
        <v>191</v>
      </c>
      <c r="N34" s="249"/>
      <c r="O34" s="130">
        <v>43832</v>
      </c>
      <c r="P34" s="186">
        <v>43951</v>
      </c>
      <c r="Q34" s="168"/>
      <c r="R34" s="247" t="s">
        <v>192</v>
      </c>
      <c r="S34" s="247" t="s">
        <v>193</v>
      </c>
      <c r="T34" s="257">
        <f>AVERAGE(0.5)</f>
        <v>0.5</v>
      </c>
      <c r="U34" s="247" t="s">
        <v>578</v>
      </c>
      <c r="V34" s="247" t="s">
        <v>670</v>
      </c>
      <c r="W34" s="259">
        <f t="shared" ref="W34:W35" si="6">AVERAGE(0.75)</f>
        <v>0.75</v>
      </c>
      <c r="X34" s="106" t="s">
        <v>574</v>
      </c>
      <c r="Y34" s="106" t="s">
        <v>576</v>
      </c>
      <c r="Z34" s="152">
        <f>AVERAGE(,)</f>
        <v>0</v>
      </c>
      <c r="AA34" s="106" t="s">
        <v>579</v>
      </c>
      <c r="AB34" s="1"/>
      <c r="AC34" s="1"/>
      <c r="AD34" s="1"/>
      <c r="AE34" s="1"/>
      <c r="AF34" s="1"/>
      <c r="AG34" s="1"/>
    </row>
    <row r="35" spans="1:33" ht="203.25" customHeight="1" thickBot="1">
      <c r="A35" s="1"/>
      <c r="B35" s="131"/>
      <c r="C35" s="180"/>
      <c r="D35" s="181"/>
      <c r="E35" s="247" t="s">
        <v>194</v>
      </c>
      <c r="F35" s="131"/>
      <c r="G35" s="247" t="s">
        <v>188</v>
      </c>
      <c r="H35" s="247" t="s">
        <v>189</v>
      </c>
      <c r="I35" s="250" t="s">
        <v>195</v>
      </c>
      <c r="J35" s="251"/>
      <c r="K35" s="248" t="s">
        <v>109</v>
      </c>
      <c r="L35" s="249"/>
      <c r="M35" s="248" t="s">
        <v>191</v>
      </c>
      <c r="N35" s="249"/>
      <c r="O35" s="130">
        <v>43832</v>
      </c>
      <c r="P35" s="187">
        <v>43951</v>
      </c>
      <c r="Q35" s="182"/>
      <c r="R35" s="247" t="s">
        <v>192</v>
      </c>
      <c r="S35" s="247" t="s">
        <v>196</v>
      </c>
      <c r="T35" s="257">
        <f>AVERAGE(1)</f>
        <v>1</v>
      </c>
      <c r="U35" s="247" t="s">
        <v>578</v>
      </c>
      <c r="V35" s="247" t="s">
        <v>671</v>
      </c>
      <c r="W35" s="260">
        <f t="shared" si="6"/>
        <v>0.75</v>
      </c>
      <c r="X35" s="106" t="s">
        <v>574</v>
      </c>
      <c r="Y35" s="106" t="s">
        <v>575</v>
      </c>
      <c r="Z35" s="152">
        <f>AVERAGE(1)</f>
        <v>1</v>
      </c>
      <c r="AA35" s="106" t="s">
        <v>574</v>
      </c>
      <c r="AB35" s="1"/>
      <c r="AC35" s="1"/>
      <c r="AD35" s="1"/>
      <c r="AE35" s="1"/>
      <c r="AF35" s="1"/>
      <c r="AG35" s="1"/>
    </row>
    <row r="36" spans="1:33" ht="34.5" customHeight="1" thickBot="1">
      <c r="A36" s="1"/>
      <c r="B36" s="183" t="s">
        <v>197</v>
      </c>
      <c r="C36" s="184"/>
      <c r="D36" s="184"/>
      <c r="E36" s="184"/>
      <c r="F36" s="184"/>
      <c r="G36" s="184"/>
      <c r="H36" s="184"/>
      <c r="I36" s="184"/>
      <c r="J36" s="184"/>
      <c r="K36" s="184"/>
      <c r="L36" s="184"/>
      <c r="M36" s="184"/>
      <c r="N36" s="184"/>
      <c r="O36" s="184"/>
      <c r="P36" s="184"/>
      <c r="Q36" s="184"/>
      <c r="R36" s="185"/>
      <c r="S36" s="33"/>
      <c r="T36" s="258">
        <f>AVERAGE(T17:T35)*0.33</f>
        <v>0.22448684210526318</v>
      </c>
      <c r="U36" s="1"/>
      <c r="V36" s="1"/>
      <c r="W36" s="258">
        <f>AVERAGE(W17:W35)*0.33</f>
        <v>0.22736090225563915</v>
      </c>
      <c r="X36" s="1"/>
      <c r="Y36" s="1"/>
      <c r="Z36" s="34">
        <f>AVERAGE(Z17:Z35)*0.33</f>
        <v>0.21015789473684215</v>
      </c>
      <c r="AA36" s="1"/>
      <c r="AB36" s="1"/>
      <c r="AC36" s="1"/>
      <c r="AD36" s="1"/>
      <c r="AE36" s="1"/>
      <c r="AF36" s="1"/>
      <c r="AG36" s="1"/>
    </row>
    <row r="37" spans="1:33" ht="15.75" customHeight="1">
      <c r="A37" s="1"/>
      <c r="B37" s="1"/>
      <c r="C37" s="1"/>
      <c r="D37" s="1"/>
      <c r="E37" s="1"/>
      <c r="F37" s="1"/>
      <c r="G37" s="1"/>
      <c r="H37" s="1"/>
      <c r="I37" s="1"/>
      <c r="J37" s="1"/>
      <c r="K37" s="1"/>
      <c r="L37" s="1"/>
      <c r="M37" s="1"/>
      <c r="N37" s="1"/>
      <c r="O37" s="1"/>
      <c r="P37" s="1"/>
      <c r="Q37" s="1"/>
      <c r="R37" s="1"/>
      <c r="S37" s="1"/>
      <c r="T37" s="33"/>
      <c r="U37" s="109"/>
      <c r="V37" s="1"/>
      <c r="W37" s="33"/>
      <c r="X37" s="109"/>
      <c r="Y37" s="1"/>
      <c r="Z37" s="1"/>
      <c r="AA37" s="1"/>
      <c r="AB37" s="1"/>
      <c r="AC37" s="1"/>
      <c r="AD37" s="1"/>
      <c r="AE37" s="1"/>
      <c r="AF37" s="1"/>
      <c r="AG37" s="1"/>
    </row>
    <row r="38" spans="1:33" ht="15.75" customHeight="1">
      <c r="A38" s="1"/>
      <c r="B38" s="1"/>
      <c r="C38" s="1"/>
      <c r="D38" s="1"/>
      <c r="E38" s="1"/>
      <c r="F38" s="1"/>
      <c r="G38" s="1"/>
      <c r="H38" s="1"/>
      <c r="I38" s="1"/>
      <c r="J38" s="1"/>
      <c r="K38" s="1"/>
      <c r="L38" s="1"/>
      <c r="M38" s="1"/>
      <c r="N38" s="1"/>
      <c r="O38" s="1"/>
      <c r="P38" s="1"/>
      <c r="Q38" s="1"/>
      <c r="R38" s="1"/>
      <c r="S38" s="1"/>
      <c r="T38" s="33"/>
      <c r="U38" s="109"/>
      <c r="V38" s="1"/>
      <c r="W38" s="33"/>
      <c r="X38" s="109"/>
      <c r="Y38" s="1"/>
      <c r="Z38" s="1"/>
      <c r="AA38" s="1"/>
      <c r="AB38" s="1"/>
      <c r="AC38" s="1"/>
      <c r="AD38" s="1"/>
      <c r="AE38" s="1"/>
      <c r="AF38" s="1"/>
      <c r="AG38" s="1"/>
    </row>
    <row r="39" spans="1:33" ht="15.75" customHeight="1">
      <c r="A39" s="1"/>
      <c r="B39" s="1"/>
      <c r="C39" s="1"/>
      <c r="D39" s="1"/>
      <c r="E39" s="1"/>
      <c r="F39" s="1"/>
      <c r="G39" s="1"/>
      <c r="H39" s="1"/>
      <c r="I39" s="1"/>
      <c r="J39" s="1"/>
      <c r="K39" s="1"/>
      <c r="L39" s="1"/>
      <c r="M39" s="1"/>
      <c r="N39" s="1"/>
      <c r="O39" s="1"/>
      <c r="P39" s="1"/>
      <c r="Q39" s="1"/>
      <c r="R39" s="1"/>
      <c r="S39" s="1"/>
      <c r="T39" s="33"/>
      <c r="U39" s="109"/>
      <c r="V39" s="1"/>
      <c r="W39" s="33"/>
      <c r="X39" s="109"/>
      <c r="Y39" s="1"/>
      <c r="Z39" s="1"/>
      <c r="AA39" s="1"/>
      <c r="AB39" s="1"/>
      <c r="AC39" s="1"/>
      <c r="AD39" s="1"/>
      <c r="AE39" s="1"/>
      <c r="AF39" s="1"/>
      <c r="AG39" s="1"/>
    </row>
    <row r="40" spans="1:33" ht="15.75" customHeight="1">
      <c r="A40" s="1"/>
      <c r="B40" s="1"/>
      <c r="C40" s="1"/>
      <c r="D40" s="1"/>
      <c r="E40" s="1"/>
      <c r="F40" s="1"/>
      <c r="G40" s="1"/>
      <c r="H40" s="1"/>
      <c r="I40" s="1"/>
      <c r="J40" s="1"/>
      <c r="K40" s="1"/>
      <c r="L40" s="1"/>
      <c r="M40" s="1"/>
      <c r="N40" s="1"/>
      <c r="O40" s="1"/>
      <c r="P40" s="1"/>
      <c r="Q40" s="1"/>
      <c r="R40" s="1"/>
      <c r="S40" s="1"/>
      <c r="T40" s="33"/>
      <c r="U40" s="109"/>
      <c r="V40" s="1"/>
      <c r="W40" s="33"/>
      <c r="X40" s="109"/>
      <c r="Y40" s="1"/>
      <c r="Z40" s="1"/>
      <c r="AA40" s="1"/>
      <c r="AB40" s="1"/>
      <c r="AC40" s="1"/>
      <c r="AD40" s="1"/>
      <c r="AE40" s="1"/>
      <c r="AF40" s="1"/>
      <c r="AG40" s="1"/>
    </row>
    <row r="41" spans="1:33" ht="15.75" customHeight="1">
      <c r="A41" s="1"/>
      <c r="B41" s="1"/>
      <c r="C41" s="1"/>
      <c r="D41" s="1"/>
      <c r="E41" s="1"/>
      <c r="F41" s="1"/>
      <c r="G41" s="1"/>
      <c r="H41" s="1"/>
      <c r="I41" s="1"/>
      <c r="J41" s="1"/>
      <c r="K41" s="1"/>
      <c r="L41" s="1"/>
      <c r="M41" s="1"/>
      <c r="N41" s="1"/>
      <c r="O41" s="1"/>
      <c r="P41" s="1"/>
      <c r="Q41" s="1"/>
      <c r="R41" s="1"/>
      <c r="S41" s="1"/>
      <c r="T41" s="33"/>
      <c r="U41" s="109"/>
      <c r="V41" s="1"/>
      <c r="W41" s="33"/>
      <c r="X41" s="109"/>
      <c r="Y41" s="1"/>
      <c r="Z41" s="1"/>
      <c r="AA41" s="1"/>
      <c r="AB41" s="1"/>
      <c r="AC41" s="1"/>
      <c r="AD41" s="1"/>
      <c r="AE41" s="1"/>
      <c r="AF41" s="1"/>
      <c r="AG41" s="1"/>
    </row>
    <row r="42" spans="1:33" ht="15.75" customHeight="1">
      <c r="A42" s="1"/>
      <c r="B42" s="1"/>
      <c r="C42" s="1"/>
      <c r="D42" s="1"/>
      <c r="E42" s="1"/>
      <c r="F42" s="1"/>
      <c r="G42" s="1"/>
      <c r="H42" s="1"/>
      <c r="I42" s="1"/>
      <c r="J42" s="1"/>
      <c r="K42" s="1"/>
      <c r="L42" s="1"/>
      <c r="M42" s="1"/>
      <c r="N42" s="1"/>
      <c r="O42" s="1"/>
      <c r="P42" s="1"/>
      <c r="Q42" s="1"/>
      <c r="R42" s="1"/>
      <c r="S42" s="1"/>
      <c r="T42" s="33"/>
      <c r="U42" s="109"/>
      <c r="V42" s="1"/>
      <c r="W42" s="33"/>
      <c r="X42" s="109"/>
      <c r="Y42" s="1"/>
      <c r="Z42" s="1"/>
      <c r="AA42" s="1"/>
      <c r="AB42" s="1"/>
      <c r="AC42" s="1"/>
      <c r="AD42" s="1"/>
      <c r="AE42" s="1"/>
      <c r="AF42" s="1"/>
      <c r="AG42" s="1"/>
    </row>
    <row r="43" spans="1:33" ht="15.75" customHeight="1">
      <c r="A43" s="1"/>
      <c r="B43" s="1"/>
      <c r="C43" s="1"/>
      <c r="D43" s="1"/>
      <c r="E43" s="1"/>
      <c r="F43" s="1"/>
      <c r="G43" s="1"/>
      <c r="H43" s="1"/>
      <c r="I43" s="1"/>
      <c r="J43" s="1"/>
      <c r="K43" s="1"/>
      <c r="L43" s="1"/>
      <c r="M43" s="1"/>
      <c r="N43" s="1"/>
      <c r="O43" s="1"/>
      <c r="P43" s="1"/>
      <c r="Q43" s="1"/>
      <c r="R43" s="1"/>
      <c r="S43" s="1"/>
      <c r="T43" s="33"/>
      <c r="U43" s="109"/>
      <c r="V43" s="1"/>
      <c r="W43" s="33"/>
      <c r="X43" s="109"/>
      <c r="Y43" s="1"/>
      <c r="Z43" s="1"/>
      <c r="AA43" s="1"/>
      <c r="AB43" s="1"/>
      <c r="AC43" s="1"/>
      <c r="AD43" s="1"/>
      <c r="AE43" s="1"/>
      <c r="AF43" s="1"/>
      <c r="AG43" s="1"/>
    </row>
    <row r="44" spans="1:33" ht="15.75" customHeight="1">
      <c r="A44" s="1"/>
      <c r="B44" s="1"/>
      <c r="C44" s="1"/>
      <c r="D44" s="1"/>
      <c r="E44" s="1"/>
      <c r="F44" s="1"/>
      <c r="G44" s="1"/>
      <c r="H44" s="1"/>
      <c r="I44" s="1"/>
      <c r="J44" s="1"/>
      <c r="K44" s="1"/>
      <c r="L44" s="1"/>
      <c r="M44" s="1"/>
      <c r="N44" s="1"/>
      <c r="O44" s="1"/>
      <c r="P44" s="1"/>
      <c r="Q44" s="1"/>
      <c r="R44" s="1"/>
      <c r="S44" s="1"/>
      <c r="T44" s="33"/>
      <c r="U44" s="109"/>
      <c r="V44" s="1"/>
      <c r="W44" s="33"/>
      <c r="X44" s="109"/>
      <c r="Y44" s="1"/>
      <c r="Z44" s="1"/>
      <c r="AA44" s="1"/>
      <c r="AB44" s="1"/>
      <c r="AC44" s="1"/>
      <c r="AD44" s="1"/>
      <c r="AE44" s="1"/>
      <c r="AF44" s="1"/>
      <c r="AG44" s="1"/>
    </row>
    <row r="45" spans="1:33" ht="15.75" customHeight="1">
      <c r="A45" s="1"/>
      <c r="B45" s="1"/>
      <c r="C45" s="1"/>
      <c r="D45" s="1"/>
      <c r="E45" s="1"/>
      <c r="F45" s="1"/>
      <c r="G45" s="1"/>
      <c r="H45" s="1"/>
      <c r="I45" s="1"/>
      <c r="J45" s="1"/>
      <c r="K45" s="1"/>
      <c r="L45" s="1"/>
      <c r="M45" s="1"/>
      <c r="N45" s="1"/>
      <c r="O45" s="1"/>
      <c r="P45" s="1"/>
      <c r="Q45" s="1"/>
      <c r="R45" s="1"/>
      <c r="S45" s="1"/>
      <c r="T45" s="33"/>
      <c r="U45" s="109"/>
      <c r="V45" s="1"/>
      <c r="W45" s="33"/>
      <c r="X45" s="109"/>
      <c r="Y45" s="1"/>
      <c r="Z45" s="1"/>
      <c r="AA45" s="1"/>
      <c r="AB45" s="1"/>
      <c r="AC45" s="1"/>
      <c r="AD45" s="1"/>
      <c r="AE45" s="1"/>
      <c r="AF45" s="1"/>
      <c r="AG45" s="1"/>
    </row>
    <row r="46" spans="1:33" ht="15.75" customHeight="1">
      <c r="A46" s="1"/>
      <c r="B46" s="1"/>
      <c r="C46" s="1"/>
      <c r="D46" s="1"/>
      <c r="E46" s="1"/>
      <c r="F46" s="1"/>
      <c r="G46" s="1"/>
      <c r="H46" s="1"/>
      <c r="I46" s="1"/>
      <c r="J46" s="1"/>
      <c r="K46" s="1"/>
      <c r="L46" s="1"/>
      <c r="M46" s="1"/>
      <c r="N46" s="1"/>
      <c r="O46" s="1"/>
      <c r="P46" s="1"/>
      <c r="Q46" s="1"/>
      <c r="R46" s="1"/>
      <c r="S46" s="1"/>
      <c r="T46" s="33"/>
      <c r="U46" s="109"/>
      <c r="V46" s="1"/>
      <c r="W46" s="33"/>
      <c r="X46" s="109"/>
      <c r="Y46" s="1"/>
      <c r="Z46" s="1"/>
      <c r="AA46" s="1"/>
      <c r="AB46" s="1"/>
      <c r="AC46" s="1"/>
      <c r="AD46" s="1"/>
      <c r="AE46" s="1"/>
      <c r="AF46" s="1"/>
      <c r="AG46" s="1"/>
    </row>
    <row r="47" spans="1:33" ht="15.75" customHeight="1">
      <c r="A47" s="1"/>
      <c r="B47" s="1"/>
      <c r="C47" s="1"/>
      <c r="D47" s="1"/>
      <c r="E47" s="1"/>
      <c r="F47" s="1"/>
      <c r="G47" s="1"/>
      <c r="H47" s="1"/>
      <c r="I47" s="1"/>
      <c r="J47" s="1"/>
      <c r="K47" s="1"/>
      <c r="L47" s="1"/>
      <c r="M47" s="1"/>
      <c r="N47" s="1"/>
      <c r="O47" s="1"/>
      <c r="P47" s="1"/>
      <c r="Q47" s="1"/>
      <c r="R47" s="1"/>
      <c r="S47" s="1"/>
      <c r="T47" s="33"/>
      <c r="U47" s="109"/>
      <c r="V47" s="1"/>
      <c r="W47" s="33"/>
      <c r="X47" s="109"/>
      <c r="Y47" s="1"/>
      <c r="Z47" s="1"/>
      <c r="AA47" s="1"/>
      <c r="AB47" s="1"/>
      <c r="AC47" s="1"/>
      <c r="AD47" s="1"/>
      <c r="AE47" s="1"/>
      <c r="AF47" s="1"/>
      <c r="AG47" s="1"/>
    </row>
    <row r="48" spans="1:33" ht="15.75" customHeight="1">
      <c r="A48" s="1"/>
      <c r="B48" s="1"/>
      <c r="C48" s="1"/>
      <c r="D48" s="1"/>
      <c r="E48" s="1"/>
      <c r="F48" s="1"/>
      <c r="G48" s="1"/>
      <c r="H48" s="1"/>
      <c r="I48" s="1"/>
      <c r="J48" s="1"/>
      <c r="K48" s="1"/>
      <c r="L48" s="1"/>
      <c r="M48" s="1"/>
      <c r="N48" s="1"/>
      <c r="O48" s="1"/>
      <c r="P48" s="1"/>
      <c r="Q48" s="1"/>
      <c r="R48" s="1"/>
      <c r="S48" s="1"/>
      <c r="T48" s="33"/>
      <c r="U48" s="109"/>
      <c r="V48" s="1"/>
      <c r="W48" s="33"/>
      <c r="X48" s="109"/>
      <c r="Y48" s="1"/>
      <c r="Z48" s="1"/>
      <c r="AA48" s="1"/>
      <c r="AB48" s="1"/>
      <c r="AC48" s="1"/>
      <c r="AD48" s="1"/>
      <c r="AE48" s="1"/>
      <c r="AF48" s="1"/>
      <c r="AG48" s="1"/>
    </row>
    <row r="49" spans="1:33" ht="15.75" customHeight="1">
      <c r="A49" s="1"/>
      <c r="B49" s="1"/>
      <c r="C49" s="1"/>
      <c r="D49" s="1"/>
      <c r="E49" s="1"/>
      <c r="F49" s="1"/>
      <c r="G49" s="1"/>
      <c r="H49" s="1"/>
      <c r="I49" s="1"/>
      <c r="J49" s="1"/>
      <c r="K49" s="1"/>
      <c r="L49" s="1"/>
      <c r="M49" s="1"/>
      <c r="N49" s="1"/>
      <c r="O49" s="1"/>
      <c r="P49" s="1"/>
      <c r="Q49" s="1"/>
      <c r="R49" s="1"/>
      <c r="S49" s="1"/>
      <c r="T49" s="33"/>
      <c r="U49" s="109"/>
      <c r="V49" s="1"/>
      <c r="W49" s="33"/>
      <c r="X49" s="109"/>
      <c r="Y49" s="1"/>
      <c r="Z49" s="1"/>
      <c r="AA49" s="1"/>
      <c r="AB49" s="1"/>
      <c r="AC49" s="1"/>
      <c r="AD49" s="1"/>
      <c r="AE49" s="1"/>
      <c r="AF49" s="1"/>
      <c r="AG49" s="1"/>
    </row>
    <row r="50" spans="1:33" ht="15.75" customHeight="1">
      <c r="A50" s="1"/>
      <c r="B50" s="1"/>
      <c r="C50" s="1"/>
      <c r="D50" s="1"/>
      <c r="E50" s="1"/>
      <c r="F50" s="1"/>
      <c r="G50" s="1"/>
      <c r="H50" s="1"/>
      <c r="I50" s="1"/>
      <c r="J50" s="1"/>
      <c r="K50" s="1"/>
      <c r="L50" s="1"/>
      <c r="M50" s="1"/>
      <c r="N50" s="1"/>
      <c r="O50" s="1"/>
      <c r="P50" s="1"/>
      <c r="Q50" s="1"/>
      <c r="R50" s="1"/>
      <c r="S50" s="1"/>
      <c r="T50" s="33"/>
      <c r="U50" s="109"/>
      <c r="V50" s="1"/>
      <c r="W50" s="33"/>
      <c r="X50" s="109"/>
      <c r="Y50" s="1"/>
      <c r="Z50" s="1"/>
      <c r="AA50" s="1"/>
      <c r="AB50" s="1"/>
      <c r="AC50" s="1"/>
      <c r="AD50" s="1"/>
      <c r="AE50" s="1"/>
      <c r="AF50" s="1"/>
      <c r="AG50" s="1"/>
    </row>
    <row r="51" spans="1:33" ht="15.75" customHeight="1">
      <c r="A51" s="1"/>
      <c r="B51" s="1"/>
      <c r="C51" s="1"/>
      <c r="D51" s="1"/>
      <c r="E51" s="1"/>
      <c r="F51" s="1"/>
      <c r="G51" s="1"/>
      <c r="H51" s="1"/>
      <c r="I51" s="1"/>
      <c r="J51" s="1"/>
      <c r="K51" s="1"/>
      <c r="L51" s="1"/>
      <c r="M51" s="1"/>
      <c r="N51" s="1"/>
      <c r="O51" s="1"/>
      <c r="P51" s="1"/>
      <c r="Q51" s="1"/>
      <c r="R51" s="1"/>
      <c r="S51" s="1"/>
      <c r="T51" s="33"/>
      <c r="U51" s="109"/>
      <c r="V51" s="1"/>
      <c r="W51" s="33"/>
      <c r="X51" s="109"/>
      <c r="Y51" s="1"/>
      <c r="Z51" s="1"/>
      <c r="AA51" s="1"/>
      <c r="AB51" s="1"/>
      <c r="AC51" s="1"/>
      <c r="AD51" s="1"/>
      <c r="AE51" s="1"/>
      <c r="AF51" s="1"/>
      <c r="AG51" s="1"/>
    </row>
    <row r="52" spans="1:33" ht="15.75" customHeight="1">
      <c r="A52" s="1"/>
      <c r="B52" s="1"/>
      <c r="C52" s="1"/>
      <c r="D52" s="1"/>
      <c r="E52" s="1"/>
      <c r="F52" s="1"/>
      <c r="G52" s="1"/>
      <c r="H52" s="1"/>
      <c r="I52" s="1"/>
      <c r="J52" s="1"/>
      <c r="K52" s="1"/>
      <c r="L52" s="1"/>
      <c r="M52" s="1"/>
      <c r="N52" s="1"/>
      <c r="O52" s="1"/>
      <c r="P52" s="1"/>
      <c r="Q52" s="1"/>
      <c r="R52" s="1"/>
      <c r="S52" s="1"/>
      <c r="T52" s="33"/>
      <c r="U52" s="109"/>
      <c r="V52" s="1"/>
      <c r="W52" s="33"/>
      <c r="X52" s="109"/>
      <c r="Y52" s="1"/>
      <c r="Z52" s="1"/>
      <c r="AA52" s="1"/>
      <c r="AB52" s="1"/>
      <c r="AC52" s="1"/>
      <c r="AD52" s="1"/>
      <c r="AE52" s="1"/>
      <c r="AF52" s="1"/>
      <c r="AG52" s="1"/>
    </row>
    <row r="53" spans="1:33" ht="15.75" customHeight="1">
      <c r="A53" s="1"/>
      <c r="B53" s="1"/>
      <c r="C53" s="1"/>
      <c r="D53" s="1"/>
      <c r="E53" s="1"/>
      <c r="F53" s="1"/>
      <c r="G53" s="1"/>
      <c r="H53" s="1"/>
      <c r="I53" s="1"/>
      <c r="J53" s="1"/>
      <c r="K53" s="1"/>
      <c r="L53" s="1"/>
      <c r="M53" s="1"/>
      <c r="N53" s="1"/>
      <c r="O53" s="1"/>
      <c r="P53" s="1"/>
      <c r="Q53" s="1"/>
      <c r="R53" s="1"/>
      <c r="S53" s="1"/>
      <c r="T53" s="33"/>
      <c r="U53" s="109"/>
      <c r="V53" s="1"/>
      <c r="W53" s="33"/>
      <c r="X53" s="109"/>
      <c r="Y53" s="1"/>
      <c r="Z53" s="1"/>
      <c r="AA53" s="1"/>
      <c r="AB53" s="1"/>
      <c r="AC53" s="1"/>
      <c r="AD53" s="1"/>
      <c r="AE53" s="1"/>
      <c r="AF53" s="1"/>
      <c r="AG53" s="1"/>
    </row>
    <row r="54" spans="1:33" ht="15.75" customHeight="1">
      <c r="A54" s="1"/>
      <c r="B54" s="1"/>
      <c r="C54" s="1"/>
      <c r="D54" s="1"/>
      <c r="E54" s="1"/>
      <c r="F54" s="1"/>
      <c r="G54" s="1"/>
      <c r="H54" s="1"/>
      <c r="I54" s="1"/>
      <c r="J54" s="1"/>
      <c r="K54" s="1"/>
      <c r="L54" s="1"/>
      <c r="M54" s="1"/>
      <c r="N54" s="1"/>
      <c r="O54" s="1"/>
      <c r="P54" s="1"/>
      <c r="Q54" s="1"/>
      <c r="R54" s="1"/>
      <c r="S54" s="1"/>
      <c r="T54" s="33"/>
      <c r="U54" s="109"/>
      <c r="V54" s="1"/>
      <c r="W54" s="33"/>
      <c r="X54" s="109"/>
      <c r="Y54" s="1"/>
      <c r="Z54" s="1"/>
      <c r="AA54" s="1"/>
      <c r="AB54" s="1"/>
      <c r="AC54" s="1"/>
      <c r="AD54" s="1"/>
      <c r="AE54" s="1"/>
      <c r="AF54" s="1"/>
      <c r="AG54" s="1"/>
    </row>
    <row r="55" spans="1:33" ht="15.75" customHeight="1">
      <c r="A55" s="1"/>
      <c r="B55" s="1"/>
      <c r="C55" s="1"/>
      <c r="D55" s="1"/>
      <c r="E55" s="1"/>
      <c r="F55" s="1"/>
      <c r="G55" s="1"/>
      <c r="H55" s="1"/>
      <c r="I55" s="1"/>
      <c r="J55" s="1"/>
      <c r="K55" s="1"/>
      <c r="L55" s="1"/>
      <c r="M55" s="1"/>
      <c r="N55" s="1"/>
      <c r="O55" s="1"/>
      <c r="P55" s="1"/>
      <c r="Q55" s="1"/>
      <c r="R55" s="1"/>
      <c r="S55" s="1"/>
      <c r="T55" s="33"/>
      <c r="U55" s="109"/>
      <c r="V55" s="1"/>
      <c r="W55" s="33"/>
      <c r="X55" s="109"/>
      <c r="Y55" s="1"/>
      <c r="Z55" s="1"/>
      <c r="AA55" s="1"/>
      <c r="AB55" s="1"/>
      <c r="AC55" s="1"/>
      <c r="AD55" s="1"/>
      <c r="AE55" s="1"/>
      <c r="AF55" s="1"/>
      <c r="AG55" s="1"/>
    </row>
    <row r="56" spans="1:33" ht="15.75" customHeight="1">
      <c r="A56" s="1"/>
      <c r="B56" s="1"/>
      <c r="C56" s="1"/>
      <c r="D56" s="1"/>
      <c r="E56" s="1"/>
      <c r="F56" s="1"/>
      <c r="G56" s="1"/>
      <c r="H56" s="1"/>
      <c r="I56" s="1"/>
      <c r="J56" s="1"/>
      <c r="K56" s="1"/>
      <c r="L56" s="1"/>
      <c r="M56" s="1"/>
      <c r="N56" s="1"/>
      <c r="O56" s="1"/>
      <c r="P56" s="1"/>
      <c r="Q56" s="1"/>
      <c r="R56" s="1"/>
      <c r="S56" s="1"/>
      <c r="T56" s="33"/>
      <c r="U56" s="109"/>
      <c r="V56" s="1"/>
      <c r="W56" s="33"/>
      <c r="X56" s="109"/>
      <c r="Y56" s="1"/>
      <c r="Z56" s="1"/>
      <c r="AA56" s="1"/>
      <c r="AB56" s="1"/>
      <c r="AC56" s="1"/>
      <c r="AD56" s="1"/>
      <c r="AE56" s="1"/>
      <c r="AF56" s="1"/>
      <c r="AG56" s="1"/>
    </row>
    <row r="57" spans="1:33" ht="15.75" customHeight="1">
      <c r="A57" s="1"/>
      <c r="B57" s="1"/>
      <c r="C57" s="1"/>
      <c r="D57" s="1"/>
      <c r="E57" s="1"/>
      <c r="F57" s="1"/>
      <c r="G57" s="1"/>
      <c r="H57" s="1"/>
      <c r="I57" s="1"/>
      <c r="J57" s="1"/>
      <c r="K57" s="1"/>
      <c r="L57" s="1"/>
      <c r="M57" s="1"/>
      <c r="N57" s="1"/>
      <c r="O57" s="1"/>
      <c r="P57" s="1"/>
      <c r="Q57" s="1"/>
      <c r="R57" s="1"/>
      <c r="S57" s="1"/>
      <c r="T57" s="33"/>
      <c r="U57" s="109"/>
      <c r="V57" s="1"/>
      <c r="W57" s="33"/>
      <c r="X57" s="109"/>
      <c r="Y57" s="1"/>
      <c r="Z57" s="1"/>
      <c r="AA57" s="1"/>
      <c r="AB57" s="1"/>
      <c r="AC57" s="1"/>
      <c r="AD57" s="1"/>
      <c r="AE57" s="1"/>
      <c r="AF57" s="1"/>
      <c r="AG57" s="1"/>
    </row>
    <row r="58" spans="1:33" ht="15.75" customHeight="1">
      <c r="A58" s="1"/>
      <c r="B58" s="1"/>
      <c r="C58" s="1"/>
      <c r="D58" s="1"/>
      <c r="E58" s="1"/>
      <c r="F58" s="1"/>
      <c r="G58" s="1"/>
      <c r="H58" s="1"/>
      <c r="I58" s="1"/>
      <c r="J58" s="1"/>
      <c r="K58" s="1"/>
      <c r="L58" s="1"/>
      <c r="M58" s="1"/>
      <c r="N58" s="1"/>
      <c r="O58" s="1"/>
      <c r="P58" s="1"/>
      <c r="Q58" s="1"/>
      <c r="R58" s="1"/>
      <c r="S58" s="1"/>
      <c r="T58" s="33"/>
      <c r="U58" s="109"/>
      <c r="V58" s="1"/>
      <c r="W58" s="33"/>
      <c r="X58" s="109"/>
      <c r="Y58" s="1"/>
      <c r="Z58" s="1"/>
      <c r="AA58" s="1"/>
      <c r="AB58" s="1"/>
      <c r="AC58" s="1"/>
      <c r="AD58" s="1"/>
      <c r="AE58" s="1"/>
      <c r="AF58" s="1"/>
      <c r="AG58" s="1"/>
    </row>
    <row r="59" spans="1:33" ht="15.75" customHeight="1">
      <c r="A59" s="1"/>
      <c r="B59" s="1"/>
      <c r="C59" s="1"/>
      <c r="D59" s="1"/>
      <c r="E59" s="1"/>
      <c r="F59" s="1"/>
      <c r="G59" s="1"/>
      <c r="H59" s="1"/>
      <c r="I59" s="1"/>
      <c r="J59" s="1"/>
      <c r="K59" s="1"/>
      <c r="L59" s="1"/>
      <c r="M59" s="1"/>
      <c r="N59" s="1"/>
      <c r="O59" s="1"/>
      <c r="P59" s="1"/>
      <c r="Q59" s="1"/>
      <c r="R59" s="1"/>
      <c r="S59" s="1"/>
      <c r="T59" s="33"/>
      <c r="U59" s="109"/>
      <c r="V59" s="1"/>
      <c r="W59" s="33"/>
      <c r="X59" s="109"/>
      <c r="Y59" s="1"/>
      <c r="Z59" s="1"/>
      <c r="AA59" s="1"/>
      <c r="AB59" s="1"/>
      <c r="AC59" s="1"/>
      <c r="AD59" s="1"/>
      <c r="AE59" s="1"/>
      <c r="AF59" s="1"/>
      <c r="AG59" s="1"/>
    </row>
    <row r="60" spans="1:33" ht="15.75" customHeight="1">
      <c r="A60" s="1"/>
      <c r="B60" s="1"/>
      <c r="C60" s="1"/>
      <c r="D60" s="1"/>
      <c r="E60" s="1"/>
      <c r="F60" s="1"/>
      <c r="G60" s="1"/>
      <c r="H60" s="1"/>
      <c r="I60" s="1"/>
      <c r="J60" s="1"/>
      <c r="K60" s="1"/>
      <c r="L60" s="1"/>
      <c r="M60" s="1"/>
      <c r="N60" s="1"/>
      <c r="O60" s="1"/>
      <c r="P60" s="1"/>
      <c r="Q60" s="1"/>
      <c r="R60" s="1"/>
      <c r="S60" s="1"/>
      <c r="T60" s="33"/>
      <c r="U60" s="109"/>
      <c r="V60" s="1"/>
      <c r="W60" s="33"/>
      <c r="X60" s="109"/>
      <c r="Y60" s="1"/>
      <c r="Z60" s="1"/>
      <c r="AA60" s="1"/>
      <c r="AB60" s="1"/>
      <c r="AC60" s="1"/>
      <c r="AD60" s="1"/>
      <c r="AE60" s="1"/>
      <c r="AF60" s="1"/>
      <c r="AG60" s="1"/>
    </row>
    <row r="61" spans="1:33" ht="15.75" customHeight="1">
      <c r="A61" s="1"/>
      <c r="B61" s="1"/>
      <c r="C61" s="1"/>
      <c r="D61" s="1"/>
      <c r="E61" s="1"/>
      <c r="F61" s="1"/>
      <c r="G61" s="1"/>
      <c r="H61" s="1"/>
      <c r="I61" s="1"/>
      <c r="J61" s="1"/>
      <c r="K61" s="1"/>
      <c r="L61" s="1"/>
      <c r="M61" s="1"/>
      <c r="N61" s="1"/>
      <c r="O61" s="1"/>
      <c r="P61" s="1"/>
      <c r="Q61" s="1"/>
      <c r="R61" s="1"/>
      <c r="S61" s="1"/>
      <c r="T61" s="33"/>
      <c r="U61" s="109"/>
      <c r="V61" s="1"/>
      <c r="W61" s="33"/>
      <c r="X61" s="109"/>
      <c r="Y61" s="1"/>
      <c r="Z61" s="1"/>
      <c r="AA61" s="1"/>
      <c r="AB61" s="1"/>
      <c r="AC61" s="1"/>
      <c r="AD61" s="1"/>
      <c r="AE61" s="1"/>
      <c r="AF61" s="1"/>
      <c r="AG61" s="1"/>
    </row>
    <row r="62" spans="1:33" ht="15.75" customHeight="1">
      <c r="A62" s="1"/>
      <c r="B62" s="1"/>
      <c r="C62" s="1"/>
      <c r="D62" s="1"/>
      <c r="E62" s="1"/>
      <c r="F62" s="1"/>
      <c r="G62" s="1"/>
      <c r="H62" s="1"/>
      <c r="I62" s="1"/>
      <c r="J62" s="1"/>
      <c r="K62" s="1"/>
      <c r="L62" s="1"/>
      <c r="M62" s="1"/>
      <c r="N62" s="1"/>
      <c r="O62" s="1"/>
      <c r="P62" s="1"/>
      <c r="Q62" s="1"/>
      <c r="R62" s="1"/>
      <c r="S62" s="1"/>
      <c r="T62" s="33"/>
      <c r="U62" s="109"/>
      <c r="V62" s="1"/>
      <c r="W62" s="33"/>
      <c r="X62" s="109"/>
      <c r="Y62" s="1"/>
      <c r="Z62" s="1"/>
      <c r="AA62" s="1"/>
      <c r="AB62" s="1"/>
      <c r="AC62" s="1"/>
      <c r="AD62" s="1"/>
      <c r="AE62" s="1"/>
      <c r="AF62" s="1"/>
      <c r="AG62" s="1"/>
    </row>
    <row r="63" spans="1:33" ht="15.75" customHeight="1">
      <c r="A63" s="1"/>
      <c r="B63" s="1"/>
      <c r="C63" s="1"/>
      <c r="D63" s="1"/>
      <c r="E63" s="1"/>
      <c r="F63" s="1"/>
      <c r="G63" s="1"/>
      <c r="H63" s="1"/>
      <c r="I63" s="1"/>
      <c r="J63" s="1"/>
      <c r="K63" s="1"/>
      <c r="L63" s="1"/>
      <c r="M63" s="1"/>
      <c r="N63" s="1"/>
      <c r="O63" s="1"/>
      <c r="P63" s="1"/>
      <c r="Q63" s="1"/>
      <c r="R63" s="1"/>
      <c r="S63" s="1"/>
      <c r="T63" s="33"/>
      <c r="U63" s="109"/>
      <c r="V63" s="1"/>
      <c r="W63" s="33"/>
      <c r="X63" s="109"/>
      <c r="Y63" s="1"/>
      <c r="Z63" s="1"/>
      <c r="AA63" s="1"/>
      <c r="AB63" s="1"/>
      <c r="AC63" s="1"/>
      <c r="AD63" s="1"/>
      <c r="AE63" s="1"/>
      <c r="AF63" s="1"/>
      <c r="AG63" s="1"/>
    </row>
    <row r="64" spans="1:33" ht="15.75" customHeight="1">
      <c r="A64" s="1"/>
      <c r="B64" s="1"/>
      <c r="C64" s="1"/>
      <c r="D64" s="1"/>
      <c r="E64" s="1"/>
      <c r="F64" s="1"/>
      <c r="G64" s="1"/>
      <c r="H64" s="1"/>
      <c r="I64" s="1"/>
      <c r="J64" s="1"/>
      <c r="K64" s="1"/>
      <c r="L64" s="1"/>
      <c r="M64" s="1"/>
      <c r="N64" s="1"/>
      <c r="O64" s="1"/>
      <c r="P64" s="1"/>
      <c r="Q64" s="1"/>
      <c r="R64" s="1"/>
      <c r="S64" s="1"/>
      <c r="T64" s="33"/>
      <c r="U64" s="109"/>
      <c r="V64" s="1"/>
      <c r="W64" s="33"/>
      <c r="X64" s="109"/>
      <c r="Y64" s="1"/>
      <c r="Z64" s="1"/>
      <c r="AA64" s="1"/>
      <c r="AB64" s="1"/>
      <c r="AC64" s="1"/>
      <c r="AD64" s="1"/>
      <c r="AE64" s="1"/>
      <c r="AF64" s="1"/>
      <c r="AG64" s="1"/>
    </row>
    <row r="65" spans="1:33" ht="15.75" customHeight="1">
      <c r="A65" s="1"/>
      <c r="B65" s="1"/>
      <c r="C65" s="1"/>
      <c r="D65" s="1"/>
      <c r="E65" s="1"/>
      <c r="F65" s="1"/>
      <c r="G65" s="1"/>
      <c r="H65" s="1"/>
      <c r="I65" s="1"/>
      <c r="J65" s="1"/>
      <c r="K65" s="1"/>
      <c r="L65" s="1"/>
      <c r="M65" s="1"/>
      <c r="N65" s="1"/>
      <c r="O65" s="1"/>
      <c r="P65" s="1"/>
      <c r="Q65" s="1"/>
      <c r="R65" s="1"/>
      <c r="S65" s="1"/>
      <c r="T65" s="33"/>
      <c r="U65" s="109"/>
      <c r="V65" s="1"/>
      <c r="W65" s="33"/>
      <c r="X65" s="109"/>
      <c r="Y65" s="1"/>
      <c r="Z65" s="1"/>
      <c r="AA65" s="1"/>
      <c r="AB65" s="1"/>
      <c r="AC65" s="1"/>
      <c r="AD65" s="1"/>
      <c r="AE65" s="1"/>
      <c r="AF65" s="1"/>
      <c r="AG65" s="1"/>
    </row>
    <row r="66" spans="1:33" ht="15.75" customHeight="1">
      <c r="A66" s="1"/>
      <c r="B66" s="1"/>
      <c r="C66" s="1"/>
      <c r="D66" s="1"/>
      <c r="E66" s="1"/>
      <c r="F66" s="1"/>
      <c r="G66" s="1"/>
      <c r="H66" s="1"/>
      <c r="I66" s="1"/>
      <c r="J66" s="1"/>
      <c r="K66" s="1"/>
      <c r="L66" s="1"/>
      <c r="M66" s="1"/>
      <c r="N66" s="1"/>
      <c r="O66" s="1"/>
      <c r="P66" s="1"/>
      <c r="Q66" s="1"/>
      <c r="R66" s="1"/>
      <c r="S66" s="1"/>
      <c r="T66" s="33"/>
      <c r="U66" s="109"/>
      <c r="V66" s="1"/>
      <c r="W66" s="33"/>
      <c r="X66" s="109"/>
      <c r="Y66" s="1"/>
      <c r="Z66" s="1"/>
      <c r="AA66" s="1"/>
      <c r="AB66" s="1"/>
      <c r="AC66" s="1"/>
      <c r="AD66" s="1"/>
      <c r="AE66" s="1"/>
      <c r="AF66" s="1"/>
      <c r="AG66" s="1"/>
    </row>
    <row r="67" spans="1:33" ht="15.75" customHeight="1">
      <c r="A67" s="1"/>
      <c r="B67" s="1"/>
      <c r="C67" s="1"/>
      <c r="D67" s="1"/>
      <c r="E67" s="1"/>
      <c r="F67" s="1"/>
      <c r="G67" s="1"/>
      <c r="H67" s="1"/>
      <c r="I67" s="1"/>
      <c r="J67" s="1"/>
      <c r="K67" s="1"/>
      <c r="L67" s="1"/>
      <c r="M67" s="1"/>
      <c r="N67" s="1"/>
      <c r="O67" s="1"/>
      <c r="P67" s="1"/>
      <c r="Q67" s="1"/>
      <c r="R67" s="1"/>
      <c r="S67" s="1"/>
      <c r="T67" s="33"/>
      <c r="U67" s="109"/>
      <c r="V67" s="1"/>
      <c r="W67" s="33"/>
      <c r="X67" s="109"/>
      <c r="Y67" s="1"/>
      <c r="Z67" s="1"/>
      <c r="AA67" s="1"/>
      <c r="AB67" s="1"/>
      <c r="AC67" s="1"/>
      <c r="AD67" s="1"/>
      <c r="AE67" s="1"/>
      <c r="AF67" s="1"/>
      <c r="AG67" s="1"/>
    </row>
    <row r="68" spans="1:33" ht="15.75" customHeight="1">
      <c r="A68" s="1"/>
      <c r="B68" s="1"/>
      <c r="C68" s="1"/>
      <c r="D68" s="1"/>
      <c r="E68" s="1"/>
      <c r="F68" s="1"/>
      <c r="G68" s="1"/>
      <c r="H68" s="1"/>
      <c r="I68" s="1"/>
      <c r="J68" s="1"/>
      <c r="K68" s="1"/>
      <c r="L68" s="1"/>
      <c r="M68" s="1"/>
      <c r="N68" s="1"/>
      <c r="O68" s="1"/>
      <c r="P68" s="1"/>
      <c r="Q68" s="1"/>
      <c r="R68" s="1"/>
      <c r="S68" s="1"/>
      <c r="T68" s="33"/>
      <c r="U68" s="109"/>
      <c r="V68" s="1"/>
      <c r="W68" s="33"/>
      <c r="X68" s="109"/>
      <c r="Y68" s="1"/>
      <c r="Z68" s="1"/>
      <c r="AA68" s="1"/>
      <c r="AB68" s="1"/>
      <c r="AC68" s="1"/>
      <c r="AD68" s="1"/>
      <c r="AE68" s="1"/>
      <c r="AF68" s="1"/>
      <c r="AG68" s="1"/>
    </row>
    <row r="69" spans="1:33" ht="15.75" customHeight="1">
      <c r="A69" s="1"/>
      <c r="B69" s="1"/>
      <c r="C69" s="1"/>
      <c r="D69" s="1"/>
      <c r="E69" s="1"/>
      <c r="F69" s="1"/>
      <c r="G69" s="1"/>
      <c r="H69" s="1"/>
      <c r="I69" s="1"/>
      <c r="J69" s="1"/>
      <c r="K69" s="1"/>
      <c r="L69" s="1"/>
      <c r="M69" s="1"/>
      <c r="N69" s="1"/>
      <c r="O69" s="1"/>
      <c r="P69" s="1"/>
      <c r="Q69" s="1"/>
      <c r="R69" s="1"/>
      <c r="S69" s="1"/>
      <c r="T69" s="33"/>
      <c r="U69" s="109"/>
      <c r="V69" s="1"/>
      <c r="W69" s="33"/>
      <c r="X69" s="109"/>
      <c r="Y69" s="1"/>
      <c r="Z69" s="1"/>
      <c r="AA69" s="1"/>
      <c r="AB69" s="1"/>
      <c r="AC69" s="1"/>
      <c r="AD69" s="1"/>
      <c r="AE69" s="1"/>
      <c r="AF69" s="1"/>
      <c r="AG69" s="1"/>
    </row>
    <row r="70" spans="1:33" ht="15.75" customHeight="1">
      <c r="A70" s="1"/>
      <c r="B70" s="1"/>
      <c r="C70" s="1"/>
      <c r="D70" s="1"/>
      <c r="E70" s="1"/>
      <c r="F70" s="1"/>
      <c r="G70" s="1"/>
      <c r="H70" s="1"/>
      <c r="I70" s="1"/>
      <c r="J70" s="1"/>
      <c r="K70" s="1"/>
      <c r="L70" s="1"/>
      <c r="M70" s="1"/>
      <c r="N70" s="1"/>
      <c r="O70" s="1"/>
      <c r="P70" s="1"/>
      <c r="Q70" s="1"/>
      <c r="R70" s="1"/>
      <c r="S70" s="1"/>
      <c r="T70" s="33"/>
      <c r="U70" s="109"/>
      <c r="V70" s="1"/>
      <c r="W70" s="33"/>
      <c r="X70" s="109"/>
      <c r="Y70" s="1"/>
      <c r="Z70" s="1"/>
      <c r="AA70" s="1"/>
      <c r="AB70" s="1"/>
      <c r="AC70" s="1"/>
      <c r="AD70" s="1"/>
      <c r="AE70" s="1"/>
      <c r="AF70" s="1"/>
      <c r="AG70" s="1"/>
    </row>
    <row r="71" spans="1:33" ht="15.75" customHeight="1">
      <c r="A71" s="1"/>
      <c r="B71" s="1"/>
      <c r="C71" s="1"/>
      <c r="D71" s="1"/>
      <c r="E71" s="1"/>
      <c r="F71" s="1"/>
      <c r="G71" s="1"/>
      <c r="H71" s="1"/>
      <c r="I71" s="1"/>
      <c r="J71" s="1"/>
      <c r="K71" s="1"/>
      <c r="L71" s="1"/>
      <c r="M71" s="1"/>
      <c r="N71" s="1"/>
      <c r="O71" s="1"/>
      <c r="P71" s="1"/>
      <c r="Q71" s="1"/>
      <c r="R71" s="1"/>
      <c r="S71" s="1"/>
      <c r="T71" s="33"/>
      <c r="U71" s="109"/>
      <c r="V71" s="1"/>
      <c r="W71" s="33"/>
      <c r="X71" s="109"/>
      <c r="Y71" s="1"/>
      <c r="Z71" s="1"/>
      <c r="AA71" s="1"/>
      <c r="AB71" s="1"/>
      <c r="AC71" s="1"/>
      <c r="AD71" s="1"/>
      <c r="AE71" s="1"/>
      <c r="AF71" s="1"/>
      <c r="AG71" s="1"/>
    </row>
    <row r="72" spans="1:33" ht="15.75" customHeight="1">
      <c r="A72" s="1"/>
      <c r="B72" s="1"/>
      <c r="C72" s="1"/>
      <c r="D72" s="1"/>
      <c r="E72" s="1"/>
      <c r="F72" s="1"/>
      <c r="G72" s="1"/>
      <c r="H72" s="1"/>
      <c r="I72" s="1"/>
      <c r="J72" s="1"/>
      <c r="K72" s="1"/>
      <c r="L72" s="1"/>
      <c r="M72" s="1"/>
      <c r="N72" s="1"/>
      <c r="O72" s="1"/>
      <c r="P72" s="1"/>
      <c r="Q72" s="1"/>
      <c r="R72" s="1"/>
      <c r="S72" s="1"/>
      <c r="T72" s="33"/>
      <c r="U72" s="109"/>
      <c r="V72" s="1"/>
      <c r="W72" s="33"/>
      <c r="X72" s="109"/>
      <c r="Y72" s="1"/>
      <c r="Z72" s="1"/>
      <c r="AA72" s="1"/>
      <c r="AB72" s="1"/>
      <c r="AC72" s="1"/>
      <c r="AD72" s="1"/>
      <c r="AE72" s="1"/>
      <c r="AF72" s="1"/>
      <c r="AG72" s="1"/>
    </row>
    <row r="73" spans="1:33" ht="15.75" customHeight="1">
      <c r="A73" s="1"/>
      <c r="B73" s="1"/>
      <c r="C73" s="1"/>
      <c r="D73" s="1"/>
      <c r="E73" s="1"/>
      <c r="F73" s="1"/>
      <c r="G73" s="1"/>
      <c r="H73" s="1"/>
      <c r="I73" s="1"/>
      <c r="J73" s="1"/>
      <c r="K73" s="1"/>
      <c r="L73" s="1"/>
      <c r="M73" s="1"/>
      <c r="N73" s="1"/>
      <c r="O73" s="1"/>
      <c r="P73" s="1"/>
      <c r="Q73" s="1"/>
      <c r="R73" s="1"/>
      <c r="S73" s="1"/>
      <c r="T73" s="33"/>
      <c r="U73" s="109"/>
      <c r="V73" s="1"/>
      <c r="W73" s="33"/>
      <c r="X73" s="109"/>
      <c r="Y73" s="1"/>
      <c r="Z73" s="1"/>
      <c r="AA73" s="1"/>
      <c r="AB73" s="1"/>
      <c r="AC73" s="1"/>
      <c r="AD73" s="1"/>
      <c r="AE73" s="1"/>
      <c r="AF73" s="1"/>
      <c r="AG73" s="1"/>
    </row>
    <row r="74" spans="1:33" ht="15.75" customHeight="1">
      <c r="A74" s="1"/>
      <c r="B74" s="1"/>
      <c r="C74" s="1"/>
      <c r="D74" s="1"/>
      <c r="E74" s="1"/>
      <c r="F74" s="1"/>
      <c r="G74" s="1"/>
      <c r="H74" s="1"/>
      <c r="I74" s="1"/>
      <c r="J74" s="1"/>
      <c r="K74" s="1"/>
      <c r="L74" s="1"/>
      <c r="M74" s="1"/>
      <c r="N74" s="1"/>
      <c r="O74" s="1"/>
      <c r="P74" s="1"/>
      <c r="Q74" s="1"/>
      <c r="R74" s="1"/>
      <c r="S74" s="1"/>
      <c r="T74" s="33"/>
      <c r="U74" s="109"/>
      <c r="V74" s="1"/>
      <c r="W74" s="33"/>
      <c r="X74" s="109"/>
      <c r="Y74" s="1"/>
      <c r="Z74" s="1"/>
      <c r="AA74" s="1"/>
      <c r="AB74" s="1"/>
      <c r="AC74" s="1"/>
      <c r="AD74" s="1"/>
      <c r="AE74" s="1"/>
      <c r="AF74" s="1"/>
      <c r="AG74" s="1"/>
    </row>
    <row r="75" spans="1:33" ht="15.75" customHeight="1">
      <c r="A75" s="1"/>
      <c r="B75" s="1"/>
      <c r="C75" s="1"/>
      <c r="D75" s="1"/>
      <c r="E75" s="1"/>
      <c r="F75" s="1"/>
      <c r="G75" s="1"/>
      <c r="H75" s="1"/>
      <c r="I75" s="1"/>
      <c r="J75" s="1"/>
      <c r="K75" s="1"/>
      <c r="L75" s="1"/>
      <c r="M75" s="1"/>
      <c r="N75" s="1"/>
      <c r="O75" s="1"/>
      <c r="P75" s="1"/>
      <c r="Q75" s="1"/>
      <c r="R75" s="1"/>
      <c r="S75" s="1"/>
      <c r="T75" s="33"/>
      <c r="U75" s="109"/>
      <c r="V75" s="1"/>
      <c r="W75" s="33"/>
      <c r="X75" s="109"/>
      <c r="Y75" s="1"/>
      <c r="Z75" s="1"/>
      <c r="AA75" s="1"/>
      <c r="AB75" s="1"/>
      <c r="AC75" s="1"/>
      <c r="AD75" s="1"/>
      <c r="AE75" s="1"/>
      <c r="AF75" s="1"/>
      <c r="AG75" s="1"/>
    </row>
    <row r="76" spans="1:33" ht="15.75" customHeight="1">
      <c r="A76" s="1"/>
      <c r="B76" s="1"/>
      <c r="C76" s="1"/>
      <c r="D76" s="1"/>
      <c r="E76" s="1"/>
      <c r="F76" s="1"/>
      <c r="G76" s="1"/>
      <c r="H76" s="1"/>
      <c r="I76" s="1"/>
      <c r="J76" s="1"/>
      <c r="K76" s="1"/>
      <c r="L76" s="1"/>
      <c r="M76" s="1"/>
      <c r="N76" s="1"/>
      <c r="O76" s="1"/>
      <c r="P76" s="1"/>
      <c r="Q76" s="1"/>
      <c r="R76" s="1"/>
      <c r="S76" s="1"/>
      <c r="T76" s="33"/>
      <c r="U76" s="109"/>
      <c r="V76" s="1"/>
      <c r="W76" s="33"/>
      <c r="X76" s="109"/>
      <c r="Y76" s="1"/>
      <c r="Z76" s="1"/>
      <c r="AA76" s="1"/>
      <c r="AB76" s="1"/>
      <c r="AC76" s="1"/>
      <c r="AD76" s="1"/>
      <c r="AE76" s="1"/>
      <c r="AF76" s="1"/>
      <c r="AG76" s="1"/>
    </row>
    <row r="77" spans="1:33" ht="15.75" customHeight="1">
      <c r="A77" s="1"/>
      <c r="B77" s="1"/>
      <c r="C77" s="1"/>
      <c r="D77" s="1"/>
      <c r="E77" s="1"/>
      <c r="F77" s="1"/>
      <c r="G77" s="1"/>
      <c r="H77" s="1"/>
      <c r="I77" s="1"/>
      <c r="J77" s="1"/>
      <c r="K77" s="1"/>
      <c r="L77" s="1"/>
      <c r="M77" s="1"/>
      <c r="N77" s="1"/>
      <c r="O77" s="1"/>
      <c r="P77" s="1"/>
      <c r="Q77" s="1"/>
      <c r="R77" s="1"/>
      <c r="S77" s="1"/>
      <c r="T77" s="33"/>
      <c r="U77" s="109"/>
      <c r="V77" s="1"/>
      <c r="W77" s="33"/>
      <c r="X77" s="109"/>
      <c r="Y77" s="1"/>
      <c r="Z77" s="1"/>
      <c r="AA77" s="1"/>
      <c r="AB77" s="1"/>
      <c r="AC77" s="1"/>
      <c r="AD77" s="1"/>
      <c r="AE77" s="1"/>
      <c r="AF77" s="1"/>
      <c r="AG77" s="1"/>
    </row>
    <row r="78" spans="1:33" ht="15.75" customHeight="1">
      <c r="A78" s="1"/>
      <c r="B78" s="1"/>
      <c r="C78" s="1"/>
      <c r="D78" s="1"/>
      <c r="E78" s="1"/>
      <c r="F78" s="1"/>
      <c r="G78" s="1"/>
      <c r="H78" s="1"/>
      <c r="I78" s="1"/>
      <c r="J78" s="1"/>
      <c r="K78" s="1"/>
      <c r="L78" s="1"/>
      <c r="M78" s="1"/>
      <c r="N78" s="1"/>
      <c r="O78" s="1"/>
      <c r="P78" s="1"/>
      <c r="Q78" s="1"/>
      <c r="R78" s="1"/>
      <c r="S78" s="1"/>
      <c r="T78" s="33"/>
      <c r="U78" s="109"/>
      <c r="V78" s="1"/>
      <c r="W78" s="33"/>
      <c r="X78" s="109"/>
      <c r="Y78" s="1"/>
      <c r="Z78" s="1"/>
      <c r="AA78" s="1"/>
      <c r="AB78" s="1"/>
      <c r="AC78" s="1"/>
      <c r="AD78" s="1"/>
      <c r="AE78" s="1"/>
      <c r="AF78" s="1"/>
      <c r="AG78" s="1"/>
    </row>
    <row r="79" spans="1:33" ht="15.75" customHeight="1">
      <c r="A79" s="1"/>
      <c r="B79" s="1"/>
      <c r="C79" s="1"/>
      <c r="D79" s="1"/>
      <c r="E79" s="1"/>
      <c r="F79" s="1"/>
      <c r="G79" s="1"/>
      <c r="H79" s="1"/>
      <c r="I79" s="1"/>
      <c r="J79" s="1"/>
      <c r="K79" s="1"/>
      <c r="L79" s="1"/>
      <c r="M79" s="1"/>
      <c r="N79" s="1"/>
      <c r="O79" s="1"/>
      <c r="P79" s="1"/>
      <c r="Q79" s="1"/>
      <c r="R79" s="1"/>
      <c r="S79" s="1"/>
      <c r="T79" s="33"/>
      <c r="U79" s="109"/>
      <c r="V79" s="1"/>
      <c r="W79" s="33"/>
      <c r="X79" s="109"/>
      <c r="Y79" s="1"/>
      <c r="Z79" s="1"/>
      <c r="AA79" s="1"/>
      <c r="AB79" s="1"/>
      <c r="AC79" s="1"/>
      <c r="AD79" s="1"/>
      <c r="AE79" s="1"/>
      <c r="AF79" s="1"/>
      <c r="AG79" s="1"/>
    </row>
    <row r="80" spans="1:33" ht="15.75" customHeight="1">
      <c r="A80" s="1"/>
      <c r="B80" s="1"/>
      <c r="C80" s="1"/>
      <c r="D80" s="1"/>
      <c r="E80" s="1"/>
      <c r="F80" s="1"/>
      <c r="G80" s="1"/>
      <c r="H80" s="1"/>
      <c r="I80" s="1"/>
      <c r="J80" s="1"/>
      <c r="K80" s="1"/>
      <c r="L80" s="1"/>
      <c r="M80" s="1"/>
      <c r="N80" s="1"/>
      <c r="O80" s="1"/>
      <c r="P80" s="1"/>
      <c r="Q80" s="1"/>
      <c r="R80" s="1"/>
      <c r="S80" s="1"/>
      <c r="T80" s="33"/>
      <c r="U80" s="109"/>
      <c r="V80" s="1"/>
      <c r="W80" s="33"/>
      <c r="X80" s="109"/>
      <c r="Y80" s="1"/>
      <c r="Z80" s="1"/>
      <c r="AA80" s="1"/>
      <c r="AB80" s="1"/>
      <c r="AC80" s="1"/>
      <c r="AD80" s="1"/>
      <c r="AE80" s="1"/>
      <c r="AF80" s="1"/>
      <c r="AG80" s="1"/>
    </row>
    <row r="81" spans="1:33" ht="15.75" customHeight="1">
      <c r="A81" s="1"/>
      <c r="B81" s="1"/>
      <c r="C81" s="1"/>
      <c r="D81" s="1"/>
      <c r="E81" s="1"/>
      <c r="F81" s="1"/>
      <c r="G81" s="1"/>
      <c r="H81" s="1"/>
      <c r="I81" s="1"/>
      <c r="J81" s="1"/>
      <c r="K81" s="1"/>
      <c r="L81" s="1"/>
      <c r="M81" s="1"/>
      <c r="N81" s="1"/>
      <c r="O81" s="1"/>
      <c r="P81" s="1"/>
      <c r="Q81" s="1"/>
      <c r="R81" s="1"/>
      <c r="S81" s="1"/>
      <c r="T81" s="33"/>
      <c r="U81" s="109"/>
      <c r="V81" s="1"/>
      <c r="W81" s="33"/>
      <c r="X81" s="109"/>
      <c r="Y81" s="1"/>
      <c r="Z81" s="1"/>
      <c r="AA81" s="1"/>
      <c r="AB81" s="1"/>
      <c r="AC81" s="1"/>
      <c r="AD81" s="1"/>
      <c r="AE81" s="1"/>
      <c r="AF81" s="1"/>
      <c r="AG81" s="1"/>
    </row>
    <row r="82" spans="1:33" ht="15.75" customHeight="1">
      <c r="A82" s="1"/>
      <c r="B82" s="1"/>
      <c r="C82" s="1"/>
      <c r="D82" s="1"/>
      <c r="E82" s="1"/>
      <c r="F82" s="1"/>
      <c r="G82" s="1"/>
      <c r="H82" s="1"/>
      <c r="I82" s="1"/>
      <c r="J82" s="1"/>
      <c r="K82" s="1"/>
      <c r="L82" s="1"/>
      <c r="M82" s="1"/>
      <c r="N82" s="1"/>
      <c r="O82" s="1"/>
      <c r="P82" s="1"/>
      <c r="Q82" s="1"/>
      <c r="R82" s="1"/>
      <c r="S82" s="1"/>
      <c r="T82" s="33"/>
      <c r="U82" s="109"/>
      <c r="V82" s="1"/>
      <c r="W82" s="33"/>
      <c r="X82" s="109"/>
      <c r="Y82" s="1"/>
      <c r="Z82" s="1"/>
      <c r="AA82" s="1"/>
      <c r="AB82" s="1"/>
      <c r="AC82" s="1"/>
      <c r="AD82" s="1"/>
      <c r="AE82" s="1"/>
      <c r="AF82" s="1"/>
      <c r="AG82" s="1"/>
    </row>
    <row r="83" spans="1:33" ht="15.75" customHeight="1">
      <c r="A83" s="1"/>
      <c r="B83" s="1"/>
      <c r="C83" s="1"/>
      <c r="D83" s="1"/>
      <c r="E83" s="1"/>
      <c r="F83" s="1"/>
      <c r="G83" s="1"/>
      <c r="H83" s="1"/>
      <c r="I83" s="1"/>
      <c r="J83" s="1"/>
      <c r="K83" s="1"/>
      <c r="L83" s="1"/>
      <c r="M83" s="1"/>
      <c r="N83" s="1"/>
      <c r="O83" s="1"/>
      <c r="P83" s="1"/>
      <c r="Q83" s="1"/>
      <c r="R83" s="1"/>
      <c r="S83" s="1"/>
      <c r="T83" s="33"/>
      <c r="U83" s="109"/>
      <c r="V83" s="1"/>
      <c r="W83" s="33"/>
      <c r="X83" s="109"/>
      <c r="Y83" s="1"/>
      <c r="Z83" s="1"/>
      <c r="AA83" s="1"/>
      <c r="AB83" s="1"/>
      <c r="AC83" s="1"/>
      <c r="AD83" s="1"/>
      <c r="AE83" s="1"/>
      <c r="AF83" s="1"/>
      <c r="AG83" s="1"/>
    </row>
    <row r="84" spans="1:33" ht="15.75" customHeight="1">
      <c r="A84" s="1"/>
      <c r="B84" s="1"/>
      <c r="C84" s="1"/>
      <c r="D84" s="1"/>
      <c r="E84" s="1"/>
      <c r="F84" s="1"/>
      <c r="G84" s="1"/>
      <c r="H84" s="1"/>
      <c r="I84" s="1"/>
      <c r="J84" s="1"/>
      <c r="K84" s="1"/>
      <c r="L84" s="1"/>
      <c r="M84" s="1"/>
      <c r="N84" s="1"/>
      <c r="O84" s="1"/>
      <c r="P84" s="1"/>
      <c r="Q84" s="1"/>
      <c r="R84" s="1"/>
      <c r="S84" s="1"/>
      <c r="T84" s="33"/>
      <c r="U84" s="109"/>
      <c r="V84" s="1"/>
      <c r="W84" s="33"/>
      <c r="X84" s="109"/>
      <c r="Y84" s="1"/>
      <c r="Z84" s="1"/>
      <c r="AA84" s="1"/>
      <c r="AB84" s="1"/>
      <c r="AC84" s="1"/>
      <c r="AD84" s="1"/>
      <c r="AE84" s="1"/>
      <c r="AF84" s="1"/>
      <c r="AG84" s="1"/>
    </row>
    <row r="85" spans="1:33" ht="15.75" customHeight="1">
      <c r="A85" s="1"/>
      <c r="B85" s="1"/>
      <c r="C85" s="1"/>
      <c r="D85" s="1"/>
      <c r="E85" s="1"/>
      <c r="F85" s="1"/>
      <c r="G85" s="1"/>
      <c r="H85" s="1"/>
      <c r="I85" s="1"/>
      <c r="J85" s="1"/>
      <c r="K85" s="1"/>
      <c r="L85" s="1"/>
      <c r="M85" s="1"/>
      <c r="N85" s="1"/>
      <c r="O85" s="1"/>
      <c r="P85" s="1"/>
      <c r="Q85" s="1"/>
      <c r="R85" s="1"/>
      <c r="S85" s="1"/>
      <c r="T85" s="33"/>
      <c r="U85" s="109"/>
      <c r="V85" s="1"/>
      <c r="W85" s="33"/>
      <c r="X85" s="109"/>
      <c r="Y85" s="1"/>
      <c r="Z85" s="1"/>
      <c r="AA85" s="1"/>
      <c r="AB85" s="1"/>
      <c r="AC85" s="1"/>
      <c r="AD85" s="1"/>
      <c r="AE85" s="1"/>
      <c r="AF85" s="1"/>
      <c r="AG85" s="1"/>
    </row>
    <row r="86" spans="1:33" ht="15.75" customHeight="1">
      <c r="A86" s="1"/>
      <c r="B86" s="1"/>
      <c r="C86" s="1"/>
      <c r="D86" s="1"/>
      <c r="E86" s="1"/>
      <c r="F86" s="1"/>
      <c r="G86" s="1"/>
      <c r="H86" s="1"/>
      <c r="I86" s="1"/>
      <c r="J86" s="1"/>
      <c r="K86" s="1"/>
      <c r="L86" s="1"/>
      <c r="M86" s="1"/>
      <c r="N86" s="1"/>
      <c r="O86" s="1"/>
      <c r="P86" s="1"/>
      <c r="Q86" s="1"/>
      <c r="R86" s="1"/>
      <c r="S86" s="1"/>
      <c r="T86" s="33"/>
      <c r="U86" s="109"/>
      <c r="V86" s="1"/>
      <c r="W86" s="33"/>
      <c r="X86" s="109"/>
      <c r="Y86" s="1"/>
      <c r="Z86" s="1"/>
      <c r="AA86" s="1"/>
      <c r="AB86" s="1"/>
      <c r="AC86" s="1"/>
      <c r="AD86" s="1"/>
      <c r="AE86" s="1"/>
      <c r="AF86" s="1"/>
      <c r="AG86" s="1"/>
    </row>
    <row r="87" spans="1:33" ht="15.75" customHeight="1">
      <c r="A87" s="1"/>
      <c r="B87" s="1"/>
      <c r="C87" s="1"/>
      <c r="D87" s="1"/>
      <c r="E87" s="1"/>
      <c r="F87" s="1"/>
      <c r="G87" s="1"/>
      <c r="H87" s="1"/>
      <c r="I87" s="1"/>
      <c r="J87" s="1"/>
      <c r="K87" s="1"/>
      <c r="L87" s="1"/>
      <c r="M87" s="1"/>
      <c r="N87" s="1"/>
      <c r="O87" s="1"/>
      <c r="P87" s="1"/>
      <c r="Q87" s="1"/>
      <c r="R87" s="1"/>
      <c r="S87" s="1"/>
      <c r="T87" s="33"/>
      <c r="U87" s="109"/>
      <c r="V87" s="1"/>
      <c r="W87" s="33"/>
      <c r="X87" s="109"/>
      <c r="Y87" s="1"/>
      <c r="Z87" s="1"/>
      <c r="AA87" s="1"/>
      <c r="AB87" s="1"/>
      <c r="AC87" s="1"/>
      <c r="AD87" s="1"/>
      <c r="AE87" s="1"/>
      <c r="AF87" s="1"/>
      <c r="AG87" s="1"/>
    </row>
    <row r="88" spans="1:33" ht="15.75" customHeight="1">
      <c r="A88" s="1"/>
      <c r="B88" s="1"/>
      <c r="C88" s="1"/>
      <c r="D88" s="1"/>
      <c r="E88" s="1"/>
      <c r="F88" s="1"/>
      <c r="G88" s="1"/>
      <c r="H88" s="1"/>
      <c r="I88" s="1"/>
      <c r="J88" s="1"/>
      <c r="K88" s="1"/>
      <c r="L88" s="1"/>
      <c r="M88" s="1"/>
      <c r="N88" s="1"/>
      <c r="O88" s="1"/>
      <c r="P88" s="1"/>
      <c r="Q88" s="1"/>
      <c r="R88" s="1"/>
      <c r="S88" s="1"/>
      <c r="T88" s="33"/>
      <c r="U88" s="109"/>
      <c r="V88" s="1"/>
      <c r="W88" s="33"/>
      <c r="X88" s="109"/>
      <c r="Y88" s="1"/>
      <c r="Z88" s="1"/>
      <c r="AA88" s="1"/>
      <c r="AB88" s="1"/>
      <c r="AC88" s="1"/>
      <c r="AD88" s="1"/>
      <c r="AE88" s="1"/>
      <c r="AF88" s="1"/>
      <c r="AG88" s="1"/>
    </row>
    <row r="89" spans="1:33" ht="15.75" customHeight="1">
      <c r="A89" s="1"/>
      <c r="B89" s="1"/>
      <c r="C89" s="1"/>
      <c r="D89" s="1"/>
      <c r="E89" s="1"/>
      <c r="F89" s="1"/>
      <c r="G89" s="1"/>
      <c r="H89" s="1"/>
      <c r="I89" s="1"/>
      <c r="J89" s="1"/>
      <c r="K89" s="1"/>
      <c r="L89" s="1"/>
      <c r="M89" s="1"/>
      <c r="N89" s="1"/>
      <c r="O89" s="1"/>
      <c r="P89" s="1"/>
      <c r="Q89" s="1"/>
      <c r="R89" s="1"/>
      <c r="S89" s="1"/>
      <c r="T89" s="33"/>
      <c r="U89" s="109"/>
      <c r="V89" s="1"/>
      <c r="W89" s="33"/>
      <c r="X89" s="109"/>
      <c r="Y89" s="1"/>
      <c r="Z89" s="1"/>
      <c r="AA89" s="1"/>
      <c r="AB89" s="1"/>
      <c r="AC89" s="1"/>
      <c r="AD89" s="1"/>
      <c r="AE89" s="1"/>
      <c r="AF89" s="1"/>
      <c r="AG89" s="1"/>
    </row>
    <row r="90" spans="1:33" ht="15.75" customHeight="1">
      <c r="A90" s="1"/>
      <c r="B90" s="1"/>
      <c r="C90" s="1"/>
      <c r="D90" s="1"/>
      <c r="E90" s="1"/>
      <c r="F90" s="1"/>
      <c r="G90" s="1"/>
      <c r="H90" s="1"/>
      <c r="I90" s="1"/>
      <c r="J90" s="1"/>
      <c r="K90" s="1"/>
      <c r="L90" s="1"/>
      <c r="M90" s="1"/>
      <c r="N90" s="1"/>
      <c r="O90" s="1"/>
      <c r="P90" s="1"/>
      <c r="Q90" s="1"/>
      <c r="R90" s="1"/>
      <c r="S90" s="1"/>
      <c r="T90" s="33"/>
      <c r="U90" s="109"/>
      <c r="V90" s="1"/>
      <c r="W90" s="33"/>
      <c r="X90" s="109"/>
      <c r="Y90" s="1"/>
      <c r="Z90" s="1"/>
      <c r="AA90" s="1"/>
      <c r="AB90" s="1"/>
      <c r="AC90" s="1"/>
      <c r="AD90" s="1"/>
      <c r="AE90" s="1"/>
      <c r="AF90" s="1"/>
      <c r="AG90" s="1"/>
    </row>
    <row r="91" spans="1:33" ht="15.75" customHeight="1">
      <c r="A91" s="1"/>
      <c r="B91" s="1"/>
      <c r="C91" s="1"/>
      <c r="D91" s="1"/>
      <c r="E91" s="1"/>
      <c r="F91" s="1"/>
      <c r="G91" s="1"/>
      <c r="H91" s="1"/>
      <c r="I91" s="1"/>
      <c r="J91" s="1"/>
      <c r="K91" s="1"/>
      <c r="L91" s="1"/>
      <c r="M91" s="1"/>
      <c r="N91" s="1"/>
      <c r="O91" s="1"/>
      <c r="P91" s="1"/>
      <c r="Q91" s="1"/>
      <c r="R91" s="1"/>
      <c r="S91" s="1"/>
      <c r="T91" s="33"/>
      <c r="U91" s="109"/>
      <c r="V91" s="1"/>
      <c r="W91" s="33"/>
      <c r="X91" s="109"/>
      <c r="Y91" s="1"/>
      <c r="Z91" s="1"/>
      <c r="AA91" s="1"/>
      <c r="AB91" s="1"/>
      <c r="AC91" s="1"/>
      <c r="AD91" s="1"/>
      <c r="AE91" s="1"/>
      <c r="AF91" s="1"/>
      <c r="AG91" s="1"/>
    </row>
    <row r="92" spans="1:33" ht="15.75" customHeight="1">
      <c r="A92" s="1"/>
      <c r="B92" s="1"/>
      <c r="C92" s="1"/>
      <c r="D92" s="1"/>
      <c r="E92" s="1"/>
      <c r="F92" s="1"/>
      <c r="G92" s="1"/>
      <c r="H92" s="1"/>
      <c r="I92" s="1"/>
      <c r="J92" s="1"/>
      <c r="K92" s="1"/>
      <c r="L92" s="1"/>
      <c r="M92" s="1"/>
      <c r="N92" s="1"/>
      <c r="O92" s="1"/>
      <c r="P92" s="1"/>
      <c r="Q92" s="1"/>
      <c r="R92" s="1"/>
      <c r="S92" s="1"/>
      <c r="T92" s="33"/>
      <c r="U92" s="109"/>
      <c r="V92" s="1"/>
      <c r="W92" s="33"/>
      <c r="X92" s="109"/>
      <c r="Y92" s="1"/>
      <c r="Z92" s="1"/>
      <c r="AA92" s="1"/>
      <c r="AB92" s="1"/>
      <c r="AC92" s="1"/>
      <c r="AD92" s="1"/>
      <c r="AE92" s="1"/>
      <c r="AF92" s="1"/>
      <c r="AG92" s="1"/>
    </row>
    <row r="93" spans="1:33" ht="15.75" customHeight="1">
      <c r="A93" s="1"/>
      <c r="B93" s="1"/>
      <c r="C93" s="1"/>
      <c r="D93" s="1"/>
      <c r="E93" s="1"/>
      <c r="F93" s="1"/>
      <c r="G93" s="1"/>
      <c r="H93" s="1"/>
      <c r="I93" s="1"/>
      <c r="J93" s="1"/>
      <c r="K93" s="1"/>
      <c r="L93" s="1"/>
      <c r="M93" s="1"/>
      <c r="N93" s="1"/>
      <c r="O93" s="1"/>
      <c r="P93" s="1"/>
      <c r="Q93" s="1"/>
      <c r="R93" s="1"/>
      <c r="S93" s="1"/>
      <c r="T93" s="33"/>
      <c r="U93" s="109"/>
      <c r="V93" s="1"/>
      <c r="W93" s="33"/>
      <c r="X93" s="109"/>
      <c r="Y93" s="1"/>
      <c r="Z93" s="1"/>
      <c r="AA93" s="1"/>
      <c r="AB93" s="1"/>
      <c r="AC93" s="1"/>
      <c r="AD93" s="1"/>
      <c r="AE93" s="1"/>
      <c r="AF93" s="1"/>
      <c r="AG93" s="1"/>
    </row>
    <row r="94" spans="1:33" ht="15.75" customHeight="1">
      <c r="A94" s="1"/>
      <c r="B94" s="1"/>
      <c r="C94" s="1"/>
      <c r="D94" s="1"/>
      <c r="E94" s="1"/>
      <c r="F94" s="1"/>
      <c r="G94" s="1"/>
      <c r="H94" s="1"/>
      <c r="I94" s="1"/>
      <c r="J94" s="1"/>
      <c r="K94" s="1"/>
      <c r="L94" s="1"/>
      <c r="M94" s="1"/>
      <c r="N94" s="1"/>
      <c r="O94" s="1"/>
      <c r="P94" s="1"/>
      <c r="Q94" s="1"/>
      <c r="R94" s="1"/>
      <c r="S94" s="1"/>
      <c r="T94" s="33"/>
      <c r="U94" s="109"/>
      <c r="V94" s="1"/>
      <c r="W94" s="33"/>
      <c r="X94" s="109"/>
      <c r="Y94" s="1"/>
      <c r="Z94" s="1"/>
      <c r="AA94" s="1"/>
      <c r="AB94" s="1"/>
      <c r="AC94" s="1"/>
      <c r="AD94" s="1"/>
      <c r="AE94" s="1"/>
      <c r="AF94" s="1"/>
      <c r="AG94" s="1"/>
    </row>
    <row r="95" spans="1:33" ht="15.75" customHeight="1">
      <c r="A95" s="1"/>
      <c r="B95" s="1"/>
      <c r="C95" s="1"/>
      <c r="D95" s="1"/>
      <c r="E95" s="1"/>
      <c r="F95" s="1"/>
      <c r="G95" s="1"/>
      <c r="H95" s="1"/>
      <c r="I95" s="1"/>
      <c r="J95" s="1"/>
      <c r="K95" s="1"/>
      <c r="L95" s="1"/>
      <c r="M95" s="1"/>
      <c r="N95" s="1"/>
      <c r="O95" s="1"/>
      <c r="P95" s="1"/>
      <c r="Q95" s="1"/>
      <c r="R95" s="1"/>
      <c r="S95" s="1"/>
      <c r="T95" s="33"/>
      <c r="U95" s="109"/>
      <c r="V95" s="1"/>
      <c r="W95" s="33"/>
      <c r="X95" s="109"/>
      <c r="Y95" s="1"/>
      <c r="Z95" s="1"/>
      <c r="AA95" s="1"/>
      <c r="AB95" s="1"/>
      <c r="AC95" s="1"/>
      <c r="AD95" s="1"/>
      <c r="AE95" s="1"/>
      <c r="AF95" s="1"/>
      <c r="AG95" s="1"/>
    </row>
    <row r="96" spans="1:33" ht="15.75" customHeight="1">
      <c r="A96" s="1"/>
      <c r="B96" s="1"/>
      <c r="C96" s="1"/>
      <c r="D96" s="1"/>
      <c r="E96" s="1"/>
      <c r="F96" s="1"/>
      <c r="G96" s="1"/>
      <c r="H96" s="1"/>
      <c r="I96" s="1"/>
      <c r="J96" s="1"/>
      <c r="K96" s="1"/>
      <c r="L96" s="1"/>
      <c r="M96" s="1"/>
      <c r="N96" s="1"/>
      <c r="O96" s="1"/>
      <c r="P96" s="1"/>
      <c r="Q96" s="1"/>
      <c r="R96" s="1"/>
      <c r="S96" s="1"/>
      <c r="T96" s="33"/>
      <c r="U96" s="109"/>
      <c r="V96" s="1"/>
      <c r="W96" s="33"/>
      <c r="X96" s="109"/>
      <c r="Y96" s="1"/>
      <c r="Z96" s="1"/>
      <c r="AA96" s="1"/>
      <c r="AB96" s="1"/>
      <c r="AC96" s="1"/>
      <c r="AD96" s="1"/>
      <c r="AE96" s="1"/>
      <c r="AF96" s="1"/>
      <c r="AG96" s="1"/>
    </row>
    <row r="97" spans="1:33" ht="15.75" customHeight="1">
      <c r="A97" s="1"/>
      <c r="B97" s="1"/>
      <c r="C97" s="1"/>
      <c r="D97" s="1"/>
      <c r="E97" s="1"/>
      <c r="F97" s="1"/>
      <c r="G97" s="1"/>
      <c r="H97" s="1"/>
      <c r="I97" s="1"/>
      <c r="J97" s="1"/>
      <c r="K97" s="1"/>
      <c r="L97" s="1"/>
      <c r="M97" s="1"/>
      <c r="N97" s="1"/>
      <c r="O97" s="1"/>
      <c r="P97" s="1"/>
      <c r="Q97" s="1"/>
      <c r="R97" s="1"/>
      <c r="S97" s="1"/>
      <c r="T97" s="33"/>
      <c r="U97" s="109"/>
      <c r="V97" s="1"/>
      <c r="W97" s="33"/>
      <c r="X97" s="109"/>
      <c r="Y97" s="1"/>
      <c r="Z97" s="1"/>
      <c r="AA97" s="1"/>
      <c r="AB97" s="1"/>
      <c r="AC97" s="1"/>
      <c r="AD97" s="1"/>
      <c r="AE97" s="1"/>
      <c r="AF97" s="1"/>
      <c r="AG97" s="1"/>
    </row>
    <row r="98" spans="1:33" ht="15.75" customHeight="1">
      <c r="A98" s="1"/>
      <c r="B98" s="1"/>
      <c r="C98" s="1"/>
      <c r="D98" s="1"/>
      <c r="E98" s="1"/>
      <c r="F98" s="1"/>
      <c r="G98" s="1"/>
      <c r="H98" s="1"/>
      <c r="I98" s="1"/>
      <c r="J98" s="1"/>
      <c r="K98" s="1"/>
      <c r="L98" s="1"/>
      <c r="M98" s="1"/>
      <c r="N98" s="1"/>
      <c r="O98" s="1"/>
      <c r="P98" s="1"/>
      <c r="Q98" s="1"/>
      <c r="R98" s="1"/>
      <c r="S98" s="1"/>
      <c r="T98" s="33"/>
      <c r="U98" s="109"/>
      <c r="V98" s="1"/>
      <c r="W98" s="33"/>
      <c r="X98" s="109"/>
      <c r="Y98" s="1"/>
      <c r="Z98" s="1"/>
      <c r="AA98" s="1"/>
      <c r="AB98" s="1"/>
      <c r="AC98" s="1"/>
      <c r="AD98" s="1"/>
      <c r="AE98" s="1"/>
      <c r="AF98" s="1"/>
      <c r="AG98" s="1"/>
    </row>
    <row r="99" spans="1:33" ht="15.75" customHeight="1">
      <c r="A99" s="1"/>
      <c r="B99" s="1"/>
      <c r="C99" s="1"/>
      <c r="D99" s="1"/>
      <c r="E99" s="1"/>
      <c r="F99" s="1"/>
      <c r="G99" s="1"/>
      <c r="H99" s="1"/>
      <c r="I99" s="1"/>
      <c r="J99" s="1"/>
      <c r="K99" s="1"/>
      <c r="L99" s="1"/>
      <c r="M99" s="1"/>
      <c r="N99" s="1"/>
      <c r="O99" s="1"/>
      <c r="P99" s="1"/>
      <c r="Q99" s="1"/>
      <c r="R99" s="1"/>
      <c r="S99" s="1"/>
      <c r="T99" s="33"/>
      <c r="U99" s="109"/>
      <c r="V99" s="1"/>
      <c r="W99" s="33"/>
      <c r="X99" s="109"/>
      <c r="Y99" s="1"/>
      <c r="Z99" s="1"/>
      <c r="AA99" s="1"/>
      <c r="AB99" s="1"/>
      <c r="AC99" s="1"/>
      <c r="AD99" s="1"/>
      <c r="AE99" s="1"/>
      <c r="AF99" s="1"/>
      <c r="AG99" s="1"/>
    </row>
    <row r="100" spans="1:33" ht="15.75" customHeight="1">
      <c r="A100" s="1"/>
      <c r="B100" s="1"/>
      <c r="C100" s="1"/>
      <c r="D100" s="1"/>
      <c r="E100" s="1"/>
      <c r="F100" s="1"/>
      <c r="G100" s="1"/>
      <c r="H100" s="1"/>
      <c r="I100" s="1"/>
      <c r="J100" s="1"/>
      <c r="K100" s="1"/>
      <c r="L100" s="1"/>
      <c r="M100" s="1"/>
      <c r="N100" s="1"/>
      <c r="O100" s="1"/>
      <c r="P100" s="1"/>
      <c r="Q100" s="1"/>
      <c r="R100" s="1"/>
      <c r="S100" s="1"/>
      <c r="T100" s="33"/>
      <c r="U100" s="109"/>
      <c r="V100" s="1"/>
      <c r="W100" s="33"/>
      <c r="X100" s="109"/>
      <c r="Y100" s="1"/>
      <c r="Z100" s="1"/>
      <c r="AA100" s="1"/>
      <c r="AB100" s="1"/>
      <c r="AC100" s="1"/>
      <c r="AD100" s="1"/>
      <c r="AE100" s="1"/>
      <c r="AF100" s="1"/>
      <c r="AG100" s="1"/>
    </row>
    <row r="101" spans="1:33" ht="15.75" customHeight="1">
      <c r="A101" s="1"/>
      <c r="B101" s="1"/>
      <c r="C101" s="1"/>
      <c r="D101" s="1"/>
      <c r="E101" s="1"/>
      <c r="F101" s="1"/>
      <c r="G101" s="1"/>
      <c r="H101" s="1"/>
      <c r="I101" s="1"/>
      <c r="J101" s="1"/>
      <c r="K101" s="1"/>
      <c r="L101" s="1"/>
      <c r="M101" s="1"/>
      <c r="N101" s="1"/>
      <c r="O101" s="1"/>
      <c r="P101" s="1"/>
      <c r="Q101" s="1"/>
      <c r="R101" s="1"/>
      <c r="S101" s="1"/>
      <c r="T101" s="33"/>
      <c r="U101" s="109"/>
      <c r="V101" s="1"/>
      <c r="W101" s="33"/>
      <c r="X101" s="109"/>
      <c r="Y101" s="1"/>
      <c r="Z101" s="1"/>
      <c r="AA101" s="1"/>
      <c r="AB101" s="1"/>
      <c r="AC101" s="1"/>
      <c r="AD101" s="1"/>
      <c r="AE101" s="1"/>
      <c r="AF101" s="1"/>
      <c r="AG101" s="1"/>
    </row>
    <row r="102" spans="1:33" ht="15.75" customHeight="1">
      <c r="A102" s="1"/>
      <c r="B102" s="1"/>
      <c r="C102" s="1"/>
      <c r="D102" s="1"/>
      <c r="E102" s="1"/>
      <c r="F102" s="1"/>
      <c r="G102" s="1"/>
      <c r="H102" s="1"/>
      <c r="I102" s="1"/>
      <c r="J102" s="1"/>
      <c r="K102" s="1"/>
      <c r="L102" s="1"/>
      <c r="M102" s="1"/>
      <c r="N102" s="1"/>
      <c r="O102" s="1"/>
      <c r="P102" s="1"/>
      <c r="Q102" s="1"/>
      <c r="R102" s="1"/>
      <c r="S102" s="1"/>
      <c r="T102" s="33"/>
      <c r="U102" s="109"/>
      <c r="V102" s="1"/>
      <c r="W102" s="33"/>
      <c r="X102" s="109"/>
      <c r="Y102" s="1"/>
      <c r="Z102" s="1"/>
      <c r="AA102" s="1"/>
      <c r="AB102" s="1"/>
      <c r="AC102" s="1"/>
      <c r="AD102" s="1"/>
      <c r="AE102" s="1"/>
      <c r="AF102" s="1"/>
      <c r="AG102" s="1"/>
    </row>
    <row r="103" spans="1:33" ht="15.75" customHeight="1">
      <c r="A103" s="1"/>
      <c r="B103" s="1"/>
      <c r="C103" s="1"/>
      <c r="D103" s="1"/>
      <c r="E103" s="1"/>
      <c r="F103" s="1"/>
      <c r="G103" s="1"/>
      <c r="H103" s="1"/>
      <c r="I103" s="1"/>
      <c r="J103" s="1"/>
      <c r="K103" s="1"/>
      <c r="L103" s="1"/>
      <c r="M103" s="1"/>
      <c r="N103" s="1"/>
      <c r="O103" s="1"/>
      <c r="P103" s="1"/>
      <c r="Q103" s="1"/>
      <c r="R103" s="1"/>
      <c r="S103" s="1"/>
      <c r="T103" s="33"/>
      <c r="U103" s="109"/>
      <c r="V103" s="1"/>
      <c r="W103" s="33"/>
      <c r="X103" s="109"/>
      <c r="Y103" s="1"/>
      <c r="Z103" s="1"/>
      <c r="AA103" s="1"/>
      <c r="AB103" s="1"/>
      <c r="AC103" s="1"/>
      <c r="AD103" s="1"/>
      <c r="AE103" s="1"/>
      <c r="AF103" s="1"/>
      <c r="AG103" s="1"/>
    </row>
    <row r="104" spans="1:33" ht="15.75" customHeight="1">
      <c r="A104" s="1"/>
      <c r="B104" s="1"/>
      <c r="C104" s="1"/>
      <c r="D104" s="1"/>
      <c r="E104" s="1"/>
      <c r="F104" s="1"/>
      <c r="G104" s="1"/>
      <c r="H104" s="1"/>
      <c r="I104" s="1"/>
      <c r="J104" s="1"/>
      <c r="K104" s="1"/>
      <c r="L104" s="1"/>
      <c r="M104" s="1"/>
      <c r="N104" s="1"/>
      <c r="O104" s="1"/>
      <c r="P104" s="1"/>
      <c r="Q104" s="1"/>
      <c r="R104" s="1"/>
      <c r="S104" s="1"/>
      <c r="T104" s="33"/>
      <c r="U104" s="109"/>
      <c r="V104" s="1"/>
      <c r="W104" s="33"/>
      <c r="X104" s="109"/>
      <c r="Y104" s="1"/>
      <c r="Z104" s="1"/>
      <c r="AA104" s="1"/>
      <c r="AB104" s="1"/>
      <c r="AC104" s="1"/>
      <c r="AD104" s="1"/>
      <c r="AE104" s="1"/>
      <c r="AF104" s="1"/>
      <c r="AG104" s="1"/>
    </row>
    <row r="105" spans="1:33" ht="15.75" customHeight="1">
      <c r="A105" s="1"/>
      <c r="B105" s="1"/>
      <c r="C105" s="1"/>
      <c r="D105" s="1"/>
      <c r="E105" s="1"/>
      <c r="F105" s="1"/>
      <c r="G105" s="1"/>
      <c r="H105" s="1"/>
      <c r="I105" s="1"/>
      <c r="J105" s="1"/>
      <c r="K105" s="1"/>
      <c r="L105" s="1"/>
      <c r="M105" s="1"/>
      <c r="N105" s="1"/>
      <c r="O105" s="1"/>
      <c r="P105" s="1"/>
      <c r="Q105" s="1"/>
      <c r="R105" s="1"/>
      <c r="S105" s="1"/>
      <c r="T105" s="33"/>
      <c r="U105" s="109"/>
      <c r="V105" s="1"/>
      <c r="W105" s="33"/>
      <c r="X105" s="109"/>
      <c r="Y105" s="1"/>
      <c r="Z105" s="1"/>
      <c r="AA105" s="1"/>
      <c r="AB105" s="1"/>
      <c r="AC105" s="1"/>
      <c r="AD105" s="1"/>
      <c r="AE105" s="1"/>
      <c r="AF105" s="1"/>
      <c r="AG105" s="1"/>
    </row>
    <row r="106" spans="1:33" ht="15.75" customHeight="1">
      <c r="A106" s="1"/>
      <c r="B106" s="1"/>
      <c r="C106" s="1"/>
      <c r="D106" s="1"/>
      <c r="E106" s="1"/>
      <c r="F106" s="1"/>
      <c r="G106" s="1"/>
      <c r="H106" s="1"/>
      <c r="I106" s="1"/>
      <c r="J106" s="1"/>
      <c r="K106" s="1"/>
      <c r="L106" s="1"/>
      <c r="M106" s="1"/>
      <c r="N106" s="1"/>
      <c r="O106" s="1"/>
      <c r="P106" s="1"/>
      <c r="Q106" s="1"/>
      <c r="R106" s="1"/>
      <c r="S106" s="1"/>
      <c r="T106" s="33"/>
      <c r="U106" s="109"/>
      <c r="V106" s="1"/>
      <c r="W106" s="33"/>
      <c r="X106" s="109"/>
      <c r="Y106" s="1"/>
      <c r="Z106" s="1"/>
      <c r="AA106" s="1"/>
      <c r="AB106" s="1"/>
      <c r="AC106" s="1"/>
      <c r="AD106" s="1"/>
      <c r="AE106" s="1"/>
      <c r="AF106" s="1"/>
      <c r="AG106" s="1"/>
    </row>
    <row r="107" spans="1:33" ht="15.75" customHeight="1">
      <c r="A107" s="1"/>
      <c r="B107" s="1"/>
      <c r="C107" s="1"/>
      <c r="D107" s="1"/>
      <c r="E107" s="1"/>
      <c r="F107" s="1"/>
      <c r="G107" s="1"/>
      <c r="H107" s="1"/>
      <c r="I107" s="1"/>
      <c r="J107" s="1"/>
      <c r="K107" s="1"/>
      <c r="L107" s="1"/>
      <c r="M107" s="1"/>
      <c r="N107" s="1"/>
      <c r="O107" s="1"/>
      <c r="P107" s="1"/>
      <c r="Q107" s="1"/>
      <c r="R107" s="1"/>
      <c r="S107" s="1"/>
      <c r="T107" s="33"/>
      <c r="U107" s="109"/>
      <c r="V107" s="1"/>
      <c r="W107" s="33"/>
      <c r="X107" s="109"/>
      <c r="Y107" s="1"/>
      <c r="Z107" s="1"/>
      <c r="AA107" s="1"/>
      <c r="AB107" s="1"/>
      <c r="AC107" s="1"/>
      <c r="AD107" s="1"/>
      <c r="AE107" s="1"/>
      <c r="AF107" s="1"/>
      <c r="AG107" s="1"/>
    </row>
    <row r="108" spans="1:33" ht="15.75" customHeight="1">
      <c r="A108" s="1"/>
      <c r="B108" s="1"/>
      <c r="C108" s="1"/>
      <c r="D108" s="1"/>
      <c r="E108" s="1"/>
      <c r="F108" s="1"/>
      <c r="G108" s="1"/>
      <c r="H108" s="1"/>
      <c r="I108" s="1"/>
      <c r="J108" s="1"/>
      <c r="K108" s="1"/>
      <c r="L108" s="1"/>
      <c r="M108" s="1"/>
      <c r="N108" s="1"/>
      <c r="O108" s="1"/>
      <c r="P108" s="1"/>
      <c r="Q108" s="1"/>
      <c r="R108" s="1"/>
      <c r="S108" s="1"/>
      <c r="T108" s="33"/>
      <c r="U108" s="109"/>
      <c r="V108" s="1"/>
      <c r="W108" s="33"/>
      <c r="X108" s="109"/>
      <c r="Y108" s="1"/>
      <c r="Z108" s="1"/>
      <c r="AA108" s="1"/>
      <c r="AB108" s="1"/>
      <c r="AC108" s="1"/>
      <c r="AD108" s="1"/>
      <c r="AE108" s="1"/>
      <c r="AF108" s="1"/>
      <c r="AG108" s="1"/>
    </row>
    <row r="109" spans="1:33" ht="15.75" customHeight="1">
      <c r="A109" s="1"/>
      <c r="B109" s="1"/>
      <c r="C109" s="1"/>
      <c r="D109" s="1"/>
      <c r="E109" s="1"/>
      <c r="F109" s="1"/>
      <c r="G109" s="1"/>
      <c r="H109" s="1"/>
      <c r="I109" s="1"/>
      <c r="J109" s="1"/>
      <c r="K109" s="1"/>
      <c r="L109" s="1"/>
      <c r="M109" s="1"/>
      <c r="N109" s="1"/>
      <c r="O109" s="1"/>
      <c r="P109" s="1"/>
      <c r="Q109" s="1"/>
      <c r="R109" s="1"/>
      <c r="S109" s="1"/>
      <c r="T109" s="33"/>
      <c r="U109" s="109"/>
      <c r="V109" s="1"/>
      <c r="W109" s="33"/>
      <c r="X109" s="109"/>
      <c r="Y109" s="1"/>
      <c r="Z109" s="1"/>
      <c r="AA109" s="1"/>
      <c r="AB109" s="1"/>
      <c r="AC109" s="1"/>
      <c r="AD109" s="1"/>
      <c r="AE109" s="1"/>
      <c r="AF109" s="1"/>
      <c r="AG109" s="1"/>
    </row>
    <row r="110" spans="1:33" ht="15.75" customHeight="1">
      <c r="A110" s="1"/>
      <c r="B110" s="1"/>
      <c r="C110" s="1"/>
      <c r="D110" s="1"/>
      <c r="E110" s="1"/>
      <c r="F110" s="1"/>
      <c r="G110" s="1"/>
      <c r="H110" s="1"/>
      <c r="I110" s="1"/>
      <c r="J110" s="1"/>
      <c r="K110" s="1"/>
      <c r="L110" s="1"/>
      <c r="M110" s="1"/>
      <c r="N110" s="1"/>
      <c r="O110" s="1"/>
      <c r="P110" s="1"/>
      <c r="Q110" s="1"/>
      <c r="R110" s="1"/>
      <c r="S110" s="1"/>
      <c r="T110" s="33"/>
      <c r="U110" s="109"/>
      <c r="V110" s="1"/>
      <c r="W110" s="33"/>
      <c r="X110" s="109"/>
      <c r="Y110" s="1"/>
      <c r="Z110" s="1"/>
      <c r="AA110" s="1"/>
      <c r="AB110" s="1"/>
      <c r="AC110" s="1"/>
      <c r="AD110" s="1"/>
      <c r="AE110" s="1"/>
      <c r="AF110" s="1"/>
      <c r="AG110" s="1"/>
    </row>
    <row r="111" spans="1:33" ht="15.75" customHeight="1">
      <c r="A111" s="1"/>
      <c r="B111" s="1"/>
      <c r="C111" s="1"/>
      <c r="D111" s="1"/>
      <c r="E111" s="1"/>
      <c r="F111" s="1"/>
      <c r="G111" s="1"/>
      <c r="H111" s="1"/>
      <c r="I111" s="1"/>
      <c r="J111" s="1"/>
      <c r="K111" s="1"/>
      <c r="L111" s="1"/>
      <c r="M111" s="1"/>
      <c r="N111" s="1"/>
      <c r="O111" s="1"/>
      <c r="P111" s="1"/>
      <c r="Q111" s="1"/>
      <c r="R111" s="1"/>
      <c r="S111" s="1"/>
      <c r="T111" s="33"/>
      <c r="U111" s="109"/>
      <c r="V111" s="1"/>
      <c r="W111" s="33"/>
      <c r="X111" s="109"/>
      <c r="Y111" s="1"/>
      <c r="Z111" s="1"/>
      <c r="AA111" s="1"/>
      <c r="AB111" s="1"/>
      <c r="AC111" s="1"/>
      <c r="AD111" s="1"/>
      <c r="AE111" s="1"/>
      <c r="AF111" s="1"/>
      <c r="AG111" s="1"/>
    </row>
    <row r="112" spans="1:33" ht="15.75" customHeight="1">
      <c r="A112" s="1"/>
      <c r="B112" s="1"/>
      <c r="C112" s="1"/>
      <c r="D112" s="1"/>
      <c r="E112" s="1"/>
      <c r="F112" s="1"/>
      <c r="G112" s="1"/>
      <c r="H112" s="1"/>
      <c r="I112" s="1"/>
      <c r="J112" s="1"/>
      <c r="K112" s="1"/>
      <c r="L112" s="1"/>
      <c r="M112" s="1"/>
      <c r="N112" s="1"/>
      <c r="O112" s="1"/>
      <c r="P112" s="1"/>
      <c r="Q112" s="1"/>
      <c r="R112" s="1"/>
      <c r="S112" s="1"/>
      <c r="T112" s="33"/>
      <c r="U112" s="109"/>
      <c r="V112" s="1"/>
      <c r="W112" s="33"/>
      <c r="X112" s="109"/>
      <c r="Y112" s="1"/>
      <c r="Z112" s="1"/>
      <c r="AA112" s="1"/>
      <c r="AB112" s="1"/>
      <c r="AC112" s="1"/>
      <c r="AD112" s="1"/>
      <c r="AE112" s="1"/>
      <c r="AF112" s="1"/>
      <c r="AG112" s="1"/>
    </row>
    <row r="113" spans="1:33" ht="15.75" customHeight="1">
      <c r="A113" s="1"/>
      <c r="B113" s="1"/>
      <c r="C113" s="1"/>
      <c r="D113" s="1"/>
      <c r="E113" s="1"/>
      <c r="F113" s="1"/>
      <c r="G113" s="1"/>
      <c r="H113" s="1"/>
      <c r="I113" s="1"/>
      <c r="J113" s="1"/>
      <c r="K113" s="1"/>
      <c r="L113" s="1"/>
      <c r="M113" s="1"/>
      <c r="N113" s="1"/>
      <c r="O113" s="1"/>
      <c r="P113" s="1"/>
      <c r="Q113" s="1"/>
      <c r="R113" s="1"/>
      <c r="S113" s="1"/>
      <c r="T113" s="33"/>
      <c r="U113" s="109"/>
      <c r="V113" s="1"/>
      <c r="W113" s="33"/>
      <c r="X113" s="109"/>
      <c r="Y113" s="1"/>
      <c r="Z113" s="1"/>
      <c r="AA113" s="1"/>
      <c r="AB113" s="1"/>
      <c r="AC113" s="1"/>
      <c r="AD113" s="1"/>
      <c r="AE113" s="1"/>
      <c r="AF113" s="1"/>
      <c r="AG113" s="1"/>
    </row>
    <row r="114" spans="1:33" ht="15.75" customHeight="1">
      <c r="A114" s="1"/>
      <c r="B114" s="1"/>
      <c r="C114" s="1"/>
      <c r="D114" s="1"/>
      <c r="E114" s="1"/>
      <c r="F114" s="1"/>
      <c r="G114" s="1"/>
      <c r="H114" s="1"/>
      <c r="I114" s="1"/>
      <c r="J114" s="1"/>
      <c r="K114" s="1"/>
      <c r="L114" s="1"/>
      <c r="M114" s="1"/>
      <c r="N114" s="1"/>
      <c r="O114" s="1"/>
      <c r="P114" s="1"/>
      <c r="Q114" s="1"/>
      <c r="R114" s="1"/>
      <c r="S114" s="1"/>
      <c r="T114" s="33"/>
      <c r="U114" s="109"/>
      <c r="V114" s="1"/>
      <c r="W114" s="33"/>
      <c r="X114" s="109"/>
      <c r="Y114" s="1"/>
      <c r="Z114" s="1"/>
      <c r="AA114" s="1"/>
      <c r="AB114" s="1"/>
      <c r="AC114" s="1"/>
      <c r="AD114" s="1"/>
      <c r="AE114" s="1"/>
      <c r="AF114" s="1"/>
      <c r="AG114" s="1"/>
    </row>
    <row r="115" spans="1:33" ht="15.75" customHeight="1">
      <c r="A115" s="1"/>
      <c r="B115" s="1"/>
      <c r="C115" s="1"/>
      <c r="D115" s="1"/>
      <c r="E115" s="1"/>
      <c r="F115" s="1"/>
      <c r="G115" s="1"/>
      <c r="H115" s="1"/>
      <c r="I115" s="1"/>
      <c r="J115" s="1"/>
      <c r="K115" s="1"/>
      <c r="L115" s="1"/>
      <c r="M115" s="1"/>
      <c r="N115" s="1"/>
      <c r="O115" s="1"/>
      <c r="P115" s="1"/>
      <c r="Q115" s="1"/>
      <c r="R115" s="1"/>
      <c r="S115" s="1"/>
      <c r="T115" s="33"/>
      <c r="U115" s="109"/>
      <c r="V115" s="1"/>
      <c r="W115" s="33"/>
      <c r="X115" s="109"/>
      <c r="Y115" s="1"/>
      <c r="Z115" s="1"/>
      <c r="AA115" s="1"/>
      <c r="AB115" s="1"/>
      <c r="AC115" s="1"/>
      <c r="AD115" s="1"/>
      <c r="AE115" s="1"/>
      <c r="AF115" s="1"/>
      <c r="AG115" s="1"/>
    </row>
    <row r="116" spans="1:33" ht="15.75" customHeight="1">
      <c r="A116" s="1"/>
      <c r="B116" s="1"/>
      <c r="C116" s="1"/>
      <c r="D116" s="1"/>
      <c r="E116" s="1"/>
      <c r="F116" s="1"/>
      <c r="G116" s="1"/>
      <c r="H116" s="1"/>
      <c r="I116" s="1"/>
      <c r="J116" s="1"/>
      <c r="K116" s="1"/>
      <c r="L116" s="1"/>
      <c r="M116" s="1"/>
      <c r="N116" s="1"/>
      <c r="O116" s="1"/>
      <c r="P116" s="1"/>
      <c r="Q116" s="1"/>
      <c r="R116" s="1"/>
      <c r="S116" s="1"/>
      <c r="T116" s="33"/>
      <c r="U116" s="109"/>
      <c r="V116" s="1"/>
      <c r="W116" s="33"/>
      <c r="X116" s="109"/>
      <c r="Y116" s="1"/>
      <c r="Z116" s="1"/>
      <c r="AA116" s="1"/>
      <c r="AB116" s="1"/>
      <c r="AC116" s="1"/>
      <c r="AD116" s="1"/>
      <c r="AE116" s="1"/>
      <c r="AF116" s="1"/>
      <c r="AG116" s="1"/>
    </row>
    <row r="117" spans="1:33" ht="15.75" customHeight="1">
      <c r="A117" s="1"/>
      <c r="B117" s="1"/>
      <c r="C117" s="1"/>
      <c r="D117" s="1"/>
      <c r="E117" s="1"/>
      <c r="F117" s="1"/>
      <c r="G117" s="1"/>
      <c r="H117" s="1"/>
      <c r="I117" s="1"/>
      <c r="J117" s="1"/>
      <c r="K117" s="1"/>
      <c r="L117" s="1"/>
      <c r="M117" s="1"/>
      <c r="N117" s="1"/>
      <c r="O117" s="1"/>
      <c r="P117" s="1"/>
      <c r="Q117" s="1"/>
      <c r="R117" s="1"/>
      <c r="S117" s="1"/>
      <c r="T117" s="33"/>
      <c r="U117" s="109"/>
      <c r="V117" s="1"/>
      <c r="W117" s="33"/>
      <c r="X117" s="109"/>
      <c r="Y117" s="1"/>
      <c r="Z117" s="1"/>
      <c r="AA117" s="1"/>
      <c r="AB117" s="1"/>
      <c r="AC117" s="1"/>
      <c r="AD117" s="1"/>
      <c r="AE117" s="1"/>
      <c r="AF117" s="1"/>
      <c r="AG117" s="1"/>
    </row>
    <row r="118" spans="1:33" ht="15.75" customHeight="1">
      <c r="A118" s="1"/>
      <c r="B118" s="1"/>
      <c r="C118" s="1"/>
      <c r="D118" s="1"/>
      <c r="E118" s="1"/>
      <c r="F118" s="1"/>
      <c r="G118" s="1"/>
      <c r="H118" s="1"/>
      <c r="I118" s="1"/>
      <c r="J118" s="1"/>
      <c r="K118" s="1"/>
      <c r="L118" s="1"/>
      <c r="M118" s="1"/>
      <c r="N118" s="1"/>
      <c r="O118" s="1"/>
      <c r="P118" s="1"/>
      <c r="Q118" s="1"/>
      <c r="R118" s="1"/>
      <c r="S118" s="1"/>
      <c r="T118" s="33"/>
      <c r="U118" s="109"/>
      <c r="V118" s="1"/>
      <c r="W118" s="33"/>
      <c r="X118" s="109"/>
      <c r="Y118" s="1"/>
      <c r="Z118" s="1"/>
      <c r="AA118" s="1"/>
      <c r="AB118" s="1"/>
      <c r="AC118" s="1"/>
      <c r="AD118" s="1"/>
      <c r="AE118" s="1"/>
      <c r="AF118" s="1"/>
      <c r="AG118" s="1"/>
    </row>
    <row r="119" spans="1:33" ht="15.75" customHeight="1">
      <c r="A119" s="1"/>
      <c r="B119" s="1"/>
      <c r="C119" s="1"/>
      <c r="D119" s="1"/>
      <c r="E119" s="1"/>
      <c r="F119" s="1"/>
      <c r="G119" s="1"/>
      <c r="H119" s="1"/>
      <c r="I119" s="1"/>
      <c r="J119" s="1"/>
      <c r="K119" s="1"/>
      <c r="L119" s="1"/>
      <c r="M119" s="1"/>
      <c r="N119" s="1"/>
      <c r="O119" s="1"/>
      <c r="P119" s="1"/>
      <c r="Q119" s="1"/>
      <c r="R119" s="1"/>
      <c r="S119" s="1"/>
      <c r="T119" s="33"/>
      <c r="U119" s="109"/>
      <c r="V119" s="1"/>
      <c r="W119" s="33"/>
      <c r="X119" s="109"/>
      <c r="Y119" s="1"/>
      <c r="Z119" s="1"/>
      <c r="AA119" s="1"/>
      <c r="AB119" s="1"/>
      <c r="AC119" s="1"/>
      <c r="AD119" s="1"/>
      <c r="AE119" s="1"/>
      <c r="AF119" s="1"/>
      <c r="AG119" s="1"/>
    </row>
    <row r="120" spans="1:33" ht="15.75" customHeight="1">
      <c r="A120" s="1"/>
      <c r="B120" s="1"/>
      <c r="C120" s="1"/>
      <c r="D120" s="1"/>
      <c r="E120" s="1"/>
      <c r="F120" s="1"/>
      <c r="G120" s="1"/>
      <c r="H120" s="1"/>
      <c r="I120" s="1"/>
      <c r="J120" s="1"/>
      <c r="K120" s="1"/>
      <c r="L120" s="1"/>
      <c r="M120" s="1"/>
      <c r="N120" s="1"/>
      <c r="O120" s="1"/>
      <c r="P120" s="1"/>
      <c r="Q120" s="1"/>
      <c r="R120" s="1"/>
      <c r="S120" s="1"/>
      <c r="T120" s="33"/>
      <c r="U120" s="109"/>
      <c r="V120" s="1"/>
      <c r="W120" s="33"/>
      <c r="X120" s="109"/>
      <c r="Y120" s="1"/>
      <c r="Z120" s="1"/>
      <c r="AA120" s="1"/>
      <c r="AB120" s="1"/>
      <c r="AC120" s="1"/>
      <c r="AD120" s="1"/>
      <c r="AE120" s="1"/>
      <c r="AF120" s="1"/>
      <c r="AG120" s="1"/>
    </row>
    <row r="121" spans="1:33" ht="15.75" customHeight="1">
      <c r="A121" s="1"/>
      <c r="B121" s="1"/>
      <c r="C121" s="1"/>
      <c r="D121" s="1"/>
      <c r="E121" s="1"/>
      <c r="F121" s="1"/>
      <c r="G121" s="1"/>
      <c r="H121" s="1"/>
      <c r="I121" s="1"/>
      <c r="J121" s="1"/>
      <c r="K121" s="1"/>
      <c r="L121" s="1"/>
      <c r="M121" s="1"/>
      <c r="N121" s="1"/>
      <c r="O121" s="1"/>
      <c r="P121" s="1"/>
      <c r="Q121" s="1"/>
      <c r="R121" s="1"/>
      <c r="S121" s="1"/>
      <c r="T121" s="33"/>
      <c r="U121" s="109"/>
      <c r="V121" s="1"/>
      <c r="W121" s="33"/>
      <c r="X121" s="109"/>
      <c r="Y121" s="1"/>
      <c r="Z121" s="1"/>
      <c r="AA121" s="1"/>
      <c r="AB121" s="1"/>
      <c r="AC121" s="1"/>
      <c r="AD121" s="1"/>
      <c r="AE121" s="1"/>
      <c r="AF121" s="1"/>
      <c r="AG121" s="1"/>
    </row>
    <row r="122" spans="1:33" ht="15.75" customHeight="1">
      <c r="A122" s="1"/>
      <c r="B122" s="1"/>
      <c r="C122" s="1"/>
      <c r="D122" s="1"/>
      <c r="E122" s="1"/>
      <c r="F122" s="1"/>
      <c r="G122" s="1"/>
      <c r="H122" s="1"/>
      <c r="I122" s="1"/>
      <c r="J122" s="1"/>
      <c r="K122" s="1"/>
      <c r="L122" s="1"/>
      <c r="M122" s="1"/>
      <c r="N122" s="1"/>
      <c r="O122" s="1"/>
      <c r="P122" s="1"/>
      <c r="Q122" s="1"/>
      <c r="R122" s="1"/>
      <c r="S122" s="1"/>
      <c r="T122" s="33"/>
      <c r="U122" s="109"/>
      <c r="V122" s="1"/>
      <c r="W122" s="33"/>
      <c r="X122" s="109"/>
      <c r="Y122" s="1"/>
      <c r="Z122" s="1"/>
      <c r="AA122" s="1"/>
      <c r="AB122" s="1"/>
      <c r="AC122" s="1"/>
      <c r="AD122" s="1"/>
      <c r="AE122" s="1"/>
      <c r="AF122" s="1"/>
      <c r="AG122" s="1"/>
    </row>
    <row r="123" spans="1:33" ht="15.75" customHeight="1">
      <c r="A123" s="1"/>
      <c r="B123" s="1"/>
      <c r="C123" s="1"/>
      <c r="D123" s="1"/>
      <c r="E123" s="1"/>
      <c r="F123" s="1"/>
      <c r="G123" s="1"/>
      <c r="H123" s="1"/>
      <c r="I123" s="1"/>
      <c r="J123" s="1"/>
      <c r="K123" s="1"/>
      <c r="L123" s="1"/>
      <c r="M123" s="1"/>
      <c r="N123" s="1"/>
      <c r="O123" s="1"/>
      <c r="P123" s="1"/>
      <c r="Q123" s="1"/>
      <c r="R123" s="1"/>
      <c r="S123" s="1"/>
      <c r="T123" s="33"/>
      <c r="U123" s="109"/>
      <c r="V123" s="1"/>
      <c r="W123" s="33"/>
      <c r="X123" s="109"/>
      <c r="Y123" s="1"/>
      <c r="Z123" s="1"/>
      <c r="AA123" s="1"/>
      <c r="AB123" s="1"/>
      <c r="AC123" s="1"/>
      <c r="AD123" s="1"/>
      <c r="AE123" s="1"/>
      <c r="AF123" s="1"/>
      <c r="AG123" s="1"/>
    </row>
    <row r="124" spans="1:33" ht="15.75" customHeight="1">
      <c r="A124" s="1"/>
      <c r="B124" s="1"/>
      <c r="C124" s="1"/>
      <c r="D124" s="1"/>
      <c r="E124" s="1"/>
      <c r="F124" s="1"/>
      <c r="G124" s="1"/>
      <c r="H124" s="1"/>
      <c r="I124" s="1"/>
      <c r="J124" s="1"/>
      <c r="K124" s="1"/>
      <c r="L124" s="1"/>
      <c r="M124" s="1"/>
      <c r="N124" s="1"/>
      <c r="O124" s="1"/>
      <c r="P124" s="1"/>
      <c r="Q124" s="1"/>
      <c r="R124" s="1"/>
      <c r="S124" s="1"/>
      <c r="T124" s="33"/>
      <c r="U124" s="109"/>
      <c r="V124" s="1"/>
      <c r="W124" s="33"/>
      <c r="X124" s="109"/>
      <c r="Y124" s="1"/>
      <c r="Z124" s="1"/>
      <c r="AA124" s="1"/>
      <c r="AB124" s="1"/>
      <c r="AC124" s="1"/>
      <c r="AD124" s="1"/>
      <c r="AE124" s="1"/>
      <c r="AF124" s="1"/>
      <c r="AG124" s="1"/>
    </row>
    <row r="125" spans="1:33" ht="15.75" customHeight="1">
      <c r="A125" s="1"/>
      <c r="B125" s="1"/>
      <c r="C125" s="1"/>
      <c r="D125" s="1"/>
      <c r="E125" s="1"/>
      <c r="F125" s="1"/>
      <c r="G125" s="1"/>
      <c r="H125" s="1"/>
      <c r="I125" s="1"/>
      <c r="J125" s="1"/>
      <c r="K125" s="1"/>
      <c r="L125" s="1"/>
      <c r="M125" s="1"/>
      <c r="N125" s="1"/>
      <c r="O125" s="1"/>
      <c r="P125" s="1"/>
      <c r="Q125" s="1"/>
      <c r="R125" s="1"/>
      <c r="S125" s="1"/>
      <c r="T125" s="33"/>
      <c r="U125" s="109"/>
      <c r="V125" s="1"/>
      <c r="W125" s="33"/>
      <c r="X125" s="109"/>
      <c r="Y125" s="1"/>
      <c r="Z125" s="1"/>
      <c r="AA125" s="1"/>
      <c r="AB125" s="1"/>
      <c r="AC125" s="1"/>
      <c r="AD125" s="1"/>
      <c r="AE125" s="1"/>
      <c r="AF125" s="1"/>
      <c r="AG125" s="1"/>
    </row>
    <row r="126" spans="1:33" ht="15.75" customHeight="1">
      <c r="A126" s="1"/>
      <c r="B126" s="1"/>
      <c r="C126" s="1"/>
      <c r="D126" s="1"/>
      <c r="E126" s="1"/>
      <c r="F126" s="1"/>
      <c r="G126" s="1"/>
      <c r="H126" s="1"/>
      <c r="I126" s="1"/>
      <c r="J126" s="1"/>
      <c r="K126" s="1"/>
      <c r="L126" s="1"/>
      <c r="M126" s="1"/>
      <c r="N126" s="1"/>
      <c r="O126" s="1"/>
      <c r="P126" s="1"/>
      <c r="Q126" s="1"/>
      <c r="R126" s="1"/>
      <c r="S126" s="1"/>
      <c r="T126" s="33"/>
      <c r="U126" s="109"/>
      <c r="V126" s="1"/>
      <c r="W126" s="33"/>
      <c r="X126" s="109"/>
      <c r="Y126" s="1"/>
      <c r="Z126" s="1"/>
      <c r="AA126" s="1"/>
      <c r="AB126" s="1"/>
      <c r="AC126" s="1"/>
      <c r="AD126" s="1"/>
      <c r="AE126" s="1"/>
      <c r="AF126" s="1"/>
      <c r="AG126" s="1"/>
    </row>
    <row r="127" spans="1:33" ht="15.75" customHeight="1">
      <c r="A127" s="1"/>
      <c r="B127" s="1"/>
      <c r="C127" s="1"/>
      <c r="D127" s="1"/>
      <c r="E127" s="1"/>
      <c r="F127" s="1"/>
      <c r="G127" s="1"/>
      <c r="H127" s="1"/>
      <c r="I127" s="1"/>
      <c r="J127" s="1"/>
      <c r="K127" s="1"/>
      <c r="L127" s="1"/>
      <c r="M127" s="1"/>
      <c r="N127" s="1"/>
      <c r="O127" s="1"/>
      <c r="P127" s="1"/>
      <c r="Q127" s="1"/>
      <c r="R127" s="1"/>
      <c r="S127" s="1"/>
      <c r="T127" s="33"/>
      <c r="U127" s="109"/>
      <c r="V127" s="1"/>
      <c r="W127" s="33"/>
      <c r="X127" s="109"/>
      <c r="Y127" s="1"/>
      <c r="Z127" s="1"/>
      <c r="AA127" s="1"/>
      <c r="AB127" s="1"/>
      <c r="AC127" s="1"/>
      <c r="AD127" s="1"/>
      <c r="AE127" s="1"/>
      <c r="AF127" s="1"/>
      <c r="AG127" s="1"/>
    </row>
    <row r="128" spans="1:33" ht="15.75" customHeight="1">
      <c r="A128" s="1"/>
      <c r="B128" s="1"/>
      <c r="C128" s="1"/>
      <c r="D128" s="1"/>
      <c r="E128" s="1"/>
      <c r="F128" s="1"/>
      <c r="G128" s="1"/>
      <c r="H128" s="1"/>
      <c r="I128" s="1"/>
      <c r="J128" s="1"/>
      <c r="K128" s="1"/>
      <c r="L128" s="1"/>
      <c r="M128" s="1"/>
      <c r="N128" s="1"/>
      <c r="O128" s="1"/>
      <c r="P128" s="1"/>
      <c r="Q128" s="1"/>
      <c r="R128" s="1"/>
      <c r="S128" s="1"/>
      <c r="T128" s="33"/>
      <c r="U128" s="109"/>
      <c r="V128" s="1"/>
      <c r="W128" s="33"/>
      <c r="X128" s="109"/>
      <c r="Y128" s="1"/>
      <c r="Z128" s="1"/>
      <c r="AA128" s="1"/>
      <c r="AB128" s="1"/>
      <c r="AC128" s="1"/>
      <c r="AD128" s="1"/>
      <c r="AE128" s="1"/>
      <c r="AF128" s="1"/>
      <c r="AG128" s="1"/>
    </row>
    <row r="129" spans="1:33" ht="15.75" customHeight="1">
      <c r="A129" s="1"/>
      <c r="B129" s="1"/>
      <c r="C129" s="1"/>
      <c r="D129" s="1"/>
      <c r="E129" s="1"/>
      <c r="F129" s="1"/>
      <c r="G129" s="1"/>
      <c r="H129" s="1"/>
      <c r="I129" s="1"/>
      <c r="J129" s="1"/>
      <c r="K129" s="1"/>
      <c r="L129" s="1"/>
      <c r="M129" s="1"/>
      <c r="N129" s="1"/>
      <c r="O129" s="1"/>
      <c r="P129" s="1"/>
      <c r="Q129" s="1"/>
      <c r="R129" s="1"/>
      <c r="S129" s="1"/>
      <c r="T129" s="33"/>
      <c r="U129" s="109"/>
      <c r="V129" s="1"/>
      <c r="W129" s="33"/>
      <c r="X129" s="109"/>
      <c r="Y129" s="1"/>
      <c r="Z129" s="1"/>
      <c r="AA129" s="1"/>
      <c r="AB129" s="1"/>
      <c r="AC129" s="1"/>
      <c r="AD129" s="1"/>
      <c r="AE129" s="1"/>
      <c r="AF129" s="1"/>
      <c r="AG129" s="1"/>
    </row>
    <row r="130" spans="1:33" ht="15.75" customHeight="1">
      <c r="A130" s="1"/>
      <c r="B130" s="1"/>
      <c r="C130" s="1"/>
      <c r="D130" s="1"/>
      <c r="E130" s="1"/>
      <c r="F130" s="1"/>
      <c r="G130" s="1"/>
      <c r="H130" s="1"/>
      <c r="I130" s="1"/>
      <c r="J130" s="1"/>
      <c r="K130" s="1"/>
      <c r="L130" s="1"/>
      <c r="M130" s="1"/>
      <c r="N130" s="1"/>
      <c r="O130" s="1"/>
      <c r="P130" s="1"/>
      <c r="Q130" s="1"/>
      <c r="R130" s="1"/>
      <c r="S130" s="1"/>
      <c r="T130" s="33"/>
      <c r="U130" s="109"/>
      <c r="V130" s="1"/>
      <c r="W130" s="33"/>
      <c r="X130" s="109"/>
      <c r="Y130" s="1"/>
      <c r="Z130" s="1"/>
      <c r="AA130" s="1"/>
      <c r="AB130" s="1"/>
      <c r="AC130" s="1"/>
      <c r="AD130" s="1"/>
      <c r="AE130" s="1"/>
      <c r="AF130" s="1"/>
      <c r="AG130" s="1"/>
    </row>
    <row r="131" spans="1:33" ht="15.75" customHeight="1">
      <c r="A131" s="1"/>
      <c r="B131" s="1"/>
      <c r="C131" s="1"/>
      <c r="D131" s="1"/>
      <c r="E131" s="1"/>
      <c r="F131" s="1"/>
      <c r="G131" s="1"/>
      <c r="H131" s="1"/>
      <c r="I131" s="1"/>
      <c r="J131" s="1"/>
      <c r="K131" s="1"/>
      <c r="L131" s="1"/>
      <c r="M131" s="1"/>
      <c r="N131" s="1"/>
      <c r="O131" s="1"/>
      <c r="P131" s="1"/>
      <c r="Q131" s="1"/>
      <c r="R131" s="1"/>
      <c r="S131" s="1"/>
      <c r="T131" s="33"/>
      <c r="U131" s="109"/>
      <c r="V131" s="1"/>
      <c r="W131" s="33"/>
      <c r="X131" s="109"/>
      <c r="Y131" s="1"/>
      <c r="Z131" s="1"/>
      <c r="AA131" s="1"/>
      <c r="AB131" s="1"/>
      <c r="AC131" s="1"/>
      <c r="AD131" s="1"/>
      <c r="AE131" s="1"/>
      <c r="AF131" s="1"/>
      <c r="AG131" s="1"/>
    </row>
    <row r="132" spans="1:33" ht="15.75" customHeight="1">
      <c r="A132" s="1"/>
      <c r="B132" s="1"/>
      <c r="C132" s="1"/>
      <c r="D132" s="1"/>
      <c r="E132" s="1"/>
      <c r="F132" s="1"/>
      <c r="G132" s="1"/>
      <c r="H132" s="1"/>
      <c r="I132" s="1"/>
      <c r="J132" s="1"/>
      <c r="K132" s="1"/>
      <c r="L132" s="1"/>
      <c r="M132" s="1"/>
      <c r="N132" s="1"/>
      <c r="O132" s="1"/>
      <c r="P132" s="1"/>
      <c r="Q132" s="1"/>
      <c r="R132" s="1"/>
      <c r="S132" s="1"/>
      <c r="T132" s="33"/>
      <c r="U132" s="109"/>
      <c r="V132" s="1"/>
      <c r="W132" s="33"/>
      <c r="X132" s="109"/>
      <c r="Y132" s="1"/>
      <c r="Z132" s="1"/>
      <c r="AA132" s="1"/>
      <c r="AB132" s="1"/>
      <c r="AC132" s="1"/>
      <c r="AD132" s="1"/>
      <c r="AE132" s="1"/>
      <c r="AF132" s="1"/>
      <c r="AG132" s="1"/>
    </row>
    <row r="133" spans="1:33" ht="15.75" customHeight="1">
      <c r="A133" s="1"/>
      <c r="B133" s="1"/>
      <c r="C133" s="1"/>
      <c r="D133" s="1"/>
      <c r="E133" s="1"/>
      <c r="F133" s="1"/>
      <c r="G133" s="1"/>
      <c r="H133" s="1"/>
      <c r="I133" s="1"/>
      <c r="J133" s="1"/>
      <c r="K133" s="1"/>
      <c r="L133" s="1"/>
      <c r="M133" s="1"/>
      <c r="N133" s="1"/>
      <c r="O133" s="1"/>
      <c r="P133" s="1"/>
      <c r="Q133" s="1"/>
      <c r="R133" s="1"/>
      <c r="S133" s="1"/>
      <c r="T133" s="33"/>
      <c r="U133" s="109"/>
      <c r="V133" s="1"/>
      <c r="W133" s="33"/>
      <c r="X133" s="109"/>
      <c r="Y133" s="1"/>
      <c r="Z133" s="1"/>
      <c r="AA133" s="1"/>
      <c r="AB133" s="1"/>
      <c r="AC133" s="1"/>
      <c r="AD133" s="1"/>
      <c r="AE133" s="1"/>
      <c r="AF133" s="1"/>
      <c r="AG133" s="1"/>
    </row>
    <row r="134" spans="1:33" ht="15.75" customHeight="1">
      <c r="A134" s="1"/>
      <c r="B134" s="1"/>
      <c r="C134" s="1"/>
      <c r="D134" s="1"/>
      <c r="E134" s="1"/>
      <c r="F134" s="1"/>
      <c r="G134" s="1"/>
      <c r="H134" s="1"/>
      <c r="I134" s="1"/>
      <c r="J134" s="1"/>
      <c r="K134" s="1"/>
      <c r="L134" s="1"/>
      <c r="M134" s="1"/>
      <c r="N134" s="1"/>
      <c r="O134" s="1"/>
      <c r="P134" s="1"/>
      <c r="Q134" s="1"/>
      <c r="R134" s="1"/>
      <c r="S134" s="1"/>
      <c r="T134" s="33"/>
      <c r="U134" s="109"/>
      <c r="V134" s="1"/>
      <c r="W134" s="33"/>
      <c r="X134" s="109"/>
      <c r="Y134" s="1"/>
      <c r="Z134" s="1"/>
      <c r="AA134" s="1"/>
      <c r="AB134" s="1"/>
      <c r="AC134" s="1"/>
      <c r="AD134" s="1"/>
      <c r="AE134" s="1"/>
      <c r="AF134" s="1"/>
      <c r="AG134" s="1"/>
    </row>
    <row r="135" spans="1:33" ht="15.75" customHeight="1">
      <c r="A135" s="1"/>
      <c r="B135" s="1"/>
      <c r="C135" s="1"/>
      <c r="D135" s="1"/>
      <c r="E135" s="1"/>
      <c r="F135" s="1"/>
      <c r="G135" s="1"/>
      <c r="H135" s="1"/>
      <c r="I135" s="1"/>
      <c r="J135" s="1"/>
      <c r="K135" s="1"/>
      <c r="L135" s="1"/>
      <c r="M135" s="1"/>
      <c r="N135" s="1"/>
      <c r="O135" s="1"/>
      <c r="P135" s="1"/>
      <c r="Q135" s="1"/>
      <c r="R135" s="1"/>
      <c r="S135" s="1"/>
      <c r="T135" s="33"/>
      <c r="U135" s="109"/>
      <c r="V135" s="1"/>
      <c r="W135" s="33"/>
      <c r="X135" s="109"/>
      <c r="Y135" s="1"/>
      <c r="Z135" s="1"/>
      <c r="AA135" s="1"/>
      <c r="AB135" s="1"/>
      <c r="AC135" s="1"/>
      <c r="AD135" s="1"/>
      <c r="AE135" s="1"/>
      <c r="AF135" s="1"/>
      <c r="AG135" s="1"/>
    </row>
    <row r="136" spans="1:33" ht="15.75" customHeight="1">
      <c r="A136" s="1"/>
      <c r="B136" s="1"/>
      <c r="C136" s="1"/>
      <c r="D136" s="1"/>
      <c r="E136" s="1"/>
      <c r="F136" s="1"/>
      <c r="G136" s="1"/>
      <c r="H136" s="1"/>
      <c r="I136" s="1"/>
      <c r="J136" s="1"/>
      <c r="K136" s="1"/>
      <c r="L136" s="1"/>
      <c r="M136" s="1"/>
      <c r="N136" s="1"/>
      <c r="O136" s="1"/>
      <c r="P136" s="1"/>
      <c r="Q136" s="1"/>
      <c r="R136" s="1"/>
      <c r="S136" s="1"/>
      <c r="T136" s="33"/>
      <c r="U136" s="109"/>
      <c r="V136" s="1"/>
      <c r="W136" s="33"/>
      <c r="X136" s="109"/>
      <c r="Y136" s="1"/>
      <c r="Z136" s="1"/>
      <c r="AA136" s="1"/>
      <c r="AB136" s="1"/>
      <c r="AC136" s="1"/>
      <c r="AD136" s="1"/>
      <c r="AE136" s="1"/>
      <c r="AF136" s="1"/>
      <c r="AG136" s="1"/>
    </row>
    <row r="137" spans="1:33" ht="15.75" customHeight="1">
      <c r="A137" s="1"/>
      <c r="B137" s="1"/>
      <c r="C137" s="1"/>
      <c r="D137" s="1"/>
      <c r="E137" s="1"/>
      <c r="F137" s="1"/>
      <c r="G137" s="1"/>
      <c r="H137" s="1"/>
      <c r="I137" s="1"/>
      <c r="J137" s="1"/>
      <c r="K137" s="1"/>
      <c r="L137" s="1"/>
      <c r="M137" s="1"/>
      <c r="N137" s="1"/>
      <c r="O137" s="1"/>
      <c r="P137" s="1"/>
      <c r="Q137" s="1"/>
      <c r="R137" s="1"/>
      <c r="S137" s="1"/>
      <c r="T137" s="33"/>
      <c r="U137" s="109"/>
      <c r="V137" s="1"/>
      <c r="W137" s="33"/>
      <c r="X137" s="109"/>
      <c r="Y137" s="1"/>
      <c r="Z137" s="1"/>
      <c r="AA137" s="1"/>
      <c r="AB137" s="1"/>
      <c r="AC137" s="1"/>
      <c r="AD137" s="1"/>
      <c r="AE137" s="1"/>
      <c r="AF137" s="1"/>
      <c r="AG137" s="1"/>
    </row>
    <row r="138" spans="1:33" ht="15.75" customHeight="1">
      <c r="A138" s="1"/>
      <c r="B138" s="1"/>
      <c r="C138" s="1"/>
      <c r="D138" s="1"/>
      <c r="E138" s="1"/>
      <c r="F138" s="1"/>
      <c r="G138" s="1"/>
      <c r="H138" s="1"/>
      <c r="I138" s="1"/>
      <c r="J138" s="1"/>
      <c r="K138" s="1"/>
      <c r="L138" s="1"/>
      <c r="M138" s="1"/>
      <c r="N138" s="1"/>
      <c r="O138" s="1"/>
      <c r="P138" s="1"/>
      <c r="Q138" s="1"/>
      <c r="R138" s="1"/>
      <c r="S138" s="1"/>
      <c r="T138" s="33"/>
      <c r="U138" s="109"/>
      <c r="V138" s="1"/>
      <c r="W138" s="33"/>
      <c r="X138" s="109"/>
      <c r="Y138" s="1"/>
      <c r="Z138" s="1"/>
      <c r="AA138" s="1"/>
      <c r="AB138" s="1"/>
      <c r="AC138" s="1"/>
      <c r="AD138" s="1"/>
      <c r="AE138" s="1"/>
      <c r="AF138" s="1"/>
      <c r="AG138" s="1"/>
    </row>
    <row r="139" spans="1:33" ht="15.75" customHeight="1">
      <c r="A139" s="1"/>
      <c r="B139" s="1"/>
      <c r="C139" s="1"/>
      <c r="D139" s="1"/>
      <c r="E139" s="1"/>
      <c r="F139" s="1"/>
      <c r="G139" s="1"/>
      <c r="H139" s="1"/>
      <c r="I139" s="1"/>
      <c r="J139" s="1"/>
      <c r="K139" s="1"/>
      <c r="L139" s="1"/>
      <c r="M139" s="1"/>
      <c r="N139" s="1"/>
      <c r="O139" s="1"/>
      <c r="P139" s="1"/>
      <c r="Q139" s="1"/>
      <c r="R139" s="1"/>
      <c r="S139" s="1"/>
      <c r="T139" s="33"/>
      <c r="U139" s="109"/>
      <c r="V139" s="1"/>
      <c r="W139" s="33"/>
      <c r="X139" s="109"/>
      <c r="Y139" s="1"/>
      <c r="Z139" s="1"/>
      <c r="AA139" s="1"/>
      <c r="AB139" s="1"/>
      <c r="AC139" s="1"/>
      <c r="AD139" s="1"/>
      <c r="AE139" s="1"/>
      <c r="AF139" s="1"/>
      <c r="AG139" s="1"/>
    </row>
    <row r="140" spans="1:33" ht="15.75" customHeight="1">
      <c r="A140" s="1"/>
      <c r="B140" s="1"/>
      <c r="C140" s="1"/>
      <c r="D140" s="1"/>
      <c r="E140" s="1"/>
      <c r="F140" s="1"/>
      <c r="G140" s="1"/>
      <c r="H140" s="1"/>
      <c r="I140" s="1"/>
      <c r="J140" s="1"/>
      <c r="K140" s="1"/>
      <c r="L140" s="1"/>
      <c r="M140" s="1"/>
      <c r="N140" s="1"/>
      <c r="O140" s="1"/>
      <c r="P140" s="1"/>
      <c r="Q140" s="1"/>
      <c r="R140" s="1"/>
      <c r="S140" s="1"/>
      <c r="T140" s="33"/>
      <c r="U140" s="109"/>
      <c r="V140" s="1"/>
      <c r="W140" s="33"/>
      <c r="X140" s="109"/>
      <c r="Y140" s="1"/>
      <c r="Z140" s="1"/>
      <c r="AA140" s="1"/>
      <c r="AB140" s="1"/>
      <c r="AC140" s="1"/>
      <c r="AD140" s="1"/>
      <c r="AE140" s="1"/>
      <c r="AF140" s="1"/>
      <c r="AG140" s="1"/>
    </row>
    <row r="141" spans="1:33" ht="15.75" customHeight="1">
      <c r="A141" s="1"/>
      <c r="B141" s="1"/>
      <c r="C141" s="1"/>
      <c r="D141" s="1"/>
      <c r="E141" s="1"/>
      <c r="F141" s="1"/>
      <c r="G141" s="1"/>
      <c r="H141" s="1"/>
      <c r="I141" s="1"/>
      <c r="J141" s="1"/>
      <c r="K141" s="1"/>
      <c r="L141" s="1"/>
      <c r="M141" s="1"/>
      <c r="N141" s="1"/>
      <c r="O141" s="1"/>
      <c r="P141" s="1"/>
      <c r="Q141" s="1"/>
      <c r="R141" s="1"/>
      <c r="S141" s="1"/>
      <c r="T141" s="33"/>
      <c r="U141" s="109"/>
      <c r="V141" s="1"/>
      <c r="W141" s="33"/>
      <c r="X141" s="109"/>
      <c r="Y141" s="1"/>
      <c r="Z141" s="1"/>
      <c r="AA141" s="1"/>
      <c r="AB141" s="1"/>
      <c r="AC141" s="1"/>
      <c r="AD141" s="1"/>
      <c r="AE141" s="1"/>
      <c r="AF141" s="1"/>
      <c r="AG141" s="1"/>
    </row>
    <row r="142" spans="1:33" ht="15.75" customHeight="1">
      <c r="A142" s="1"/>
      <c r="B142" s="1"/>
      <c r="C142" s="1"/>
      <c r="D142" s="1"/>
      <c r="E142" s="1"/>
      <c r="F142" s="1"/>
      <c r="G142" s="1"/>
      <c r="H142" s="1"/>
      <c r="I142" s="1"/>
      <c r="J142" s="1"/>
      <c r="K142" s="1"/>
      <c r="L142" s="1"/>
      <c r="M142" s="1"/>
      <c r="N142" s="1"/>
      <c r="O142" s="1"/>
      <c r="P142" s="1"/>
      <c r="Q142" s="1"/>
      <c r="R142" s="1"/>
      <c r="S142" s="1"/>
      <c r="T142" s="33"/>
      <c r="U142" s="109"/>
      <c r="V142" s="1"/>
      <c r="W142" s="33"/>
      <c r="X142" s="109"/>
      <c r="Y142" s="1"/>
      <c r="Z142" s="1"/>
      <c r="AA142" s="1"/>
      <c r="AB142" s="1"/>
      <c r="AC142" s="1"/>
      <c r="AD142" s="1"/>
      <c r="AE142" s="1"/>
      <c r="AF142" s="1"/>
      <c r="AG142" s="1"/>
    </row>
    <row r="143" spans="1:33" ht="15.75" customHeight="1">
      <c r="A143" s="1"/>
      <c r="B143" s="1"/>
      <c r="C143" s="1"/>
      <c r="D143" s="1"/>
      <c r="E143" s="1"/>
      <c r="F143" s="1"/>
      <c r="G143" s="1"/>
      <c r="H143" s="1"/>
      <c r="I143" s="1"/>
      <c r="J143" s="1"/>
      <c r="K143" s="1"/>
      <c r="L143" s="1"/>
      <c r="M143" s="1"/>
      <c r="N143" s="1"/>
      <c r="O143" s="1"/>
      <c r="P143" s="1"/>
      <c r="Q143" s="1"/>
      <c r="R143" s="1"/>
      <c r="S143" s="1"/>
      <c r="T143" s="33"/>
      <c r="U143" s="109"/>
      <c r="V143" s="1"/>
      <c r="W143" s="33"/>
      <c r="X143" s="109"/>
      <c r="Y143" s="1"/>
      <c r="Z143" s="1"/>
      <c r="AA143" s="1"/>
      <c r="AB143" s="1"/>
      <c r="AC143" s="1"/>
      <c r="AD143" s="1"/>
      <c r="AE143" s="1"/>
      <c r="AF143" s="1"/>
      <c r="AG143" s="1"/>
    </row>
    <row r="144" spans="1:33" ht="15.75" customHeight="1">
      <c r="A144" s="1"/>
      <c r="B144" s="1"/>
      <c r="C144" s="1"/>
      <c r="D144" s="1"/>
      <c r="E144" s="1"/>
      <c r="F144" s="1"/>
      <c r="G144" s="1"/>
      <c r="H144" s="1"/>
      <c r="I144" s="1"/>
      <c r="J144" s="1"/>
      <c r="K144" s="1"/>
      <c r="L144" s="1"/>
      <c r="M144" s="1"/>
      <c r="N144" s="1"/>
      <c r="O144" s="1"/>
      <c r="P144" s="1"/>
      <c r="Q144" s="1"/>
      <c r="R144" s="1"/>
      <c r="S144" s="1"/>
      <c r="T144" s="33"/>
      <c r="U144" s="109"/>
      <c r="V144" s="1"/>
      <c r="W144" s="33"/>
      <c r="X144" s="109"/>
      <c r="Y144" s="1"/>
      <c r="Z144" s="1"/>
      <c r="AA144" s="1"/>
      <c r="AB144" s="1"/>
      <c r="AC144" s="1"/>
      <c r="AD144" s="1"/>
      <c r="AE144" s="1"/>
      <c r="AF144" s="1"/>
      <c r="AG144" s="1"/>
    </row>
    <row r="145" spans="1:33" ht="15.75" customHeight="1">
      <c r="A145" s="1"/>
      <c r="B145" s="1"/>
      <c r="C145" s="1"/>
      <c r="D145" s="1"/>
      <c r="E145" s="1"/>
      <c r="F145" s="1"/>
      <c r="G145" s="1"/>
      <c r="H145" s="1"/>
      <c r="I145" s="1"/>
      <c r="J145" s="1"/>
      <c r="K145" s="1"/>
      <c r="L145" s="1"/>
      <c r="M145" s="1"/>
      <c r="N145" s="1"/>
      <c r="O145" s="1"/>
      <c r="P145" s="1"/>
      <c r="Q145" s="1"/>
      <c r="R145" s="1"/>
      <c r="S145" s="1"/>
      <c r="T145" s="33"/>
      <c r="U145" s="109"/>
      <c r="V145" s="1"/>
      <c r="W145" s="33"/>
      <c r="X145" s="109"/>
      <c r="Y145" s="1"/>
      <c r="Z145" s="1"/>
      <c r="AA145" s="1"/>
      <c r="AB145" s="1"/>
      <c r="AC145" s="1"/>
      <c r="AD145" s="1"/>
      <c r="AE145" s="1"/>
      <c r="AF145" s="1"/>
      <c r="AG145" s="1"/>
    </row>
    <row r="146" spans="1:33" ht="15.75" customHeight="1">
      <c r="A146" s="1"/>
      <c r="B146" s="1"/>
      <c r="C146" s="1"/>
      <c r="D146" s="1"/>
      <c r="E146" s="1"/>
      <c r="F146" s="1"/>
      <c r="G146" s="1"/>
      <c r="H146" s="1"/>
      <c r="I146" s="1"/>
      <c r="J146" s="1"/>
      <c r="K146" s="1"/>
      <c r="L146" s="1"/>
      <c r="M146" s="1"/>
      <c r="N146" s="1"/>
      <c r="O146" s="1"/>
      <c r="P146" s="1"/>
      <c r="Q146" s="1"/>
      <c r="R146" s="1"/>
      <c r="S146" s="1"/>
      <c r="T146" s="33"/>
      <c r="U146" s="109"/>
      <c r="V146" s="1"/>
      <c r="W146" s="33"/>
      <c r="X146" s="109"/>
      <c r="Y146" s="1"/>
      <c r="Z146" s="1"/>
      <c r="AA146" s="1"/>
      <c r="AB146" s="1"/>
      <c r="AC146" s="1"/>
      <c r="AD146" s="1"/>
      <c r="AE146" s="1"/>
      <c r="AF146" s="1"/>
      <c r="AG146" s="1"/>
    </row>
    <row r="147" spans="1:33" ht="15.75" customHeight="1">
      <c r="A147" s="1"/>
      <c r="B147" s="1"/>
      <c r="C147" s="1"/>
      <c r="D147" s="1"/>
      <c r="E147" s="1"/>
      <c r="F147" s="1"/>
      <c r="G147" s="1"/>
      <c r="H147" s="1"/>
      <c r="I147" s="1"/>
      <c r="J147" s="1"/>
      <c r="K147" s="1"/>
      <c r="L147" s="1"/>
      <c r="M147" s="1"/>
      <c r="N147" s="1"/>
      <c r="O147" s="1"/>
      <c r="P147" s="1"/>
      <c r="Q147" s="1"/>
      <c r="R147" s="1"/>
      <c r="S147" s="1"/>
      <c r="T147" s="33"/>
      <c r="U147" s="109"/>
      <c r="V147" s="1"/>
      <c r="W147" s="33"/>
      <c r="X147" s="109"/>
      <c r="Y147" s="1"/>
      <c r="Z147" s="1"/>
      <c r="AA147" s="1"/>
      <c r="AB147" s="1"/>
      <c r="AC147" s="1"/>
      <c r="AD147" s="1"/>
      <c r="AE147" s="1"/>
      <c r="AF147" s="1"/>
      <c r="AG147" s="1"/>
    </row>
    <row r="148" spans="1:33" ht="15.75" customHeight="1">
      <c r="A148" s="1"/>
      <c r="B148" s="1"/>
      <c r="C148" s="1"/>
      <c r="D148" s="1"/>
      <c r="E148" s="1"/>
      <c r="F148" s="1"/>
      <c r="G148" s="1"/>
      <c r="H148" s="1"/>
      <c r="I148" s="1"/>
      <c r="J148" s="1"/>
      <c r="K148" s="1"/>
      <c r="L148" s="1"/>
      <c r="M148" s="1"/>
      <c r="N148" s="1"/>
      <c r="O148" s="1"/>
      <c r="P148" s="1"/>
      <c r="Q148" s="1"/>
      <c r="R148" s="1"/>
      <c r="S148" s="1"/>
      <c r="T148" s="33"/>
      <c r="U148" s="109"/>
      <c r="V148" s="1"/>
      <c r="W148" s="33"/>
      <c r="X148" s="109"/>
      <c r="Y148" s="1"/>
      <c r="Z148" s="1"/>
      <c r="AA148" s="1"/>
      <c r="AB148" s="1"/>
      <c r="AC148" s="1"/>
      <c r="AD148" s="1"/>
      <c r="AE148" s="1"/>
      <c r="AF148" s="1"/>
      <c r="AG148" s="1"/>
    </row>
    <row r="149" spans="1:33" ht="15.75" customHeight="1">
      <c r="A149" s="1"/>
      <c r="B149" s="1"/>
      <c r="C149" s="1"/>
      <c r="D149" s="1"/>
      <c r="E149" s="1"/>
      <c r="F149" s="1"/>
      <c r="G149" s="1"/>
      <c r="H149" s="1"/>
      <c r="I149" s="1"/>
      <c r="J149" s="1"/>
      <c r="K149" s="1"/>
      <c r="L149" s="1"/>
      <c r="M149" s="1"/>
      <c r="N149" s="1"/>
      <c r="O149" s="1"/>
      <c r="P149" s="1"/>
      <c r="Q149" s="1"/>
      <c r="R149" s="1"/>
      <c r="S149" s="1"/>
      <c r="T149" s="33"/>
      <c r="U149" s="109"/>
      <c r="V149" s="1"/>
      <c r="W149" s="33"/>
      <c r="X149" s="109"/>
      <c r="Y149" s="1"/>
      <c r="Z149" s="1"/>
      <c r="AA149" s="1"/>
      <c r="AB149" s="1"/>
      <c r="AC149" s="1"/>
      <c r="AD149" s="1"/>
      <c r="AE149" s="1"/>
      <c r="AF149" s="1"/>
      <c r="AG149" s="1"/>
    </row>
    <row r="150" spans="1:33" ht="15.75" customHeight="1">
      <c r="A150" s="1"/>
      <c r="B150" s="1"/>
      <c r="C150" s="1"/>
      <c r="D150" s="1"/>
      <c r="E150" s="1"/>
      <c r="F150" s="1"/>
      <c r="G150" s="1"/>
      <c r="H150" s="1"/>
      <c r="I150" s="1"/>
      <c r="J150" s="1"/>
      <c r="K150" s="1"/>
      <c r="L150" s="1"/>
      <c r="M150" s="1"/>
      <c r="N150" s="1"/>
      <c r="O150" s="1"/>
      <c r="P150" s="1"/>
      <c r="Q150" s="1"/>
      <c r="R150" s="1"/>
      <c r="S150" s="1"/>
      <c r="T150" s="33"/>
      <c r="U150" s="109"/>
      <c r="V150" s="1"/>
      <c r="W150" s="33"/>
      <c r="X150" s="109"/>
      <c r="Y150" s="1"/>
      <c r="Z150" s="1"/>
      <c r="AA150" s="1"/>
      <c r="AB150" s="1"/>
      <c r="AC150" s="1"/>
      <c r="AD150" s="1"/>
      <c r="AE150" s="1"/>
      <c r="AF150" s="1"/>
      <c r="AG150" s="1"/>
    </row>
    <row r="151" spans="1:33" ht="15.75" customHeight="1">
      <c r="A151" s="1"/>
      <c r="B151" s="1"/>
      <c r="C151" s="1"/>
      <c r="D151" s="1"/>
      <c r="E151" s="1"/>
      <c r="F151" s="1"/>
      <c r="G151" s="1"/>
      <c r="H151" s="1"/>
      <c r="I151" s="1"/>
      <c r="J151" s="1"/>
      <c r="K151" s="1"/>
      <c r="L151" s="1"/>
      <c r="M151" s="1"/>
      <c r="N151" s="1"/>
      <c r="O151" s="1"/>
      <c r="P151" s="1"/>
      <c r="Q151" s="1"/>
      <c r="R151" s="1"/>
      <c r="S151" s="1"/>
      <c r="T151" s="33"/>
      <c r="U151" s="109"/>
      <c r="V151" s="1"/>
      <c r="W151" s="33"/>
      <c r="X151" s="109"/>
      <c r="Y151" s="1"/>
      <c r="Z151" s="1"/>
      <c r="AA151" s="1"/>
      <c r="AB151" s="1"/>
      <c r="AC151" s="1"/>
      <c r="AD151" s="1"/>
      <c r="AE151" s="1"/>
      <c r="AF151" s="1"/>
      <c r="AG151" s="1"/>
    </row>
    <row r="152" spans="1:33" ht="15.75" customHeight="1">
      <c r="A152" s="1"/>
      <c r="B152" s="1"/>
      <c r="C152" s="1"/>
      <c r="D152" s="1"/>
      <c r="E152" s="1"/>
      <c r="F152" s="1"/>
      <c r="G152" s="1"/>
      <c r="H152" s="1"/>
      <c r="I152" s="1"/>
      <c r="J152" s="1"/>
      <c r="K152" s="1"/>
      <c r="L152" s="1"/>
      <c r="M152" s="1"/>
      <c r="N152" s="1"/>
      <c r="O152" s="1"/>
      <c r="P152" s="1"/>
      <c r="Q152" s="1"/>
      <c r="R152" s="1"/>
      <c r="S152" s="1"/>
      <c r="T152" s="33"/>
      <c r="U152" s="109"/>
      <c r="V152" s="1"/>
      <c r="W152" s="33"/>
      <c r="X152" s="109"/>
      <c r="Y152" s="1"/>
      <c r="Z152" s="1"/>
      <c r="AA152" s="1"/>
      <c r="AB152" s="1"/>
      <c r="AC152" s="1"/>
      <c r="AD152" s="1"/>
      <c r="AE152" s="1"/>
      <c r="AF152" s="1"/>
      <c r="AG152" s="1"/>
    </row>
    <row r="153" spans="1:33" ht="15.75" customHeight="1">
      <c r="A153" s="1"/>
      <c r="B153" s="1"/>
      <c r="C153" s="1"/>
      <c r="D153" s="1"/>
      <c r="E153" s="1"/>
      <c r="F153" s="1"/>
      <c r="G153" s="1"/>
      <c r="H153" s="1"/>
      <c r="I153" s="1"/>
      <c r="J153" s="1"/>
      <c r="K153" s="1"/>
      <c r="L153" s="1"/>
      <c r="M153" s="1"/>
      <c r="N153" s="1"/>
      <c r="O153" s="1"/>
      <c r="P153" s="1"/>
      <c r="Q153" s="1"/>
      <c r="R153" s="1"/>
      <c r="S153" s="1"/>
      <c r="T153" s="33"/>
      <c r="U153" s="109"/>
      <c r="V153" s="1"/>
      <c r="W153" s="33"/>
      <c r="X153" s="109"/>
      <c r="Y153" s="1"/>
      <c r="Z153" s="1"/>
      <c r="AA153" s="1"/>
      <c r="AB153" s="1"/>
      <c r="AC153" s="1"/>
      <c r="AD153" s="1"/>
      <c r="AE153" s="1"/>
      <c r="AF153" s="1"/>
      <c r="AG153" s="1"/>
    </row>
    <row r="154" spans="1:33" ht="15.75" customHeight="1">
      <c r="A154" s="1"/>
      <c r="B154" s="1"/>
      <c r="C154" s="1"/>
      <c r="D154" s="1"/>
      <c r="E154" s="1"/>
      <c r="F154" s="1"/>
      <c r="G154" s="1"/>
      <c r="H154" s="1"/>
      <c r="I154" s="1"/>
      <c r="J154" s="1"/>
      <c r="K154" s="1"/>
      <c r="L154" s="1"/>
      <c r="M154" s="1"/>
      <c r="N154" s="1"/>
      <c r="O154" s="1"/>
      <c r="P154" s="1"/>
      <c r="Q154" s="1"/>
      <c r="R154" s="1"/>
      <c r="S154" s="1"/>
      <c r="T154" s="33"/>
      <c r="U154" s="109"/>
      <c r="V154" s="1"/>
      <c r="W154" s="33"/>
      <c r="X154" s="109"/>
      <c r="Y154" s="1"/>
      <c r="Z154" s="1"/>
      <c r="AA154" s="1"/>
      <c r="AB154" s="1"/>
      <c r="AC154" s="1"/>
      <c r="AD154" s="1"/>
      <c r="AE154" s="1"/>
      <c r="AF154" s="1"/>
      <c r="AG154" s="1"/>
    </row>
    <row r="155" spans="1:33" ht="15.75" customHeight="1">
      <c r="A155" s="1"/>
      <c r="B155" s="1"/>
      <c r="C155" s="1"/>
      <c r="D155" s="1"/>
      <c r="E155" s="1"/>
      <c r="F155" s="1"/>
      <c r="G155" s="1"/>
      <c r="H155" s="1"/>
      <c r="I155" s="1"/>
      <c r="J155" s="1"/>
      <c r="K155" s="1"/>
      <c r="L155" s="1"/>
      <c r="M155" s="1"/>
      <c r="N155" s="1"/>
      <c r="O155" s="1"/>
      <c r="P155" s="1"/>
      <c r="Q155" s="1"/>
      <c r="R155" s="1"/>
      <c r="S155" s="1"/>
      <c r="T155" s="33"/>
      <c r="U155" s="109"/>
      <c r="V155" s="1"/>
      <c r="W155" s="33"/>
      <c r="X155" s="109"/>
      <c r="Y155" s="1"/>
      <c r="Z155" s="1"/>
      <c r="AA155" s="1"/>
      <c r="AB155" s="1"/>
      <c r="AC155" s="1"/>
      <c r="AD155" s="1"/>
      <c r="AE155" s="1"/>
      <c r="AF155" s="1"/>
      <c r="AG155" s="1"/>
    </row>
    <row r="156" spans="1:33" ht="15.75" customHeight="1">
      <c r="A156" s="1"/>
      <c r="B156" s="1"/>
      <c r="C156" s="1"/>
      <c r="D156" s="1"/>
      <c r="E156" s="1"/>
      <c r="F156" s="1"/>
      <c r="G156" s="1"/>
      <c r="H156" s="1"/>
      <c r="I156" s="1"/>
      <c r="J156" s="1"/>
      <c r="K156" s="1"/>
      <c r="L156" s="1"/>
      <c r="M156" s="1"/>
      <c r="N156" s="1"/>
      <c r="O156" s="1"/>
      <c r="P156" s="1"/>
      <c r="Q156" s="1"/>
      <c r="R156" s="1"/>
      <c r="S156" s="1"/>
      <c r="T156" s="33"/>
      <c r="U156" s="109"/>
      <c r="V156" s="1"/>
      <c r="W156" s="33"/>
      <c r="X156" s="109"/>
      <c r="Y156" s="1"/>
      <c r="Z156" s="1"/>
      <c r="AA156" s="1"/>
      <c r="AB156" s="1"/>
      <c r="AC156" s="1"/>
      <c r="AD156" s="1"/>
      <c r="AE156" s="1"/>
      <c r="AF156" s="1"/>
      <c r="AG156" s="1"/>
    </row>
    <row r="157" spans="1:33" ht="15.75" customHeight="1">
      <c r="A157" s="1"/>
      <c r="B157" s="1"/>
      <c r="C157" s="1"/>
      <c r="D157" s="1"/>
      <c r="E157" s="1"/>
      <c r="F157" s="1"/>
      <c r="G157" s="1"/>
      <c r="H157" s="1"/>
      <c r="I157" s="1"/>
      <c r="J157" s="1"/>
      <c r="K157" s="1"/>
      <c r="L157" s="1"/>
      <c r="M157" s="1"/>
      <c r="N157" s="1"/>
      <c r="O157" s="1"/>
      <c r="P157" s="1"/>
      <c r="Q157" s="1"/>
      <c r="R157" s="1"/>
      <c r="S157" s="1"/>
      <c r="T157" s="33"/>
      <c r="U157" s="109"/>
      <c r="V157" s="1"/>
      <c r="W157" s="33"/>
      <c r="X157" s="109"/>
      <c r="Y157" s="1"/>
      <c r="Z157" s="1"/>
      <c r="AA157" s="1"/>
      <c r="AB157" s="1"/>
      <c r="AC157" s="1"/>
      <c r="AD157" s="1"/>
      <c r="AE157" s="1"/>
      <c r="AF157" s="1"/>
      <c r="AG157" s="1"/>
    </row>
    <row r="158" spans="1:33" ht="15.75" customHeight="1">
      <c r="A158" s="1"/>
      <c r="B158" s="1"/>
      <c r="C158" s="1"/>
      <c r="D158" s="1"/>
      <c r="E158" s="1"/>
      <c r="F158" s="1"/>
      <c r="G158" s="1"/>
      <c r="H158" s="1"/>
      <c r="I158" s="1"/>
      <c r="J158" s="1"/>
      <c r="K158" s="1"/>
      <c r="L158" s="1"/>
      <c r="M158" s="1"/>
      <c r="N158" s="1"/>
      <c r="O158" s="1"/>
      <c r="P158" s="1"/>
      <c r="Q158" s="1"/>
      <c r="R158" s="1"/>
      <c r="S158" s="1"/>
      <c r="T158" s="33"/>
      <c r="U158" s="109"/>
      <c r="V158" s="1"/>
      <c r="W158" s="33"/>
      <c r="X158" s="109"/>
      <c r="Y158" s="1"/>
      <c r="Z158" s="1"/>
      <c r="AA158" s="1"/>
      <c r="AB158" s="1"/>
      <c r="AC158" s="1"/>
      <c r="AD158" s="1"/>
      <c r="AE158" s="1"/>
      <c r="AF158" s="1"/>
      <c r="AG158" s="1"/>
    </row>
    <row r="159" spans="1:33" ht="15.75" customHeight="1">
      <c r="A159" s="1"/>
      <c r="B159" s="1"/>
      <c r="C159" s="1"/>
      <c r="D159" s="1"/>
      <c r="E159" s="1"/>
      <c r="F159" s="1"/>
      <c r="G159" s="1"/>
      <c r="H159" s="1"/>
      <c r="I159" s="1"/>
      <c r="J159" s="1"/>
      <c r="K159" s="1"/>
      <c r="L159" s="1"/>
      <c r="M159" s="1"/>
      <c r="N159" s="1"/>
      <c r="O159" s="1"/>
      <c r="P159" s="1"/>
      <c r="Q159" s="1"/>
      <c r="R159" s="1"/>
      <c r="S159" s="1"/>
      <c r="T159" s="33"/>
      <c r="U159" s="109"/>
      <c r="V159" s="1"/>
      <c r="W159" s="33"/>
      <c r="X159" s="109"/>
      <c r="Y159" s="1"/>
      <c r="Z159" s="1"/>
      <c r="AA159" s="1"/>
      <c r="AB159" s="1"/>
      <c r="AC159" s="1"/>
      <c r="AD159" s="1"/>
      <c r="AE159" s="1"/>
      <c r="AF159" s="1"/>
      <c r="AG159" s="1"/>
    </row>
    <row r="160" spans="1:33" ht="15.75" customHeight="1">
      <c r="A160" s="1"/>
      <c r="B160" s="1"/>
      <c r="C160" s="1"/>
      <c r="D160" s="1"/>
      <c r="E160" s="1"/>
      <c r="F160" s="1"/>
      <c r="G160" s="1"/>
      <c r="H160" s="1"/>
      <c r="I160" s="1"/>
      <c r="J160" s="1"/>
      <c r="K160" s="1"/>
      <c r="L160" s="1"/>
      <c r="M160" s="1"/>
      <c r="N160" s="1"/>
      <c r="O160" s="1"/>
      <c r="P160" s="1"/>
      <c r="Q160" s="1"/>
      <c r="R160" s="1"/>
      <c r="S160" s="1"/>
      <c r="T160" s="33"/>
      <c r="U160" s="109"/>
      <c r="V160" s="1"/>
      <c r="W160" s="33"/>
      <c r="X160" s="109"/>
      <c r="Y160" s="1"/>
      <c r="Z160" s="1"/>
      <c r="AA160" s="1"/>
      <c r="AB160" s="1"/>
      <c r="AC160" s="1"/>
      <c r="AD160" s="1"/>
      <c r="AE160" s="1"/>
      <c r="AF160" s="1"/>
      <c r="AG160" s="1"/>
    </row>
    <row r="161" spans="1:33" ht="15.75" customHeight="1">
      <c r="A161" s="1"/>
      <c r="B161" s="1"/>
      <c r="C161" s="1"/>
      <c r="D161" s="1"/>
      <c r="E161" s="1"/>
      <c r="F161" s="1"/>
      <c r="G161" s="1"/>
      <c r="H161" s="1"/>
      <c r="I161" s="1"/>
      <c r="J161" s="1"/>
      <c r="K161" s="1"/>
      <c r="L161" s="1"/>
      <c r="M161" s="1"/>
      <c r="N161" s="1"/>
      <c r="O161" s="1"/>
      <c r="P161" s="1"/>
      <c r="Q161" s="1"/>
      <c r="R161" s="1"/>
      <c r="S161" s="1"/>
      <c r="T161" s="33"/>
      <c r="U161" s="109"/>
      <c r="V161" s="1"/>
      <c r="W161" s="33"/>
      <c r="X161" s="109"/>
      <c r="Y161" s="1"/>
      <c r="Z161" s="1"/>
      <c r="AA161" s="1"/>
      <c r="AB161" s="1"/>
      <c r="AC161" s="1"/>
      <c r="AD161" s="1"/>
      <c r="AE161" s="1"/>
      <c r="AF161" s="1"/>
      <c r="AG161" s="1"/>
    </row>
    <row r="162" spans="1:33" ht="15.75" customHeight="1">
      <c r="A162" s="1"/>
      <c r="B162" s="1"/>
      <c r="C162" s="1"/>
      <c r="D162" s="1"/>
      <c r="E162" s="1"/>
      <c r="F162" s="1"/>
      <c r="G162" s="1"/>
      <c r="H162" s="1"/>
      <c r="I162" s="1"/>
      <c r="J162" s="1"/>
      <c r="K162" s="1"/>
      <c r="L162" s="1"/>
      <c r="M162" s="1"/>
      <c r="N162" s="1"/>
      <c r="O162" s="1"/>
      <c r="P162" s="1"/>
      <c r="Q162" s="1"/>
      <c r="R162" s="1"/>
      <c r="S162" s="1"/>
      <c r="T162" s="33"/>
      <c r="U162" s="109"/>
      <c r="V162" s="1"/>
      <c r="W162" s="33"/>
      <c r="X162" s="109"/>
      <c r="Y162" s="1"/>
      <c r="Z162" s="1"/>
      <c r="AA162" s="1"/>
      <c r="AB162" s="1"/>
      <c r="AC162" s="1"/>
      <c r="AD162" s="1"/>
      <c r="AE162" s="1"/>
      <c r="AF162" s="1"/>
      <c r="AG162" s="1"/>
    </row>
    <row r="163" spans="1:33" ht="15.75" customHeight="1">
      <c r="A163" s="1"/>
      <c r="B163" s="1"/>
      <c r="C163" s="1"/>
      <c r="D163" s="1"/>
      <c r="E163" s="1"/>
      <c r="F163" s="1"/>
      <c r="G163" s="1"/>
      <c r="H163" s="1"/>
      <c r="I163" s="1"/>
      <c r="J163" s="1"/>
      <c r="K163" s="1"/>
      <c r="L163" s="1"/>
      <c r="M163" s="1"/>
      <c r="N163" s="1"/>
      <c r="O163" s="1"/>
      <c r="P163" s="1"/>
      <c r="Q163" s="1"/>
      <c r="R163" s="1"/>
      <c r="S163" s="1"/>
      <c r="T163" s="33"/>
      <c r="U163" s="109"/>
      <c r="V163" s="1"/>
      <c r="W163" s="33"/>
      <c r="X163" s="109"/>
      <c r="Y163" s="1"/>
      <c r="Z163" s="1"/>
      <c r="AA163" s="1"/>
      <c r="AB163" s="1"/>
      <c r="AC163" s="1"/>
      <c r="AD163" s="1"/>
      <c r="AE163" s="1"/>
      <c r="AF163" s="1"/>
      <c r="AG163" s="1"/>
    </row>
    <row r="164" spans="1:33" ht="15.75" customHeight="1">
      <c r="A164" s="1"/>
      <c r="B164" s="1"/>
      <c r="C164" s="1"/>
      <c r="D164" s="1"/>
      <c r="E164" s="1"/>
      <c r="F164" s="1"/>
      <c r="G164" s="1"/>
      <c r="H164" s="1"/>
      <c r="I164" s="1"/>
      <c r="J164" s="1"/>
      <c r="K164" s="1"/>
      <c r="L164" s="1"/>
      <c r="M164" s="1"/>
      <c r="N164" s="1"/>
      <c r="O164" s="1"/>
      <c r="P164" s="1"/>
      <c r="Q164" s="1"/>
      <c r="R164" s="1"/>
      <c r="S164" s="1"/>
      <c r="T164" s="33"/>
      <c r="U164" s="109"/>
      <c r="V164" s="1"/>
      <c r="W164" s="33"/>
      <c r="X164" s="109"/>
      <c r="Y164" s="1"/>
      <c r="Z164" s="1"/>
      <c r="AA164" s="1"/>
      <c r="AB164" s="1"/>
      <c r="AC164" s="1"/>
      <c r="AD164" s="1"/>
      <c r="AE164" s="1"/>
      <c r="AF164" s="1"/>
      <c r="AG164" s="1"/>
    </row>
    <row r="165" spans="1:33" ht="15.75" customHeight="1">
      <c r="A165" s="1"/>
      <c r="B165" s="1"/>
      <c r="C165" s="1"/>
      <c r="D165" s="1"/>
      <c r="E165" s="1"/>
      <c r="F165" s="1"/>
      <c r="G165" s="1"/>
      <c r="H165" s="1"/>
      <c r="I165" s="1"/>
      <c r="J165" s="1"/>
      <c r="K165" s="1"/>
      <c r="L165" s="1"/>
      <c r="M165" s="1"/>
      <c r="N165" s="1"/>
      <c r="O165" s="1"/>
      <c r="P165" s="1"/>
      <c r="Q165" s="1"/>
      <c r="R165" s="1"/>
      <c r="S165" s="1"/>
      <c r="T165" s="33"/>
      <c r="U165" s="109"/>
      <c r="V165" s="1"/>
      <c r="W165" s="33"/>
      <c r="X165" s="109"/>
      <c r="Y165" s="1"/>
      <c r="Z165" s="1"/>
      <c r="AA165" s="1"/>
      <c r="AB165" s="1"/>
      <c r="AC165" s="1"/>
      <c r="AD165" s="1"/>
      <c r="AE165" s="1"/>
      <c r="AF165" s="1"/>
      <c r="AG165" s="1"/>
    </row>
    <row r="166" spans="1:33" ht="15.75" customHeight="1">
      <c r="A166" s="1"/>
      <c r="B166" s="1"/>
      <c r="C166" s="1"/>
      <c r="D166" s="1"/>
      <c r="E166" s="1"/>
      <c r="F166" s="1"/>
      <c r="G166" s="1"/>
      <c r="H166" s="1"/>
      <c r="I166" s="1"/>
      <c r="J166" s="1"/>
      <c r="K166" s="1"/>
      <c r="L166" s="1"/>
      <c r="M166" s="1"/>
      <c r="N166" s="1"/>
      <c r="O166" s="1"/>
      <c r="P166" s="1"/>
      <c r="Q166" s="1"/>
      <c r="R166" s="1"/>
      <c r="S166" s="1"/>
      <c r="T166" s="33"/>
      <c r="U166" s="109"/>
      <c r="V166" s="1"/>
      <c r="W166" s="33"/>
      <c r="X166" s="109"/>
      <c r="Y166" s="1"/>
      <c r="Z166" s="1"/>
      <c r="AA166" s="1"/>
      <c r="AB166" s="1"/>
      <c r="AC166" s="1"/>
      <c r="AD166" s="1"/>
      <c r="AE166" s="1"/>
      <c r="AF166" s="1"/>
      <c r="AG166" s="1"/>
    </row>
    <row r="167" spans="1:33" ht="15.75" customHeight="1">
      <c r="A167" s="1"/>
      <c r="B167" s="1"/>
      <c r="C167" s="1"/>
      <c r="D167" s="1"/>
      <c r="E167" s="1"/>
      <c r="F167" s="1"/>
      <c r="G167" s="1"/>
      <c r="H167" s="1"/>
      <c r="I167" s="1"/>
      <c r="J167" s="1"/>
      <c r="K167" s="1"/>
      <c r="L167" s="1"/>
      <c r="M167" s="1"/>
      <c r="N167" s="1"/>
      <c r="O167" s="1"/>
      <c r="P167" s="1"/>
      <c r="Q167" s="1"/>
      <c r="R167" s="1"/>
      <c r="S167" s="1"/>
      <c r="T167" s="33"/>
      <c r="U167" s="109"/>
      <c r="V167" s="1"/>
      <c r="W167" s="33"/>
      <c r="X167" s="109"/>
      <c r="Y167" s="1"/>
      <c r="Z167" s="1"/>
      <c r="AA167" s="1"/>
      <c r="AB167" s="1"/>
      <c r="AC167" s="1"/>
      <c r="AD167" s="1"/>
      <c r="AE167" s="1"/>
      <c r="AF167" s="1"/>
      <c r="AG167" s="1"/>
    </row>
    <row r="168" spans="1:33" ht="15.75" customHeight="1">
      <c r="A168" s="1"/>
      <c r="B168" s="1"/>
      <c r="C168" s="1"/>
      <c r="D168" s="1"/>
      <c r="E168" s="1"/>
      <c r="F168" s="1"/>
      <c r="G168" s="1"/>
      <c r="H168" s="1"/>
      <c r="I168" s="1"/>
      <c r="J168" s="1"/>
      <c r="K168" s="1"/>
      <c r="L168" s="1"/>
      <c r="M168" s="1"/>
      <c r="N168" s="1"/>
      <c r="O168" s="1"/>
      <c r="P168" s="1"/>
      <c r="Q168" s="1"/>
      <c r="R168" s="1"/>
      <c r="S168" s="1"/>
      <c r="T168" s="33"/>
      <c r="U168" s="109"/>
      <c r="V168" s="1"/>
      <c r="W168" s="33"/>
      <c r="X168" s="109"/>
      <c r="Y168" s="1"/>
      <c r="Z168" s="1"/>
      <c r="AA168" s="1"/>
      <c r="AB168" s="1"/>
      <c r="AC168" s="1"/>
      <c r="AD168" s="1"/>
      <c r="AE168" s="1"/>
      <c r="AF168" s="1"/>
      <c r="AG168" s="1"/>
    </row>
    <row r="169" spans="1:33" ht="15.75" customHeight="1">
      <c r="A169" s="1"/>
      <c r="B169" s="1"/>
      <c r="C169" s="1"/>
      <c r="D169" s="1"/>
      <c r="E169" s="1"/>
      <c r="F169" s="1"/>
      <c r="G169" s="1"/>
      <c r="H169" s="1"/>
      <c r="I169" s="1"/>
      <c r="J169" s="1"/>
      <c r="K169" s="1"/>
      <c r="L169" s="1"/>
      <c r="M169" s="1"/>
      <c r="N169" s="1"/>
      <c r="O169" s="1"/>
      <c r="P169" s="1"/>
      <c r="Q169" s="1"/>
      <c r="R169" s="1"/>
      <c r="S169" s="1"/>
      <c r="T169" s="33"/>
      <c r="U169" s="109"/>
      <c r="V169" s="1"/>
      <c r="W169" s="33"/>
      <c r="X169" s="109"/>
      <c r="Y169" s="1"/>
      <c r="Z169" s="1"/>
      <c r="AA169" s="1"/>
      <c r="AB169" s="1"/>
      <c r="AC169" s="1"/>
      <c r="AD169" s="1"/>
      <c r="AE169" s="1"/>
      <c r="AF169" s="1"/>
      <c r="AG169" s="1"/>
    </row>
    <row r="170" spans="1:33" ht="15.75" customHeight="1">
      <c r="A170" s="1"/>
      <c r="B170" s="1"/>
      <c r="C170" s="1"/>
      <c r="D170" s="1"/>
      <c r="E170" s="1"/>
      <c r="F170" s="1"/>
      <c r="G170" s="1"/>
      <c r="H170" s="1"/>
      <c r="I170" s="1"/>
      <c r="J170" s="1"/>
      <c r="K170" s="1"/>
      <c r="L170" s="1"/>
      <c r="M170" s="1"/>
      <c r="N170" s="1"/>
      <c r="O170" s="1"/>
      <c r="P170" s="1"/>
      <c r="Q170" s="1"/>
      <c r="R170" s="1"/>
      <c r="S170" s="1"/>
      <c r="T170" s="33"/>
      <c r="U170" s="109"/>
      <c r="V170" s="1"/>
      <c r="W170" s="33"/>
      <c r="X170" s="109"/>
      <c r="Y170" s="1"/>
      <c r="Z170" s="1"/>
      <c r="AA170" s="1"/>
      <c r="AB170" s="1"/>
      <c r="AC170" s="1"/>
      <c r="AD170" s="1"/>
      <c r="AE170" s="1"/>
      <c r="AF170" s="1"/>
      <c r="AG170" s="1"/>
    </row>
    <row r="171" spans="1:33" ht="15.75" customHeight="1">
      <c r="A171" s="1"/>
      <c r="B171" s="1"/>
      <c r="C171" s="1"/>
      <c r="D171" s="1"/>
      <c r="E171" s="1"/>
      <c r="F171" s="1"/>
      <c r="G171" s="1"/>
      <c r="H171" s="1"/>
      <c r="I171" s="1"/>
      <c r="J171" s="1"/>
      <c r="K171" s="1"/>
      <c r="L171" s="1"/>
      <c r="M171" s="1"/>
      <c r="N171" s="1"/>
      <c r="O171" s="1"/>
      <c r="P171" s="1"/>
      <c r="Q171" s="1"/>
      <c r="R171" s="1"/>
      <c r="S171" s="1"/>
      <c r="T171" s="33"/>
      <c r="U171" s="109"/>
      <c r="V171" s="1"/>
      <c r="W171" s="33"/>
      <c r="X171" s="109"/>
      <c r="Y171" s="1"/>
      <c r="Z171" s="1"/>
      <c r="AA171" s="1"/>
      <c r="AB171" s="1"/>
      <c r="AC171" s="1"/>
      <c r="AD171" s="1"/>
      <c r="AE171" s="1"/>
      <c r="AF171" s="1"/>
      <c r="AG171" s="1"/>
    </row>
    <row r="172" spans="1:33" ht="15.75" customHeight="1">
      <c r="A172" s="1"/>
      <c r="B172" s="1"/>
      <c r="C172" s="1"/>
      <c r="D172" s="1"/>
      <c r="E172" s="1"/>
      <c r="F172" s="1"/>
      <c r="G172" s="1"/>
      <c r="H172" s="1"/>
      <c r="I172" s="1"/>
      <c r="J172" s="1"/>
      <c r="K172" s="1"/>
      <c r="L172" s="1"/>
      <c r="M172" s="1"/>
      <c r="N172" s="1"/>
      <c r="O172" s="1"/>
      <c r="P172" s="1"/>
      <c r="Q172" s="1"/>
      <c r="R172" s="1"/>
      <c r="S172" s="1"/>
      <c r="T172" s="33"/>
      <c r="U172" s="109"/>
      <c r="V172" s="1"/>
      <c r="W172" s="33"/>
      <c r="X172" s="109"/>
      <c r="Y172" s="1"/>
      <c r="Z172" s="1"/>
      <c r="AA172" s="1"/>
      <c r="AB172" s="1"/>
      <c r="AC172" s="1"/>
      <c r="AD172" s="1"/>
      <c r="AE172" s="1"/>
      <c r="AF172" s="1"/>
      <c r="AG172" s="1"/>
    </row>
    <row r="173" spans="1:33" ht="15.75" customHeight="1">
      <c r="A173" s="1"/>
      <c r="B173" s="1"/>
      <c r="C173" s="1"/>
      <c r="D173" s="1"/>
      <c r="E173" s="1"/>
      <c r="F173" s="1"/>
      <c r="G173" s="1"/>
      <c r="H173" s="1"/>
      <c r="I173" s="1"/>
      <c r="J173" s="1"/>
      <c r="K173" s="1"/>
      <c r="L173" s="1"/>
      <c r="M173" s="1"/>
      <c r="N173" s="1"/>
      <c r="O173" s="1"/>
      <c r="P173" s="1"/>
      <c r="Q173" s="1"/>
      <c r="R173" s="1"/>
      <c r="S173" s="1"/>
      <c r="T173" s="33"/>
      <c r="U173" s="109"/>
      <c r="V173" s="1"/>
      <c r="W173" s="33"/>
      <c r="X173" s="109"/>
      <c r="Y173" s="1"/>
      <c r="Z173" s="1"/>
      <c r="AA173" s="1"/>
      <c r="AB173" s="1"/>
      <c r="AC173" s="1"/>
      <c r="AD173" s="1"/>
      <c r="AE173" s="1"/>
      <c r="AF173" s="1"/>
      <c r="AG173" s="1"/>
    </row>
    <row r="174" spans="1:33" ht="15.75" customHeight="1">
      <c r="A174" s="1"/>
      <c r="B174" s="1"/>
      <c r="C174" s="1"/>
      <c r="D174" s="1"/>
      <c r="E174" s="1"/>
      <c r="F174" s="1"/>
      <c r="G174" s="1"/>
      <c r="H174" s="1"/>
      <c r="I174" s="1"/>
      <c r="J174" s="1"/>
      <c r="K174" s="1"/>
      <c r="L174" s="1"/>
      <c r="M174" s="1"/>
      <c r="N174" s="1"/>
      <c r="O174" s="1"/>
      <c r="P174" s="1"/>
      <c r="Q174" s="1"/>
      <c r="R174" s="1"/>
      <c r="S174" s="1"/>
      <c r="T174" s="33"/>
      <c r="U174" s="109"/>
      <c r="V174" s="1"/>
      <c r="W174" s="33"/>
      <c r="X174" s="109"/>
      <c r="Y174" s="1"/>
      <c r="Z174" s="1"/>
      <c r="AA174" s="1"/>
      <c r="AB174" s="1"/>
      <c r="AC174" s="1"/>
      <c r="AD174" s="1"/>
      <c r="AE174" s="1"/>
      <c r="AF174" s="1"/>
      <c r="AG174" s="1"/>
    </row>
    <row r="175" spans="1:33" ht="15.75" customHeight="1">
      <c r="A175" s="1"/>
      <c r="B175" s="1"/>
      <c r="C175" s="1"/>
      <c r="D175" s="1"/>
      <c r="E175" s="1"/>
      <c r="F175" s="1"/>
      <c r="G175" s="1"/>
      <c r="H175" s="1"/>
      <c r="I175" s="1"/>
      <c r="J175" s="1"/>
      <c r="K175" s="1"/>
      <c r="L175" s="1"/>
      <c r="M175" s="1"/>
      <c r="N175" s="1"/>
      <c r="O175" s="1"/>
      <c r="P175" s="1"/>
      <c r="Q175" s="1"/>
      <c r="R175" s="1"/>
      <c r="S175" s="1"/>
      <c r="T175" s="33"/>
      <c r="U175" s="109"/>
      <c r="V175" s="1"/>
      <c r="W175" s="33"/>
      <c r="X175" s="109"/>
      <c r="Y175" s="1"/>
      <c r="Z175" s="1"/>
      <c r="AA175" s="1"/>
      <c r="AB175" s="1"/>
      <c r="AC175" s="1"/>
      <c r="AD175" s="1"/>
      <c r="AE175" s="1"/>
      <c r="AF175" s="1"/>
      <c r="AG175" s="1"/>
    </row>
    <row r="176" spans="1:33" ht="15.75" customHeight="1">
      <c r="A176" s="1"/>
      <c r="B176" s="1"/>
      <c r="C176" s="1"/>
      <c r="D176" s="1"/>
      <c r="E176" s="1"/>
      <c r="F176" s="1"/>
      <c r="G176" s="1"/>
      <c r="H176" s="1"/>
      <c r="I176" s="1"/>
      <c r="J176" s="1"/>
      <c r="K176" s="1"/>
      <c r="L176" s="1"/>
      <c r="M176" s="1"/>
      <c r="N176" s="1"/>
      <c r="O176" s="1"/>
      <c r="P176" s="1"/>
      <c r="Q176" s="1"/>
      <c r="R176" s="1"/>
      <c r="S176" s="1"/>
      <c r="T176" s="33"/>
      <c r="U176" s="109"/>
      <c r="V176" s="1"/>
      <c r="W176" s="33"/>
      <c r="X176" s="109"/>
      <c r="Y176" s="1"/>
      <c r="Z176" s="1"/>
      <c r="AA176" s="1"/>
      <c r="AB176" s="1"/>
      <c r="AC176" s="1"/>
      <c r="AD176" s="1"/>
      <c r="AE176" s="1"/>
      <c r="AF176" s="1"/>
      <c r="AG176" s="1"/>
    </row>
    <row r="177" spans="1:33" ht="15.75" customHeight="1">
      <c r="A177" s="1"/>
      <c r="B177" s="1"/>
      <c r="C177" s="1"/>
      <c r="D177" s="1"/>
      <c r="E177" s="1"/>
      <c r="F177" s="1"/>
      <c r="G177" s="1"/>
      <c r="H177" s="1"/>
      <c r="I177" s="1"/>
      <c r="J177" s="1"/>
      <c r="K177" s="1"/>
      <c r="L177" s="1"/>
      <c r="M177" s="1"/>
      <c r="N177" s="1"/>
      <c r="O177" s="1"/>
      <c r="P177" s="1"/>
      <c r="Q177" s="1"/>
      <c r="R177" s="1"/>
      <c r="S177" s="1"/>
      <c r="T177" s="33"/>
      <c r="U177" s="109"/>
      <c r="V177" s="1"/>
      <c r="W177" s="33"/>
      <c r="X177" s="109"/>
      <c r="Y177" s="1"/>
      <c r="Z177" s="1"/>
      <c r="AA177" s="1"/>
      <c r="AB177" s="1"/>
      <c r="AC177" s="1"/>
      <c r="AD177" s="1"/>
      <c r="AE177" s="1"/>
      <c r="AF177" s="1"/>
      <c r="AG177" s="1"/>
    </row>
    <row r="178" spans="1:33" ht="15.75" customHeight="1">
      <c r="A178" s="1"/>
      <c r="B178" s="1"/>
      <c r="C178" s="1"/>
      <c r="D178" s="1"/>
      <c r="E178" s="1"/>
      <c r="F178" s="1"/>
      <c r="G178" s="1"/>
      <c r="H178" s="1"/>
      <c r="I178" s="1"/>
      <c r="J178" s="1"/>
      <c r="K178" s="1"/>
      <c r="L178" s="1"/>
      <c r="M178" s="1"/>
      <c r="N178" s="1"/>
      <c r="O178" s="1"/>
      <c r="P178" s="1"/>
      <c r="Q178" s="1"/>
      <c r="R178" s="1"/>
      <c r="S178" s="1"/>
      <c r="T178" s="33"/>
      <c r="U178" s="109"/>
      <c r="V178" s="1"/>
      <c r="W178" s="33"/>
      <c r="X178" s="109"/>
      <c r="Y178" s="1"/>
      <c r="Z178" s="1"/>
      <c r="AA178" s="1"/>
      <c r="AB178" s="1"/>
      <c r="AC178" s="1"/>
      <c r="AD178" s="1"/>
      <c r="AE178" s="1"/>
      <c r="AF178" s="1"/>
      <c r="AG178" s="1"/>
    </row>
    <row r="179" spans="1:33" ht="15.75" customHeight="1">
      <c r="A179" s="1"/>
      <c r="B179" s="1"/>
      <c r="C179" s="1"/>
      <c r="D179" s="1"/>
      <c r="E179" s="1"/>
      <c r="F179" s="1"/>
      <c r="G179" s="1"/>
      <c r="H179" s="1"/>
      <c r="I179" s="1"/>
      <c r="J179" s="1"/>
      <c r="K179" s="1"/>
      <c r="L179" s="1"/>
      <c r="M179" s="1"/>
      <c r="N179" s="1"/>
      <c r="O179" s="1"/>
      <c r="P179" s="1"/>
      <c r="Q179" s="1"/>
      <c r="R179" s="1"/>
      <c r="S179" s="1"/>
      <c r="T179" s="33"/>
      <c r="U179" s="109"/>
      <c r="V179" s="1"/>
      <c r="W179" s="33"/>
      <c r="X179" s="109"/>
      <c r="Y179" s="1"/>
      <c r="Z179" s="1"/>
      <c r="AA179" s="1"/>
      <c r="AB179" s="1"/>
      <c r="AC179" s="1"/>
      <c r="AD179" s="1"/>
      <c r="AE179" s="1"/>
      <c r="AF179" s="1"/>
      <c r="AG179" s="1"/>
    </row>
    <row r="180" spans="1:33" ht="15.75" customHeight="1">
      <c r="A180" s="1"/>
      <c r="B180" s="1"/>
      <c r="C180" s="1"/>
      <c r="D180" s="1"/>
      <c r="E180" s="1"/>
      <c r="F180" s="1"/>
      <c r="G180" s="1"/>
      <c r="H180" s="1"/>
      <c r="I180" s="1"/>
      <c r="J180" s="1"/>
      <c r="K180" s="1"/>
      <c r="L180" s="1"/>
      <c r="M180" s="1"/>
      <c r="N180" s="1"/>
      <c r="O180" s="1"/>
      <c r="P180" s="1"/>
      <c r="Q180" s="1"/>
      <c r="R180" s="1"/>
      <c r="S180" s="1"/>
      <c r="T180" s="33"/>
      <c r="U180" s="109"/>
      <c r="V180" s="1"/>
      <c r="W180" s="33"/>
      <c r="X180" s="109"/>
      <c r="Y180" s="1"/>
      <c r="Z180" s="1"/>
      <c r="AA180" s="1"/>
      <c r="AB180" s="1"/>
      <c r="AC180" s="1"/>
      <c r="AD180" s="1"/>
      <c r="AE180" s="1"/>
      <c r="AF180" s="1"/>
      <c r="AG180" s="1"/>
    </row>
    <row r="181" spans="1:33" ht="15.75" customHeight="1">
      <c r="A181" s="1"/>
      <c r="B181" s="1"/>
      <c r="C181" s="1"/>
      <c r="D181" s="1"/>
      <c r="E181" s="1"/>
      <c r="F181" s="1"/>
      <c r="G181" s="1"/>
      <c r="H181" s="1"/>
      <c r="I181" s="1"/>
      <c r="J181" s="1"/>
      <c r="K181" s="1"/>
      <c r="L181" s="1"/>
      <c r="M181" s="1"/>
      <c r="N181" s="1"/>
      <c r="O181" s="1"/>
      <c r="P181" s="1"/>
      <c r="Q181" s="1"/>
      <c r="R181" s="1"/>
      <c r="S181" s="1"/>
      <c r="T181" s="33"/>
      <c r="U181" s="109"/>
      <c r="V181" s="1"/>
      <c r="W181" s="33"/>
      <c r="X181" s="109"/>
      <c r="Y181" s="1"/>
      <c r="Z181" s="1"/>
      <c r="AA181" s="1"/>
      <c r="AB181" s="1"/>
      <c r="AC181" s="1"/>
      <c r="AD181" s="1"/>
      <c r="AE181" s="1"/>
      <c r="AF181" s="1"/>
      <c r="AG181" s="1"/>
    </row>
    <row r="182" spans="1:33" ht="15.75" customHeight="1">
      <c r="A182" s="1"/>
      <c r="B182" s="1"/>
      <c r="C182" s="1"/>
      <c r="D182" s="1"/>
      <c r="E182" s="1"/>
      <c r="F182" s="1"/>
      <c r="G182" s="1"/>
      <c r="H182" s="1"/>
      <c r="I182" s="1"/>
      <c r="J182" s="1"/>
      <c r="K182" s="1"/>
      <c r="L182" s="1"/>
      <c r="M182" s="1"/>
      <c r="N182" s="1"/>
      <c r="O182" s="1"/>
      <c r="P182" s="1"/>
      <c r="Q182" s="1"/>
      <c r="R182" s="1"/>
      <c r="S182" s="1"/>
      <c r="T182" s="33"/>
      <c r="U182" s="109"/>
      <c r="V182" s="1"/>
      <c r="W182" s="33"/>
      <c r="X182" s="109"/>
      <c r="Y182" s="1"/>
      <c r="Z182" s="1"/>
      <c r="AA182" s="1"/>
      <c r="AB182" s="1"/>
      <c r="AC182" s="1"/>
      <c r="AD182" s="1"/>
      <c r="AE182" s="1"/>
      <c r="AF182" s="1"/>
      <c r="AG182" s="1"/>
    </row>
    <row r="183" spans="1:33" ht="15.75" customHeight="1">
      <c r="A183" s="1"/>
      <c r="B183" s="1"/>
      <c r="C183" s="1"/>
      <c r="D183" s="1"/>
      <c r="E183" s="1"/>
      <c r="F183" s="1"/>
      <c r="G183" s="1"/>
      <c r="H183" s="1"/>
      <c r="I183" s="1"/>
      <c r="J183" s="1"/>
      <c r="K183" s="1"/>
      <c r="L183" s="1"/>
      <c r="M183" s="1"/>
      <c r="N183" s="1"/>
      <c r="O183" s="1"/>
      <c r="P183" s="1"/>
      <c r="Q183" s="1"/>
      <c r="R183" s="1"/>
      <c r="S183" s="1"/>
      <c r="T183" s="33"/>
      <c r="U183" s="109"/>
      <c r="V183" s="1"/>
      <c r="W183" s="33"/>
      <c r="X183" s="109"/>
      <c r="Y183" s="1"/>
      <c r="Z183" s="1"/>
      <c r="AA183" s="1"/>
      <c r="AB183" s="1"/>
      <c r="AC183" s="1"/>
      <c r="AD183" s="1"/>
      <c r="AE183" s="1"/>
      <c r="AF183" s="1"/>
      <c r="AG183" s="1"/>
    </row>
    <row r="184" spans="1:33" ht="15.75" customHeight="1">
      <c r="A184" s="1"/>
      <c r="B184" s="1"/>
      <c r="C184" s="1"/>
      <c r="D184" s="1"/>
      <c r="E184" s="1"/>
      <c r="F184" s="1"/>
      <c r="G184" s="1"/>
      <c r="H184" s="1"/>
      <c r="I184" s="1"/>
      <c r="J184" s="1"/>
      <c r="K184" s="1"/>
      <c r="L184" s="1"/>
      <c r="M184" s="1"/>
      <c r="N184" s="1"/>
      <c r="O184" s="1"/>
      <c r="P184" s="1"/>
      <c r="Q184" s="1"/>
      <c r="R184" s="1"/>
      <c r="S184" s="1"/>
      <c r="T184" s="33"/>
      <c r="U184" s="109"/>
      <c r="V184" s="1"/>
      <c r="W184" s="33"/>
      <c r="X184" s="109"/>
      <c r="Y184" s="1"/>
      <c r="Z184" s="1"/>
      <c r="AA184" s="1"/>
      <c r="AB184" s="1"/>
      <c r="AC184" s="1"/>
      <c r="AD184" s="1"/>
      <c r="AE184" s="1"/>
      <c r="AF184" s="1"/>
      <c r="AG184" s="1"/>
    </row>
    <row r="185" spans="1:33" ht="15.75" customHeight="1">
      <c r="A185" s="1"/>
      <c r="B185" s="1"/>
      <c r="C185" s="1"/>
      <c r="D185" s="1"/>
      <c r="E185" s="1"/>
      <c r="F185" s="1"/>
      <c r="G185" s="1"/>
      <c r="H185" s="1"/>
      <c r="I185" s="1"/>
      <c r="J185" s="1"/>
      <c r="K185" s="1"/>
      <c r="L185" s="1"/>
      <c r="M185" s="1"/>
      <c r="N185" s="1"/>
      <c r="O185" s="1"/>
      <c r="P185" s="1"/>
      <c r="Q185" s="1"/>
      <c r="R185" s="1"/>
      <c r="S185" s="1"/>
      <c r="T185" s="33"/>
      <c r="U185" s="109"/>
      <c r="V185" s="1"/>
      <c r="W185" s="33"/>
      <c r="X185" s="109"/>
      <c r="Y185" s="1"/>
      <c r="Z185" s="1"/>
      <c r="AA185" s="1"/>
      <c r="AB185" s="1"/>
      <c r="AC185" s="1"/>
      <c r="AD185" s="1"/>
      <c r="AE185" s="1"/>
      <c r="AF185" s="1"/>
      <c r="AG185" s="1"/>
    </row>
    <row r="186" spans="1:33" ht="15.75" customHeight="1">
      <c r="A186" s="1"/>
      <c r="B186" s="1"/>
      <c r="C186" s="1"/>
      <c r="D186" s="1"/>
      <c r="E186" s="1"/>
      <c r="F186" s="1"/>
      <c r="G186" s="1"/>
      <c r="H186" s="1"/>
      <c r="I186" s="1"/>
      <c r="J186" s="1"/>
      <c r="K186" s="1"/>
      <c r="L186" s="1"/>
      <c r="M186" s="1"/>
      <c r="N186" s="1"/>
      <c r="O186" s="1"/>
      <c r="P186" s="1"/>
      <c r="Q186" s="1"/>
      <c r="R186" s="1"/>
      <c r="S186" s="1"/>
      <c r="T186" s="33"/>
      <c r="U186" s="109"/>
      <c r="V186" s="1"/>
      <c r="W186" s="33"/>
      <c r="X186" s="109"/>
      <c r="Y186" s="1"/>
      <c r="Z186" s="1"/>
      <c r="AA186" s="1"/>
      <c r="AB186" s="1"/>
      <c r="AC186" s="1"/>
      <c r="AD186" s="1"/>
      <c r="AE186" s="1"/>
      <c r="AF186" s="1"/>
      <c r="AG186" s="1"/>
    </row>
    <row r="187" spans="1:33" ht="15.75" customHeight="1">
      <c r="A187" s="1"/>
    </row>
    <row r="188" spans="1:33" ht="15.75" customHeight="1">
      <c r="A188" s="1"/>
    </row>
    <row r="189" spans="1:33" ht="15.75" customHeight="1">
      <c r="A189" s="1"/>
    </row>
    <row r="190" spans="1:33" ht="15.75" customHeight="1">
      <c r="A190" s="1"/>
    </row>
    <row r="191" spans="1:33" ht="15.75" customHeight="1">
      <c r="A191" s="1"/>
    </row>
    <row r="192" spans="1:33"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mergeCells count="126">
    <mergeCell ref="B36:R36"/>
    <mergeCell ref="P32:Q32"/>
    <mergeCell ref="P33:Q33"/>
    <mergeCell ref="P34:Q34"/>
    <mergeCell ref="P35:Q35"/>
    <mergeCell ref="P25:Q25"/>
    <mergeCell ref="P26:Q26"/>
    <mergeCell ref="P27:Q27"/>
    <mergeCell ref="P28:Q28"/>
    <mergeCell ref="P29:Q29"/>
    <mergeCell ref="P30:Q30"/>
    <mergeCell ref="P31:Q31"/>
    <mergeCell ref="I25:J25"/>
    <mergeCell ref="K25:L25"/>
    <mergeCell ref="M25:N25"/>
    <mergeCell ref="I26:J26"/>
    <mergeCell ref="K26:L26"/>
    <mergeCell ref="M26:N26"/>
    <mergeCell ref="K29:L29"/>
    <mergeCell ref="M29:N29"/>
    <mergeCell ref="I27:J27"/>
    <mergeCell ref="K27:L27"/>
    <mergeCell ref="M27:N27"/>
    <mergeCell ref="I28:J28"/>
    <mergeCell ref="K28:L28"/>
    <mergeCell ref="M28:N28"/>
    <mergeCell ref="I29:J29"/>
    <mergeCell ref="K32:L32"/>
    <mergeCell ref="M32:N32"/>
    <mergeCell ref="I34:J34"/>
    <mergeCell ref="K34:L34"/>
    <mergeCell ref="M34:N34"/>
    <mergeCell ref="I35:J35"/>
    <mergeCell ref="K35:L35"/>
    <mergeCell ref="M35:N35"/>
    <mergeCell ref="I30:J30"/>
    <mergeCell ref="K30:L30"/>
    <mergeCell ref="M30:N30"/>
    <mergeCell ref="I31:J31"/>
    <mergeCell ref="K31:L31"/>
    <mergeCell ref="M31:N31"/>
    <mergeCell ref="I32:J32"/>
    <mergeCell ref="I33:J33"/>
    <mergeCell ref="K33:L33"/>
    <mergeCell ref="M33:N33"/>
    <mergeCell ref="C32:D32"/>
    <mergeCell ref="C33:D33"/>
    <mergeCell ref="C34:D34"/>
    <mergeCell ref="C35:D35"/>
    <mergeCell ref="C23:D23"/>
    <mergeCell ref="C24:D24"/>
    <mergeCell ref="C25:D25"/>
    <mergeCell ref="C26:D26"/>
    <mergeCell ref="C27:D27"/>
    <mergeCell ref="C28:D28"/>
    <mergeCell ref="C29:D29"/>
    <mergeCell ref="C17:D17"/>
    <mergeCell ref="I17:J17"/>
    <mergeCell ref="I18:J18"/>
    <mergeCell ref="K18:L18"/>
    <mergeCell ref="M18:N18"/>
    <mergeCell ref="M22:N22"/>
    <mergeCell ref="P22:Q22"/>
    <mergeCell ref="C30:D30"/>
    <mergeCell ref="C31:D31"/>
    <mergeCell ref="C18:D18"/>
    <mergeCell ref="C19:D19"/>
    <mergeCell ref="C20:D20"/>
    <mergeCell ref="C21:D21"/>
    <mergeCell ref="C22:D22"/>
    <mergeCell ref="K22:L22"/>
    <mergeCell ref="K23:L23"/>
    <mergeCell ref="I22:J22"/>
    <mergeCell ref="I23:J23"/>
    <mergeCell ref="M23:N23"/>
    <mergeCell ref="P23:Q23"/>
    <mergeCell ref="K24:L24"/>
    <mergeCell ref="M24:N24"/>
    <mergeCell ref="P24:Q24"/>
    <mergeCell ref="I24:J24"/>
    <mergeCell ref="B14:P14"/>
    <mergeCell ref="B15:F15"/>
    <mergeCell ref="G15:N15"/>
    <mergeCell ref="O15:R15"/>
    <mergeCell ref="S15:S16"/>
    <mergeCell ref="T15:T16"/>
    <mergeCell ref="V15:V16"/>
    <mergeCell ref="P16:Q16"/>
    <mergeCell ref="C16:D16"/>
    <mergeCell ref="I16:J16"/>
    <mergeCell ref="W15:W16"/>
    <mergeCell ref="Y15:Y16"/>
    <mergeCell ref="Z15:Z16"/>
    <mergeCell ref="K16:L16"/>
    <mergeCell ref="M16:N16"/>
    <mergeCell ref="K17:L17"/>
    <mergeCell ref="M17:N17"/>
    <mergeCell ref="P17:Q17"/>
    <mergeCell ref="P18:Q18"/>
    <mergeCell ref="B2:P2"/>
    <mergeCell ref="B3:C3"/>
    <mergeCell ref="D3:I3"/>
    <mergeCell ref="L4:M5"/>
    <mergeCell ref="N4:P5"/>
    <mergeCell ref="B5:C6"/>
    <mergeCell ref="D5:I6"/>
    <mergeCell ref="L7:M8"/>
    <mergeCell ref="N7:P8"/>
    <mergeCell ref="B8:C10"/>
    <mergeCell ref="D8:I10"/>
    <mergeCell ref="L10:P12"/>
    <mergeCell ref="B12:C13"/>
    <mergeCell ref="D12:I13"/>
    <mergeCell ref="X2:AA12"/>
    <mergeCell ref="I20:J20"/>
    <mergeCell ref="I21:J21"/>
    <mergeCell ref="K21:L21"/>
    <mergeCell ref="M21:N21"/>
    <mergeCell ref="P21:Q21"/>
    <mergeCell ref="I19:J19"/>
    <mergeCell ref="K19:L19"/>
    <mergeCell ref="M19:N19"/>
    <mergeCell ref="P19:Q19"/>
    <mergeCell ref="K20:L20"/>
    <mergeCell ref="M20:N20"/>
    <mergeCell ref="P20:Q20"/>
  </mergeCells>
  <pageMargins left="0.51181102362204722" right="0.51181102362204722" top="0.74803149606299213" bottom="0.7480314960629921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00"/>
  <sheetViews>
    <sheetView topLeftCell="H1" zoomScale="50" zoomScaleNormal="50" workbookViewId="0">
      <selection activeCell="K22" sqref="K22"/>
    </sheetView>
  </sheetViews>
  <sheetFormatPr baseColWidth="10" defaultColWidth="12.625" defaultRowHeight="15" customHeight="1"/>
  <cols>
    <col min="1" max="1" width="2.375" customWidth="1"/>
    <col min="2" max="2" width="21" hidden="1" customWidth="1"/>
    <col min="3" max="3" width="6.5" customWidth="1"/>
    <col min="4" max="4" width="28.375" customWidth="1"/>
    <col min="5" max="5" width="30.75" customWidth="1"/>
    <col min="6" max="6" width="20.875" customWidth="1"/>
    <col min="7" max="7" width="16.125" customWidth="1"/>
    <col min="8" max="8" width="71.25" customWidth="1"/>
    <col min="9" max="9" width="12.375" customWidth="1"/>
    <col min="10" max="10" width="29.25" style="117" customWidth="1"/>
    <col min="11" max="11" width="69.125" customWidth="1"/>
    <col min="12" max="12" width="10" customWidth="1"/>
    <col min="13" max="13" width="31.75" style="117" customWidth="1"/>
    <col min="14" max="14" width="73.125" customWidth="1"/>
    <col min="15" max="15" width="12.25" customWidth="1"/>
    <col min="16" max="16" width="42" customWidth="1"/>
    <col min="17" max="35" width="9.375" customWidth="1"/>
  </cols>
  <sheetData>
    <row r="1" spans="1:35">
      <c r="A1" s="1"/>
      <c r="B1" s="1"/>
      <c r="C1" s="1"/>
      <c r="D1" s="1"/>
      <c r="E1" s="1"/>
      <c r="F1" s="1"/>
      <c r="G1" s="1"/>
      <c r="H1" s="3"/>
      <c r="I1" s="3"/>
      <c r="J1" s="110"/>
      <c r="K1" s="1"/>
      <c r="L1" s="1"/>
      <c r="M1" s="109"/>
      <c r="N1" s="1"/>
      <c r="O1" s="1"/>
      <c r="P1" s="1"/>
      <c r="Q1" s="1"/>
      <c r="R1" s="1"/>
      <c r="S1" s="1"/>
      <c r="T1" s="1"/>
      <c r="U1" s="1"/>
      <c r="V1" s="1"/>
      <c r="W1" s="1"/>
      <c r="X1" s="1"/>
      <c r="Y1" s="1"/>
      <c r="Z1" s="1"/>
      <c r="AA1" s="1"/>
      <c r="AB1" s="1"/>
      <c r="AC1" s="1"/>
      <c r="AD1" s="1"/>
      <c r="AE1" s="1"/>
      <c r="AF1" s="1"/>
      <c r="AG1" s="1"/>
      <c r="AH1" s="1"/>
      <c r="AI1" s="1"/>
    </row>
    <row r="2" spans="1:35" ht="69" customHeight="1" thickBot="1">
      <c r="A2" s="1"/>
      <c r="B2" s="245" t="s">
        <v>0</v>
      </c>
      <c r="C2" s="246"/>
      <c r="D2" s="246"/>
      <c r="E2" s="246"/>
      <c r="F2" s="246"/>
      <c r="G2" s="246"/>
      <c r="H2" s="246"/>
      <c r="I2" s="246"/>
      <c r="J2" s="246"/>
      <c r="K2" s="246"/>
      <c r="L2" s="246"/>
      <c r="M2" s="246"/>
      <c r="N2" s="246"/>
      <c r="O2" s="246"/>
      <c r="P2" s="246"/>
      <c r="Q2" s="1"/>
      <c r="R2" s="1"/>
      <c r="S2" s="1"/>
      <c r="T2" s="1"/>
      <c r="U2" s="1"/>
      <c r="V2" s="1"/>
      <c r="W2" s="1"/>
      <c r="X2" s="1"/>
      <c r="Y2" s="1"/>
      <c r="Z2" s="1"/>
      <c r="AA2" s="1"/>
      <c r="AB2" s="1"/>
      <c r="AC2" s="1"/>
      <c r="AD2" s="1"/>
      <c r="AE2" s="1"/>
      <c r="AF2" s="1"/>
      <c r="AG2" s="1"/>
      <c r="AH2" s="1"/>
      <c r="AI2" s="1"/>
    </row>
    <row r="3" spans="1:35" ht="19.5" thickBot="1">
      <c r="A3" s="35"/>
      <c r="B3" s="192" t="s">
        <v>198</v>
      </c>
      <c r="C3" s="158"/>
      <c r="D3" s="158"/>
      <c r="E3" s="158"/>
      <c r="F3" s="158"/>
      <c r="G3" s="158"/>
      <c r="H3" s="158"/>
      <c r="I3" s="158"/>
      <c r="J3" s="160"/>
      <c r="K3" s="158"/>
      <c r="L3" s="158"/>
      <c r="M3" s="160"/>
      <c r="N3" s="158"/>
      <c r="O3" s="159"/>
      <c r="P3" s="1"/>
      <c r="Q3" s="1"/>
      <c r="R3" s="1"/>
      <c r="S3" s="1"/>
      <c r="T3" s="1"/>
      <c r="U3" s="1"/>
      <c r="V3" s="1"/>
      <c r="W3" s="1"/>
      <c r="X3" s="1"/>
      <c r="Y3" s="1"/>
      <c r="Z3" s="1"/>
      <c r="AA3" s="1"/>
      <c r="AB3" s="1"/>
      <c r="AC3" s="1"/>
      <c r="AD3" s="1"/>
      <c r="AE3" s="1"/>
      <c r="AF3" s="1"/>
      <c r="AG3" s="1"/>
      <c r="AH3" s="1"/>
      <c r="AI3" s="1"/>
    </row>
    <row r="4" spans="1:35" ht="62.25" customHeight="1" thickBot="1">
      <c r="A4" s="35"/>
      <c r="B4" s="36" t="s">
        <v>2</v>
      </c>
      <c r="C4" s="193" t="s">
        <v>199</v>
      </c>
      <c r="D4" s="162"/>
      <c r="E4" s="37" t="s">
        <v>4</v>
      </c>
      <c r="F4" s="38" t="s">
        <v>5</v>
      </c>
      <c r="G4" s="39" t="s">
        <v>6</v>
      </c>
      <c r="H4" s="40" t="s">
        <v>7</v>
      </c>
      <c r="I4" s="41" t="s">
        <v>8</v>
      </c>
      <c r="J4" s="235" t="s">
        <v>635</v>
      </c>
      <c r="K4" s="40" t="s">
        <v>9</v>
      </c>
      <c r="L4" s="41" t="s">
        <v>8</v>
      </c>
      <c r="M4" s="235" t="s">
        <v>644</v>
      </c>
      <c r="N4" s="40" t="s">
        <v>10</v>
      </c>
      <c r="O4" s="101" t="s">
        <v>8</v>
      </c>
      <c r="P4" s="235" t="s">
        <v>573</v>
      </c>
      <c r="Q4" s="1"/>
      <c r="R4" s="1"/>
      <c r="S4" s="1"/>
      <c r="T4" s="1"/>
      <c r="U4" s="1"/>
      <c r="V4" s="1"/>
      <c r="W4" s="1"/>
      <c r="X4" s="1"/>
      <c r="Y4" s="1"/>
      <c r="Z4" s="1"/>
      <c r="AA4" s="1"/>
      <c r="AB4" s="1"/>
      <c r="AC4" s="1"/>
      <c r="AD4" s="1"/>
      <c r="AE4" s="1"/>
      <c r="AF4" s="1"/>
      <c r="AG4" s="1"/>
      <c r="AH4" s="1"/>
      <c r="AI4" s="1"/>
    </row>
    <row r="5" spans="1:35" ht="409.5" customHeight="1" thickBot="1">
      <c r="A5" s="35"/>
      <c r="B5" s="194" t="s">
        <v>200</v>
      </c>
      <c r="C5" s="147" t="s">
        <v>12</v>
      </c>
      <c r="D5" s="299" t="s">
        <v>201</v>
      </c>
      <c r="E5" s="42" t="s">
        <v>202</v>
      </c>
      <c r="F5" s="298" t="s">
        <v>203</v>
      </c>
      <c r="G5" s="43">
        <v>44196</v>
      </c>
      <c r="H5" s="298" t="s">
        <v>676</v>
      </c>
      <c r="I5" s="12">
        <f>AVERAGE(,)</f>
        <v>0</v>
      </c>
      <c r="J5" s="102" t="s">
        <v>636</v>
      </c>
      <c r="K5" s="298" t="s">
        <v>678</v>
      </c>
      <c r="L5" s="12">
        <v>0</v>
      </c>
      <c r="M5" s="102" t="s">
        <v>578</v>
      </c>
      <c r="N5" s="297" t="s">
        <v>602</v>
      </c>
      <c r="O5" s="104">
        <f>AVERAGE(1,1,1,1,1,1)</f>
        <v>1</v>
      </c>
      <c r="P5" s="102" t="s">
        <v>574</v>
      </c>
      <c r="Q5" s="1"/>
      <c r="R5" s="1"/>
      <c r="S5" s="1"/>
      <c r="T5" s="1"/>
      <c r="U5" s="1"/>
      <c r="V5" s="1"/>
      <c r="W5" s="1"/>
      <c r="X5" s="1"/>
      <c r="Y5" s="1"/>
      <c r="Z5" s="1"/>
      <c r="AA5" s="1"/>
      <c r="AB5" s="1"/>
      <c r="AC5" s="1"/>
      <c r="AD5" s="1"/>
      <c r="AE5" s="1"/>
      <c r="AF5" s="1"/>
      <c r="AG5" s="1"/>
      <c r="AH5" s="1"/>
      <c r="AI5" s="1"/>
    </row>
    <row r="6" spans="1:35" ht="345.75" customHeight="1" thickBot="1">
      <c r="A6" s="35"/>
      <c r="B6" s="175"/>
      <c r="C6" s="148" t="s">
        <v>17</v>
      </c>
      <c r="D6" s="299" t="s">
        <v>204</v>
      </c>
      <c r="E6" s="299" t="s">
        <v>205</v>
      </c>
      <c r="F6" s="298" t="s">
        <v>206</v>
      </c>
      <c r="G6" s="45" t="s">
        <v>207</v>
      </c>
      <c r="H6" s="298" t="s">
        <v>679</v>
      </c>
      <c r="I6" s="12">
        <f>AVERAGE(0.3)</f>
        <v>0.3</v>
      </c>
      <c r="J6" s="102" t="s">
        <v>636</v>
      </c>
      <c r="K6" s="298" t="s">
        <v>208</v>
      </c>
      <c r="L6" s="12">
        <f>AVERAGE(0.7,0.5,1,1,0.5,0.5,0.5)</f>
        <v>0.67142857142857149</v>
      </c>
      <c r="M6" s="102" t="s">
        <v>574</v>
      </c>
      <c r="N6" s="298" t="s">
        <v>601</v>
      </c>
      <c r="O6" s="104">
        <f>AVERAGE(1,1,1,1,1,1,1,1)</f>
        <v>1</v>
      </c>
      <c r="P6" s="102" t="s">
        <v>574</v>
      </c>
      <c r="Q6" s="1"/>
      <c r="R6" s="1"/>
      <c r="S6" s="1"/>
      <c r="T6" s="1"/>
      <c r="U6" s="1"/>
      <c r="V6" s="1"/>
      <c r="W6" s="1"/>
      <c r="X6" s="1"/>
      <c r="Y6" s="1"/>
      <c r="Z6" s="1"/>
      <c r="AA6" s="1"/>
      <c r="AB6" s="1"/>
      <c r="AC6" s="1"/>
      <c r="AD6" s="1"/>
      <c r="AE6" s="1"/>
      <c r="AF6" s="1"/>
      <c r="AG6" s="1"/>
      <c r="AH6" s="1"/>
      <c r="AI6" s="1"/>
    </row>
    <row r="7" spans="1:35" ht="409.6" customHeight="1" thickBot="1">
      <c r="A7" s="35"/>
      <c r="B7" s="195" t="s">
        <v>209</v>
      </c>
      <c r="C7" s="149" t="s">
        <v>30</v>
      </c>
      <c r="D7" s="299" t="s">
        <v>210</v>
      </c>
      <c r="E7" s="299" t="s">
        <v>211</v>
      </c>
      <c r="F7" s="298" t="s">
        <v>212</v>
      </c>
      <c r="G7" s="46">
        <v>44196</v>
      </c>
      <c r="H7" s="298" t="s">
        <v>682</v>
      </c>
      <c r="I7" s="12">
        <f>AVERAGE(0.8,0,0,0.05,1,0,0.05)</f>
        <v>0.27142857142857146</v>
      </c>
      <c r="J7" s="102" t="s">
        <v>645</v>
      </c>
      <c r="K7" s="298" t="s">
        <v>728</v>
      </c>
      <c r="L7" s="12">
        <f>AVERAGE(0.7,1,0,0,0.5)</f>
        <v>0.44000000000000006</v>
      </c>
      <c r="M7" s="102" t="s">
        <v>578</v>
      </c>
      <c r="N7" s="298" t="s">
        <v>600</v>
      </c>
      <c r="O7" s="104">
        <f>AVERAGE(0,0,0,0,1,1)</f>
        <v>0.33333333333333331</v>
      </c>
      <c r="P7" s="102" t="s">
        <v>578</v>
      </c>
      <c r="Q7" s="1"/>
      <c r="R7" s="1"/>
      <c r="S7" s="1"/>
      <c r="T7" s="1"/>
      <c r="U7" s="1"/>
      <c r="V7" s="1"/>
      <c r="W7" s="1"/>
      <c r="X7" s="1"/>
      <c r="Y7" s="1"/>
      <c r="Z7" s="1"/>
      <c r="AA7" s="1"/>
      <c r="AB7" s="1"/>
      <c r="AC7" s="1"/>
      <c r="AD7" s="1"/>
      <c r="AE7" s="1"/>
      <c r="AF7" s="1"/>
      <c r="AG7" s="1"/>
      <c r="AH7" s="1"/>
      <c r="AI7" s="1"/>
    </row>
    <row r="8" spans="1:35" ht="409.6" thickBot="1">
      <c r="A8" s="35"/>
      <c r="B8" s="196"/>
      <c r="C8" s="150" t="s">
        <v>34</v>
      </c>
      <c r="D8" s="299" t="s">
        <v>213</v>
      </c>
      <c r="E8" s="299" t="s">
        <v>214</v>
      </c>
      <c r="F8" s="298" t="s">
        <v>215</v>
      </c>
      <c r="G8" s="46">
        <v>44196</v>
      </c>
      <c r="H8" s="297" t="s">
        <v>683</v>
      </c>
      <c r="I8" s="12">
        <f>AVERAGE(1,0.3)</f>
        <v>0.65</v>
      </c>
      <c r="J8" s="102" t="s">
        <v>636</v>
      </c>
      <c r="K8" s="297" t="s">
        <v>729</v>
      </c>
      <c r="L8" s="12">
        <f>AVERAGE(0.5,0.5,0,0.5,0.5,0.5,0.5,0)</f>
        <v>0.375</v>
      </c>
      <c r="M8" s="102" t="s">
        <v>578</v>
      </c>
      <c r="N8" s="298" t="s">
        <v>599</v>
      </c>
      <c r="O8" s="104">
        <f>AVERAGE(1,0.7,0.5,1,1)</f>
        <v>0.84000000000000008</v>
      </c>
      <c r="P8" s="102" t="s">
        <v>574</v>
      </c>
      <c r="Q8" s="1"/>
      <c r="R8" s="1"/>
      <c r="S8" s="1"/>
      <c r="T8" s="1"/>
      <c r="U8" s="1"/>
      <c r="V8" s="1"/>
      <c r="W8" s="1"/>
      <c r="X8" s="1"/>
      <c r="Y8" s="1"/>
      <c r="Z8" s="1"/>
      <c r="AA8" s="1"/>
      <c r="AB8" s="1"/>
      <c r="AC8" s="1"/>
      <c r="AD8" s="1"/>
      <c r="AE8" s="1"/>
      <c r="AF8" s="1"/>
      <c r="AG8" s="1"/>
      <c r="AH8" s="1"/>
      <c r="AI8" s="1"/>
    </row>
    <row r="9" spans="1:35" ht="409.5" customHeight="1" thickBot="1">
      <c r="A9" s="35"/>
      <c r="B9" s="196"/>
      <c r="C9" s="150" t="s">
        <v>38</v>
      </c>
      <c r="D9" s="299" t="s">
        <v>216</v>
      </c>
      <c r="E9" s="299" t="s">
        <v>217</v>
      </c>
      <c r="F9" s="298" t="s">
        <v>218</v>
      </c>
      <c r="G9" s="46">
        <v>44196</v>
      </c>
      <c r="H9" s="297" t="s">
        <v>639</v>
      </c>
      <c r="I9" s="12">
        <f>AVERAGE(0,0,0,0,0.3,0,0)</f>
        <v>4.2857142857142858E-2</v>
      </c>
      <c r="J9" s="102" t="s">
        <v>636</v>
      </c>
      <c r="K9" s="297" t="s">
        <v>681</v>
      </c>
      <c r="L9" s="12">
        <f>AVERAGE(0,0,0,0,0,1,0)</f>
        <v>0.14285714285714285</v>
      </c>
      <c r="M9" s="102" t="s">
        <v>574</v>
      </c>
      <c r="N9" s="297" t="s">
        <v>598</v>
      </c>
      <c r="O9" s="104">
        <f>AVERAGE(1,0,1,1,0,0,1,0)</f>
        <v>0.5</v>
      </c>
      <c r="P9" s="102" t="s">
        <v>574</v>
      </c>
      <c r="Q9" s="1"/>
      <c r="R9" s="1"/>
      <c r="S9" s="1"/>
      <c r="T9" s="1"/>
      <c r="U9" s="1"/>
      <c r="V9" s="1"/>
      <c r="W9" s="1"/>
      <c r="X9" s="1"/>
      <c r="Y9" s="1"/>
      <c r="Z9" s="1"/>
      <c r="AA9" s="1"/>
      <c r="AB9" s="1"/>
      <c r="AC9" s="1"/>
      <c r="AD9" s="1"/>
      <c r="AE9" s="1"/>
      <c r="AF9" s="1"/>
      <c r="AG9" s="1"/>
      <c r="AH9" s="1"/>
      <c r="AI9" s="1"/>
    </row>
    <row r="10" spans="1:35" ht="401.25" customHeight="1" thickBot="1">
      <c r="A10" s="35"/>
      <c r="B10" s="196"/>
      <c r="C10" s="150" t="s">
        <v>219</v>
      </c>
      <c r="D10" s="299" t="s">
        <v>220</v>
      </c>
      <c r="E10" s="299" t="s">
        <v>221</v>
      </c>
      <c r="F10" s="298" t="s">
        <v>222</v>
      </c>
      <c r="G10" s="46">
        <v>44196</v>
      </c>
      <c r="H10" s="298" t="s">
        <v>638</v>
      </c>
      <c r="I10" s="12">
        <f>AVERAGE(0,0,0,0,0.3,0.3)</f>
        <v>9.9999999999999992E-2</v>
      </c>
      <c r="J10" s="102" t="s">
        <v>636</v>
      </c>
      <c r="K10" s="298" t="s">
        <v>680</v>
      </c>
      <c r="L10" s="12">
        <f>AVERAGE(0.2,0.2,0.2,1,0)</f>
        <v>0.32</v>
      </c>
      <c r="M10" s="102" t="s">
        <v>574</v>
      </c>
      <c r="N10" s="298" t="s">
        <v>597</v>
      </c>
      <c r="O10" s="104">
        <f>AVERAGE(0.8,0,1,0,0)</f>
        <v>0.36</v>
      </c>
      <c r="P10" s="102" t="s">
        <v>578</v>
      </c>
      <c r="Q10" s="1"/>
      <c r="R10" s="1"/>
      <c r="S10" s="1"/>
      <c r="T10" s="1"/>
      <c r="U10" s="1"/>
      <c r="V10" s="1"/>
      <c r="W10" s="1"/>
      <c r="X10" s="1"/>
      <c r="Y10" s="1"/>
      <c r="Z10" s="1"/>
      <c r="AA10" s="1"/>
      <c r="AB10" s="1"/>
      <c r="AC10" s="1"/>
      <c r="AD10" s="1"/>
      <c r="AE10" s="1"/>
      <c r="AF10" s="1"/>
      <c r="AG10" s="1"/>
      <c r="AH10" s="1"/>
      <c r="AI10" s="1"/>
    </row>
    <row r="11" spans="1:35" ht="168.75" customHeight="1" thickBot="1">
      <c r="A11" s="35"/>
      <c r="B11" s="196"/>
      <c r="C11" s="150" t="s">
        <v>223</v>
      </c>
      <c r="D11" s="299" t="s">
        <v>224</v>
      </c>
      <c r="E11" s="299" t="s">
        <v>225</v>
      </c>
      <c r="F11" s="298" t="s">
        <v>226</v>
      </c>
      <c r="G11" s="46">
        <v>44196</v>
      </c>
      <c r="H11" s="298" t="s">
        <v>227</v>
      </c>
      <c r="I11" s="12">
        <f>AVERAGE(0,0.3)</f>
        <v>0.15</v>
      </c>
      <c r="J11" s="102" t="s">
        <v>636</v>
      </c>
      <c r="K11" s="298" t="s">
        <v>228</v>
      </c>
      <c r="L11" s="12">
        <f>AVERAGE(0.5,0,0.3)</f>
        <v>0.26666666666666666</v>
      </c>
      <c r="M11" s="102" t="s">
        <v>574</v>
      </c>
      <c r="N11" s="298" t="s">
        <v>596</v>
      </c>
      <c r="O11" s="104">
        <f>AVERAGE(0,0)</f>
        <v>0</v>
      </c>
      <c r="P11" s="102" t="s">
        <v>584</v>
      </c>
      <c r="Q11" s="1"/>
      <c r="R11" s="1"/>
      <c r="S11" s="1"/>
      <c r="T11" s="1"/>
      <c r="U11" s="1"/>
      <c r="V11" s="1"/>
      <c r="W11" s="1"/>
      <c r="X11" s="1"/>
      <c r="Y11" s="1"/>
      <c r="Z11" s="1"/>
      <c r="AA11" s="1"/>
      <c r="AB11" s="1"/>
      <c r="AC11" s="1"/>
      <c r="AD11" s="1"/>
      <c r="AE11" s="1"/>
      <c r="AF11" s="1"/>
      <c r="AG11" s="1"/>
      <c r="AH11" s="1"/>
      <c r="AI11" s="1"/>
    </row>
    <row r="12" spans="1:35" ht="408" customHeight="1" thickBot="1">
      <c r="A12" s="35"/>
      <c r="B12" s="196"/>
      <c r="C12" s="150" t="s">
        <v>229</v>
      </c>
      <c r="D12" s="299" t="s">
        <v>230</v>
      </c>
      <c r="E12" s="299" t="s">
        <v>231</v>
      </c>
      <c r="F12" s="298" t="s">
        <v>232</v>
      </c>
      <c r="G12" s="46" t="s">
        <v>233</v>
      </c>
      <c r="H12" s="298" t="s">
        <v>632</v>
      </c>
      <c r="I12" s="12">
        <f>AVERAGE(0.9,0)</f>
        <v>0.45</v>
      </c>
      <c r="J12" s="102" t="s">
        <v>636</v>
      </c>
      <c r="K12" s="298" t="s">
        <v>234</v>
      </c>
      <c r="L12" s="12">
        <f>AVERAGE(1)</f>
        <v>1</v>
      </c>
      <c r="M12" s="102" t="s">
        <v>574</v>
      </c>
      <c r="N12" s="298" t="s">
        <v>595</v>
      </c>
      <c r="O12" s="104">
        <f>AVERAGE(,)</f>
        <v>0</v>
      </c>
      <c r="P12" s="102" t="s">
        <v>584</v>
      </c>
      <c r="Q12" s="1"/>
      <c r="R12" s="1"/>
      <c r="S12" s="1"/>
      <c r="T12" s="1"/>
      <c r="U12" s="1"/>
      <c r="V12" s="1"/>
      <c r="W12" s="1"/>
      <c r="X12" s="1"/>
      <c r="Y12" s="1"/>
      <c r="Z12" s="1"/>
      <c r="AA12" s="1"/>
      <c r="AB12" s="1"/>
      <c r="AC12" s="1"/>
      <c r="AD12" s="1"/>
      <c r="AE12" s="1"/>
      <c r="AF12" s="1"/>
      <c r="AG12" s="1"/>
      <c r="AH12" s="1"/>
      <c r="AI12" s="1"/>
    </row>
    <row r="13" spans="1:35" ht="346.5" thickBot="1">
      <c r="A13" s="35"/>
      <c r="B13" s="196"/>
      <c r="C13" s="198" t="s">
        <v>235</v>
      </c>
      <c r="D13" s="299" t="s">
        <v>236</v>
      </c>
      <c r="E13" s="299" t="s">
        <v>237</v>
      </c>
      <c r="F13" s="298" t="s">
        <v>677</v>
      </c>
      <c r="G13" s="45" t="s">
        <v>238</v>
      </c>
      <c r="H13" s="355" t="s">
        <v>684</v>
      </c>
      <c r="I13" s="12">
        <f>AVERAGE(1,1,1,1,0.9,0.9)</f>
        <v>0.96666666666666679</v>
      </c>
      <c r="J13" s="102" t="s">
        <v>645</v>
      </c>
      <c r="K13" s="298" t="s">
        <v>239</v>
      </c>
      <c r="L13" s="12">
        <f>AVERAGE(0.8,1,1,1,1,1)</f>
        <v>0.96666666666666667</v>
      </c>
      <c r="M13" s="102" t="s">
        <v>574</v>
      </c>
      <c r="N13" s="298" t="s">
        <v>594</v>
      </c>
      <c r="O13" s="104">
        <f>AVERAGE(1,1,1,1,1,1,1)</f>
        <v>1</v>
      </c>
      <c r="P13" s="102" t="s">
        <v>574</v>
      </c>
      <c r="Q13" s="1"/>
      <c r="R13" s="1"/>
      <c r="S13" s="1"/>
      <c r="T13" s="1"/>
      <c r="U13" s="1"/>
      <c r="V13" s="1"/>
      <c r="W13" s="1"/>
      <c r="X13" s="1"/>
      <c r="Y13" s="1"/>
      <c r="Z13" s="1"/>
      <c r="AA13" s="1"/>
      <c r="AB13" s="1"/>
      <c r="AC13" s="1"/>
      <c r="AD13" s="1"/>
      <c r="AE13" s="1"/>
      <c r="AF13" s="1"/>
      <c r="AG13" s="1"/>
      <c r="AH13" s="1"/>
      <c r="AI13" s="1"/>
    </row>
    <row r="14" spans="1:35" ht="324.75" customHeight="1" thickBot="1">
      <c r="A14" s="35"/>
      <c r="B14" s="196"/>
      <c r="C14" s="199"/>
      <c r="D14" s="299"/>
      <c r="E14" s="299" t="s">
        <v>240</v>
      </c>
      <c r="F14" s="298" t="s">
        <v>241</v>
      </c>
      <c r="G14" s="45" t="s">
        <v>242</v>
      </c>
      <c r="H14" s="298" t="s">
        <v>633</v>
      </c>
      <c r="I14" s="12">
        <f>AVERAGE(1,1,1,1,1,1,0.9)</f>
        <v>0.98571428571428577</v>
      </c>
      <c r="J14" s="102" t="s">
        <v>645</v>
      </c>
      <c r="K14" s="298" t="s">
        <v>243</v>
      </c>
      <c r="L14" s="12">
        <f>AVERAGE(1,1,1,1,1,1)</f>
        <v>1</v>
      </c>
      <c r="M14" s="102" t="s">
        <v>578</v>
      </c>
      <c r="N14" s="298" t="s">
        <v>593</v>
      </c>
      <c r="O14" s="104">
        <f>AVERAGE(1,1)</f>
        <v>1</v>
      </c>
      <c r="P14" s="102" t="s">
        <v>574</v>
      </c>
      <c r="Q14" s="1"/>
      <c r="R14" s="1"/>
      <c r="S14" s="1"/>
      <c r="T14" s="1"/>
      <c r="U14" s="1"/>
      <c r="V14" s="1"/>
      <c r="W14" s="1"/>
      <c r="X14" s="1"/>
      <c r="Y14" s="1"/>
      <c r="Z14" s="1"/>
      <c r="AA14" s="1"/>
      <c r="AB14" s="1"/>
      <c r="AC14" s="1"/>
      <c r="AD14" s="1"/>
      <c r="AE14" s="1"/>
      <c r="AF14" s="1"/>
      <c r="AG14" s="1"/>
      <c r="AH14" s="1"/>
      <c r="AI14" s="1"/>
    </row>
    <row r="15" spans="1:35" ht="201.75" customHeight="1" thickBot="1">
      <c r="A15" s="35"/>
      <c r="B15" s="197"/>
      <c r="C15" s="150" t="s">
        <v>244</v>
      </c>
      <c r="D15" s="299" t="s">
        <v>245</v>
      </c>
      <c r="E15" s="299" t="s">
        <v>246</v>
      </c>
      <c r="F15" s="298" t="s">
        <v>247</v>
      </c>
      <c r="G15" s="45" t="s">
        <v>248</v>
      </c>
      <c r="H15" s="298" t="s">
        <v>249</v>
      </c>
      <c r="I15" s="12">
        <f>AVERAGE(,)</f>
        <v>0</v>
      </c>
      <c r="J15" s="102" t="s">
        <v>636</v>
      </c>
      <c r="K15" s="298" t="s">
        <v>250</v>
      </c>
      <c r="L15" s="12">
        <f>AVERAGE(0.5)</f>
        <v>0.5</v>
      </c>
      <c r="M15" s="102" t="s">
        <v>578</v>
      </c>
      <c r="N15" s="298" t="s">
        <v>592</v>
      </c>
      <c r="O15" s="104">
        <f>AVERAGE(0,0.9)</f>
        <v>0.45</v>
      </c>
      <c r="P15" s="102" t="s">
        <v>578</v>
      </c>
      <c r="Q15" s="1"/>
      <c r="R15" s="1"/>
      <c r="S15" s="1"/>
      <c r="T15" s="1"/>
      <c r="U15" s="1"/>
      <c r="V15" s="1"/>
      <c r="W15" s="1"/>
      <c r="X15" s="1"/>
      <c r="Y15" s="1"/>
      <c r="Z15" s="1"/>
      <c r="AA15" s="1"/>
      <c r="AB15" s="1"/>
      <c r="AC15" s="1"/>
      <c r="AD15" s="1"/>
      <c r="AE15" s="1"/>
      <c r="AF15" s="1"/>
      <c r="AG15" s="1"/>
      <c r="AH15" s="1"/>
      <c r="AI15" s="1"/>
    </row>
    <row r="16" spans="1:35" ht="408" customHeight="1" thickBot="1">
      <c r="A16" s="35"/>
      <c r="B16" s="188" t="s">
        <v>251</v>
      </c>
      <c r="C16" s="47" t="s">
        <v>42</v>
      </c>
      <c r="D16" s="299" t="s">
        <v>252</v>
      </c>
      <c r="E16" s="299" t="s">
        <v>253</v>
      </c>
      <c r="F16" s="298" t="s">
        <v>254</v>
      </c>
      <c r="G16" s="49">
        <v>44196</v>
      </c>
      <c r="H16" s="298" t="s">
        <v>730</v>
      </c>
      <c r="I16" s="12">
        <f>AVERAGE(0.8,0,1,1,1,0,0.9)</f>
        <v>0.67142857142857149</v>
      </c>
      <c r="J16" s="102" t="s">
        <v>636</v>
      </c>
      <c r="K16" s="297" t="s">
        <v>255</v>
      </c>
      <c r="L16" s="12">
        <f>AVERAGE(0.9,0.6,1,1,1,1,0)</f>
        <v>0.7857142857142857</v>
      </c>
      <c r="M16" s="102" t="s">
        <v>578</v>
      </c>
      <c r="N16" s="297" t="s">
        <v>591</v>
      </c>
      <c r="O16" s="104">
        <f>AVERAGE(0.679,1,0,1,1,1,1,1)</f>
        <v>0.83487500000000003</v>
      </c>
      <c r="P16" s="102" t="s">
        <v>574</v>
      </c>
      <c r="Q16" s="1"/>
      <c r="R16" s="1"/>
      <c r="S16" s="1"/>
      <c r="T16" s="1"/>
      <c r="U16" s="1"/>
      <c r="V16" s="1"/>
      <c r="W16" s="1"/>
      <c r="X16" s="1"/>
      <c r="Y16" s="1"/>
      <c r="Z16" s="1"/>
      <c r="AA16" s="1"/>
      <c r="AB16" s="1"/>
      <c r="AC16" s="1"/>
      <c r="AD16" s="1"/>
      <c r="AE16" s="1"/>
      <c r="AF16" s="1"/>
      <c r="AG16" s="1"/>
      <c r="AH16" s="1"/>
      <c r="AI16" s="1"/>
    </row>
    <row r="17" spans="1:35" ht="408" customHeight="1" thickBot="1">
      <c r="A17" s="35"/>
      <c r="B17" s="189"/>
      <c r="C17" s="47" t="s">
        <v>45</v>
      </c>
      <c r="D17" s="299" t="s">
        <v>256</v>
      </c>
      <c r="E17" s="299" t="s">
        <v>257</v>
      </c>
      <c r="F17" s="298" t="s">
        <v>258</v>
      </c>
      <c r="G17" s="49">
        <v>44196</v>
      </c>
      <c r="H17" s="298" t="s">
        <v>731</v>
      </c>
      <c r="I17" s="12">
        <f>AVERAGE(0.8,0,0.7,1,0.9,1,0)</f>
        <v>0.62857142857142867</v>
      </c>
      <c r="J17" s="102" t="s">
        <v>636</v>
      </c>
      <c r="K17" s="297" t="s">
        <v>259</v>
      </c>
      <c r="L17" s="12">
        <f>AVERAGE(1,0.8,1,1,1,1,1,0)</f>
        <v>0.85</v>
      </c>
      <c r="M17" s="102" t="s">
        <v>574</v>
      </c>
      <c r="N17" s="298" t="s">
        <v>590</v>
      </c>
      <c r="O17" s="104">
        <f>AVERAGE(0.5,1,1,1,1,1,1,1)</f>
        <v>0.9375</v>
      </c>
      <c r="P17" s="102" t="s">
        <v>574</v>
      </c>
      <c r="Q17" s="1"/>
      <c r="R17" s="1"/>
      <c r="S17" s="1"/>
      <c r="T17" s="1"/>
      <c r="U17" s="1"/>
      <c r="V17" s="1"/>
      <c r="W17" s="1"/>
      <c r="X17" s="1"/>
      <c r="Y17" s="1"/>
      <c r="Z17" s="1"/>
      <c r="AA17" s="1"/>
      <c r="AB17" s="1"/>
      <c r="AC17" s="1"/>
      <c r="AD17" s="1"/>
      <c r="AE17" s="1"/>
      <c r="AF17" s="1"/>
      <c r="AG17" s="1"/>
      <c r="AH17" s="1"/>
      <c r="AI17" s="1"/>
    </row>
    <row r="18" spans="1:35" ht="198.75" thickBot="1">
      <c r="A18" s="35"/>
      <c r="B18" s="190" t="s">
        <v>260</v>
      </c>
      <c r="C18" s="44" t="s">
        <v>54</v>
      </c>
      <c r="D18" s="299" t="s">
        <v>261</v>
      </c>
      <c r="E18" s="299" t="s">
        <v>262</v>
      </c>
      <c r="F18" s="298" t="s">
        <v>263</v>
      </c>
      <c r="G18" s="45" t="s">
        <v>264</v>
      </c>
      <c r="H18" s="298" t="s">
        <v>685</v>
      </c>
      <c r="I18" s="12">
        <f>AVERAGE(0.9,1)</f>
        <v>0.95</v>
      </c>
      <c r="J18" s="102" t="s">
        <v>574</v>
      </c>
      <c r="K18" s="298" t="s">
        <v>265</v>
      </c>
      <c r="L18" s="12">
        <f>AVERAGE(0.75,0.5)</f>
        <v>0.625</v>
      </c>
      <c r="M18" s="102" t="s">
        <v>574</v>
      </c>
      <c r="N18" s="298" t="s">
        <v>589</v>
      </c>
      <c r="O18" s="104">
        <f>AVERAGE(0.9,1)</f>
        <v>0.95</v>
      </c>
      <c r="P18" s="102" t="s">
        <v>574</v>
      </c>
      <c r="Q18" s="1"/>
      <c r="R18" s="1"/>
      <c r="S18" s="1"/>
      <c r="T18" s="1"/>
      <c r="U18" s="1"/>
      <c r="V18" s="1"/>
      <c r="W18" s="1"/>
      <c r="X18" s="1"/>
      <c r="Y18" s="1"/>
      <c r="Z18" s="1"/>
      <c r="AA18" s="1"/>
      <c r="AB18" s="1"/>
      <c r="AC18" s="1"/>
      <c r="AD18" s="1"/>
      <c r="AE18" s="1"/>
      <c r="AF18" s="1"/>
      <c r="AG18" s="1"/>
      <c r="AH18" s="1"/>
      <c r="AI18" s="1"/>
    </row>
    <row r="19" spans="1:35" ht="409.5" customHeight="1" thickBot="1">
      <c r="A19" s="35"/>
      <c r="B19" s="191"/>
      <c r="C19" s="44" t="s">
        <v>59</v>
      </c>
      <c r="D19" s="299" t="s">
        <v>266</v>
      </c>
      <c r="E19" s="299" t="s">
        <v>267</v>
      </c>
      <c r="F19" s="298" t="s">
        <v>687</v>
      </c>
      <c r="G19" s="49">
        <v>43465</v>
      </c>
      <c r="H19" s="298" t="s">
        <v>640</v>
      </c>
      <c r="I19" s="12">
        <f>AVERAGE(1,1,0,1,1,1,0.9)</f>
        <v>0.84285714285714286</v>
      </c>
      <c r="J19" s="102" t="s">
        <v>636</v>
      </c>
      <c r="K19" s="298" t="s">
        <v>268</v>
      </c>
      <c r="L19" s="12">
        <f>AVERAGE(0.3,1,0.3,1,1)</f>
        <v>0.72</v>
      </c>
      <c r="M19" s="102" t="s">
        <v>574</v>
      </c>
      <c r="N19" s="298" t="s">
        <v>588</v>
      </c>
      <c r="O19" s="104">
        <f>AVERAGE(0.8,1,1,1,0,1)</f>
        <v>0.79999999999999993</v>
      </c>
      <c r="P19" s="102" t="s">
        <v>574</v>
      </c>
      <c r="Q19" s="1"/>
      <c r="R19" s="1"/>
      <c r="S19" s="1"/>
      <c r="T19" s="1"/>
      <c r="U19" s="1"/>
      <c r="V19" s="1"/>
      <c r="W19" s="1"/>
      <c r="X19" s="1"/>
      <c r="Y19" s="1"/>
      <c r="Z19" s="1"/>
      <c r="AA19" s="1"/>
      <c r="AB19" s="1"/>
      <c r="AC19" s="1"/>
      <c r="AD19" s="1"/>
      <c r="AE19" s="1"/>
      <c r="AF19" s="1"/>
      <c r="AG19" s="1"/>
      <c r="AH19" s="1"/>
      <c r="AI19" s="1"/>
    </row>
    <row r="20" spans="1:35" ht="409.5" customHeight="1" thickBot="1">
      <c r="A20" s="35"/>
      <c r="B20" s="191"/>
      <c r="C20" s="44" t="s">
        <v>269</v>
      </c>
      <c r="D20" s="299" t="s">
        <v>270</v>
      </c>
      <c r="E20" s="299" t="s">
        <v>271</v>
      </c>
      <c r="F20" s="298" t="s">
        <v>686</v>
      </c>
      <c r="G20" s="45" t="s">
        <v>272</v>
      </c>
      <c r="H20" s="298" t="s">
        <v>641</v>
      </c>
      <c r="I20" s="12">
        <f>AVERAGE(0,0,0.1,0,0.3,)</f>
        <v>6.6666666666666666E-2</v>
      </c>
      <c r="J20" s="102" t="s">
        <v>636</v>
      </c>
      <c r="K20" s="298" t="s">
        <v>688</v>
      </c>
      <c r="L20" s="12">
        <f>AVERAGE(0.3,0.3,0.3,1,1)</f>
        <v>0.57999999999999996</v>
      </c>
      <c r="M20" s="102" t="s">
        <v>574</v>
      </c>
      <c r="N20" s="298" t="s">
        <v>587</v>
      </c>
      <c r="O20" s="104">
        <f>AVERAGE(1,1,1,0,0,1)</f>
        <v>0.66666666666666663</v>
      </c>
      <c r="P20" s="102" t="s">
        <v>574</v>
      </c>
      <c r="Q20" s="1"/>
      <c r="R20" s="1"/>
      <c r="S20" s="1"/>
      <c r="T20" s="1"/>
      <c r="U20" s="1"/>
      <c r="V20" s="1"/>
      <c r="W20" s="1"/>
      <c r="X20" s="1"/>
      <c r="Y20" s="1"/>
      <c r="Z20" s="1"/>
      <c r="AA20" s="1"/>
      <c r="AB20" s="1"/>
      <c r="AC20" s="1"/>
      <c r="AD20" s="1"/>
      <c r="AE20" s="1"/>
      <c r="AF20" s="1"/>
      <c r="AG20" s="1"/>
      <c r="AH20" s="1"/>
      <c r="AI20" s="1"/>
    </row>
    <row r="21" spans="1:35" ht="382.5" customHeight="1" thickBot="1">
      <c r="A21" s="35"/>
      <c r="B21" s="175"/>
      <c r="C21" s="44" t="s">
        <v>273</v>
      </c>
      <c r="D21" s="299" t="s">
        <v>274</v>
      </c>
      <c r="E21" s="299" t="s">
        <v>275</v>
      </c>
      <c r="F21" s="298" t="s">
        <v>276</v>
      </c>
      <c r="G21" s="46">
        <v>44195</v>
      </c>
      <c r="H21" s="298" t="s">
        <v>642</v>
      </c>
      <c r="I21" s="12">
        <f>AVERAGE(0,0,0.1,0,1,0,0,1)</f>
        <v>0.26250000000000001</v>
      </c>
      <c r="J21" s="102" t="s">
        <v>636</v>
      </c>
      <c r="K21" s="298" t="s">
        <v>277</v>
      </c>
      <c r="L21" s="12">
        <f>AVERAGE(0.9,1,1,0.3)</f>
        <v>0.79999999999999993</v>
      </c>
      <c r="M21" s="102" t="s">
        <v>578</v>
      </c>
      <c r="N21" s="298" t="s">
        <v>586</v>
      </c>
      <c r="O21" s="104">
        <f>AVERAGE(1,1)</f>
        <v>1</v>
      </c>
      <c r="P21" s="102" t="s">
        <v>574</v>
      </c>
      <c r="Q21" s="1"/>
      <c r="R21" s="1"/>
      <c r="S21" s="1"/>
      <c r="T21" s="1"/>
      <c r="U21" s="1"/>
      <c r="V21" s="1"/>
      <c r="W21" s="1"/>
      <c r="X21" s="1"/>
      <c r="Y21" s="1"/>
      <c r="Z21" s="1"/>
      <c r="AA21" s="1"/>
      <c r="AB21" s="1"/>
      <c r="AC21" s="1"/>
      <c r="AD21" s="1"/>
      <c r="AE21" s="1"/>
      <c r="AF21" s="1"/>
      <c r="AG21" s="1"/>
      <c r="AH21" s="1"/>
      <c r="AI21" s="1"/>
    </row>
    <row r="22" spans="1:35" ht="408.75" customHeight="1" thickBot="1">
      <c r="A22" s="35"/>
      <c r="B22" s="50" t="s">
        <v>278</v>
      </c>
      <c r="C22" s="51" t="s">
        <v>279</v>
      </c>
      <c r="D22" s="299" t="s">
        <v>280</v>
      </c>
      <c r="E22" s="299" t="s">
        <v>281</v>
      </c>
      <c r="F22" s="298" t="s">
        <v>282</v>
      </c>
      <c r="G22" s="52">
        <v>44196</v>
      </c>
      <c r="H22" s="298" t="s">
        <v>643</v>
      </c>
      <c r="I22" s="53">
        <f>AVERAGE(0,0,0.5,0,0.5,1)</f>
        <v>0.33333333333333331</v>
      </c>
      <c r="J22" s="102" t="s">
        <v>645</v>
      </c>
      <c r="K22" s="298" t="s">
        <v>689</v>
      </c>
      <c r="L22" s="54">
        <f>AVERAGE(0.3,0,0.3,1,0,0,0.3)</f>
        <v>0.27142857142857146</v>
      </c>
      <c r="M22" s="102" t="s">
        <v>574</v>
      </c>
      <c r="N22" s="297" t="s">
        <v>585</v>
      </c>
      <c r="O22" s="104">
        <f>AVERAGE(1,1,1,1,1,1)</f>
        <v>1</v>
      </c>
      <c r="P22" s="102" t="s">
        <v>574</v>
      </c>
      <c r="Q22" s="1"/>
      <c r="R22" s="1"/>
      <c r="S22" s="1"/>
      <c r="T22" s="1"/>
      <c r="U22" s="1"/>
      <c r="V22" s="1"/>
      <c r="W22" s="1"/>
      <c r="X22" s="1"/>
      <c r="Y22" s="1"/>
      <c r="Z22" s="1"/>
      <c r="AA22" s="1"/>
      <c r="AB22" s="1"/>
      <c r="AC22" s="1"/>
      <c r="AD22" s="1"/>
      <c r="AE22" s="1"/>
      <c r="AF22" s="1"/>
      <c r="AG22" s="1"/>
      <c r="AH22" s="1"/>
      <c r="AI22" s="1"/>
    </row>
    <row r="23" spans="1:35" ht="33.75" customHeight="1" thickBot="1">
      <c r="A23" s="1"/>
      <c r="B23" s="157" t="s">
        <v>283</v>
      </c>
      <c r="C23" s="158"/>
      <c r="D23" s="158"/>
      <c r="E23" s="158"/>
      <c r="F23" s="158"/>
      <c r="G23" s="159"/>
      <c r="H23" s="55"/>
      <c r="I23" s="22">
        <f>AVERAGE(I22,I21,I20,I19,I18,I17,I16,I14,I13,I12,I11,I10,I9,I8,I7,I6)*0.33</f>
        <v>0.15823549107142859</v>
      </c>
      <c r="J23" s="111"/>
      <c r="K23" s="1"/>
      <c r="L23" s="22">
        <f>AVERAGE(L22,L21,L20,L19,L18,L17,L16,L14,L13,L12,L11,L10,L9,L8,L7,L6)*0.33</f>
        <v>0.20242946428571426</v>
      </c>
      <c r="M23" s="111"/>
      <c r="N23" s="1"/>
      <c r="O23" s="22">
        <f>AVERAGE(O22,O21,O20,O19,O18,O17,O16,O14,O13,O12,O11,O10,O9,O8,O7,O6)*0.33</f>
        <v>0.231461484375</v>
      </c>
      <c r="P23" s="1"/>
      <c r="Q23" s="1"/>
      <c r="R23" s="1"/>
      <c r="S23" s="1"/>
      <c r="T23" s="1"/>
      <c r="U23" s="1"/>
      <c r="V23" s="1"/>
      <c r="W23" s="1"/>
      <c r="X23" s="1"/>
      <c r="Y23" s="1"/>
      <c r="Z23" s="1"/>
      <c r="AA23" s="1"/>
      <c r="AB23" s="1"/>
      <c r="AC23" s="1"/>
      <c r="AD23" s="1"/>
      <c r="AE23" s="1"/>
      <c r="AF23" s="1"/>
      <c r="AG23" s="1"/>
      <c r="AH23" s="1"/>
      <c r="AI23" s="1"/>
    </row>
    <row r="24" spans="1:35" ht="15" customHeight="1">
      <c r="A24" s="1"/>
      <c r="B24" s="1"/>
      <c r="C24" s="1"/>
      <c r="D24" s="2"/>
      <c r="E24" s="1"/>
      <c r="F24" s="1"/>
      <c r="G24" s="2"/>
      <c r="H24" s="1"/>
      <c r="I24" s="1"/>
      <c r="J24" s="109"/>
      <c r="K24" s="1"/>
      <c r="L24" s="1"/>
      <c r="M24" s="109"/>
      <c r="N24" s="1"/>
      <c r="O24" s="1"/>
      <c r="P24" s="1"/>
      <c r="Q24" s="1"/>
      <c r="R24" s="1"/>
      <c r="S24" s="1"/>
      <c r="T24" s="1"/>
      <c r="U24" s="1"/>
      <c r="V24" s="1"/>
      <c r="W24" s="1"/>
      <c r="X24" s="1"/>
      <c r="Y24" s="1"/>
      <c r="Z24" s="1"/>
      <c r="AA24" s="1"/>
      <c r="AB24" s="1"/>
      <c r="AC24" s="1"/>
      <c r="AD24" s="1"/>
      <c r="AE24" s="1"/>
      <c r="AF24" s="1"/>
      <c r="AG24" s="1"/>
      <c r="AH24" s="1"/>
      <c r="AI24" s="1"/>
    </row>
    <row r="25" spans="1:35" ht="15" customHeight="1">
      <c r="A25" s="1"/>
      <c r="B25" s="1"/>
      <c r="C25" s="1"/>
      <c r="D25" s="1"/>
      <c r="E25" s="1"/>
      <c r="F25" s="1"/>
      <c r="G25" s="1"/>
      <c r="H25" s="1"/>
      <c r="I25" s="1"/>
      <c r="J25" s="109"/>
      <c r="K25" s="1"/>
      <c r="L25" s="1"/>
      <c r="M25" s="109"/>
      <c r="N25" s="1"/>
      <c r="O25" s="1"/>
      <c r="P25" s="1"/>
      <c r="Q25" s="1"/>
      <c r="R25" s="1"/>
      <c r="S25" s="1"/>
      <c r="T25" s="1"/>
      <c r="U25" s="1"/>
      <c r="V25" s="1"/>
      <c r="W25" s="1"/>
      <c r="X25" s="1"/>
      <c r="Y25" s="1"/>
      <c r="Z25" s="1"/>
      <c r="AA25" s="1"/>
      <c r="AB25" s="1"/>
      <c r="AC25" s="1"/>
      <c r="AD25" s="1"/>
      <c r="AE25" s="1"/>
      <c r="AF25" s="1"/>
      <c r="AG25" s="1"/>
      <c r="AH25" s="1"/>
      <c r="AI25" s="1"/>
    </row>
    <row r="26" spans="1:35" ht="15.75" customHeight="1">
      <c r="A26" s="1"/>
      <c r="B26" s="1"/>
      <c r="C26" s="1"/>
      <c r="D26" s="1"/>
      <c r="E26" s="1"/>
      <c r="F26" s="1"/>
      <c r="G26" s="1"/>
      <c r="H26" s="1"/>
      <c r="I26" s="1"/>
      <c r="J26" s="109"/>
      <c r="K26" s="1"/>
      <c r="L26" s="1"/>
      <c r="M26" s="109"/>
      <c r="N26" s="1"/>
      <c r="O26" s="1"/>
      <c r="P26" s="1"/>
      <c r="Q26" s="1"/>
      <c r="R26" s="1"/>
      <c r="S26" s="1"/>
      <c r="T26" s="1"/>
      <c r="U26" s="1"/>
      <c r="V26" s="1"/>
      <c r="W26" s="1"/>
      <c r="X26" s="1"/>
      <c r="Y26" s="1"/>
      <c r="Z26" s="1"/>
      <c r="AA26" s="1"/>
      <c r="AB26" s="1"/>
      <c r="AC26" s="1"/>
      <c r="AD26" s="1"/>
      <c r="AE26" s="1"/>
      <c r="AF26" s="1"/>
      <c r="AG26" s="1"/>
      <c r="AH26" s="1"/>
      <c r="AI26" s="1"/>
    </row>
    <row r="27" spans="1:35" ht="15.75" customHeight="1">
      <c r="A27" s="1"/>
      <c r="B27" s="1"/>
      <c r="C27" s="1"/>
      <c r="D27" s="1"/>
      <c r="E27" s="1"/>
      <c r="F27" s="1"/>
      <c r="G27" s="1"/>
      <c r="H27" s="1"/>
      <c r="I27" s="1"/>
      <c r="J27" s="109"/>
      <c r="K27" s="1"/>
      <c r="L27" s="1"/>
      <c r="M27" s="109"/>
      <c r="N27" s="1"/>
      <c r="O27" s="1"/>
      <c r="P27" s="1"/>
      <c r="Q27" s="1"/>
      <c r="R27" s="1"/>
      <c r="S27" s="1"/>
      <c r="T27" s="1"/>
      <c r="U27" s="1"/>
      <c r="V27" s="1"/>
      <c r="W27" s="1"/>
      <c r="X27" s="1"/>
      <c r="Y27" s="1"/>
      <c r="Z27" s="1"/>
      <c r="AA27" s="1"/>
      <c r="AB27" s="1"/>
      <c r="AC27" s="1"/>
      <c r="AD27" s="1"/>
      <c r="AE27" s="1"/>
      <c r="AF27" s="1"/>
      <c r="AG27" s="1"/>
      <c r="AH27" s="1"/>
      <c r="AI27" s="1"/>
    </row>
    <row r="28" spans="1:35" ht="15.75" customHeight="1">
      <c r="A28" s="1"/>
      <c r="B28" s="1"/>
      <c r="C28" s="1"/>
      <c r="D28" s="1"/>
      <c r="E28" s="1"/>
      <c r="F28" s="1"/>
      <c r="G28" s="1"/>
      <c r="H28" s="1"/>
      <c r="I28" s="1"/>
      <c r="J28" s="109"/>
      <c r="K28" s="1"/>
      <c r="L28" s="1"/>
      <c r="M28" s="109"/>
      <c r="N28" s="1"/>
      <c r="O28" s="1"/>
      <c r="P28" s="1"/>
      <c r="Q28" s="1"/>
      <c r="R28" s="1"/>
      <c r="S28" s="1"/>
      <c r="T28" s="1"/>
      <c r="U28" s="1"/>
      <c r="V28" s="1"/>
      <c r="W28" s="1"/>
      <c r="X28" s="1"/>
      <c r="Y28" s="1"/>
      <c r="Z28" s="1"/>
      <c r="AA28" s="1"/>
      <c r="AB28" s="1"/>
      <c r="AC28" s="1"/>
      <c r="AD28" s="1"/>
      <c r="AE28" s="1"/>
      <c r="AF28" s="1"/>
      <c r="AG28" s="1"/>
      <c r="AH28" s="1"/>
      <c r="AI28" s="1"/>
    </row>
    <row r="29" spans="1:35" ht="15.75" customHeight="1">
      <c r="A29" s="1"/>
      <c r="B29" s="1"/>
      <c r="C29" s="1"/>
      <c r="D29" s="1"/>
      <c r="E29" s="1"/>
      <c r="F29" s="1"/>
      <c r="G29" s="1"/>
      <c r="H29" s="1"/>
      <c r="I29" s="1"/>
      <c r="J29" s="109"/>
      <c r="K29" s="1"/>
      <c r="L29" s="1"/>
      <c r="M29" s="109"/>
      <c r="N29" s="1"/>
      <c r="O29" s="1"/>
      <c r="P29" s="1"/>
      <c r="Q29" s="1"/>
      <c r="R29" s="1"/>
      <c r="S29" s="1"/>
      <c r="T29" s="1"/>
      <c r="U29" s="1"/>
      <c r="V29" s="1"/>
      <c r="W29" s="1"/>
      <c r="X29" s="1"/>
      <c r="Y29" s="1"/>
      <c r="Z29" s="1"/>
      <c r="AA29" s="1"/>
      <c r="AB29" s="1"/>
      <c r="AC29" s="1"/>
      <c r="AD29" s="1"/>
      <c r="AE29" s="1"/>
      <c r="AF29" s="1"/>
      <c r="AG29" s="1"/>
      <c r="AH29" s="1"/>
      <c r="AI29" s="1"/>
    </row>
    <row r="30" spans="1:35" ht="15.75" customHeight="1">
      <c r="A30" s="1"/>
      <c r="B30" s="1"/>
      <c r="C30" s="1"/>
      <c r="D30" s="1"/>
      <c r="E30" s="1"/>
      <c r="F30" s="1"/>
      <c r="G30" s="1"/>
      <c r="H30" s="1"/>
      <c r="I30" s="1"/>
      <c r="J30" s="109"/>
      <c r="K30" s="1"/>
      <c r="L30" s="1"/>
      <c r="M30" s="109"/>
      <c r="N30" s="1"/>
      <c r="O30" s="1"/>
      <c r="P30" s="1"/>
      <c r="Q30" s="1"/>
      <c r="R30" s="1"/>
      <c r="S30" s="1"/>
      <c r="T30" s="1"/>
      <c r="U30" s="1"/>
      <c r="V30" s="1"/>
      <c r="W30" s="1"/>
      <c r="X30" s="1"/>
      <c r="Y30" s="1"/>
      <c r="Z30" s="1"/>
      <c r="AA30" s="1"/>
      <c r="AB30" s="1"/>
      <c r="AC30" s="1"/>
      <c r="AD30" s="1"/>
      <c r="AE30" s="1"/>
      <c r="AF30" s="1"/>
      <c r="AG30" s="1"/>
      <c r="AH30" s="1"/>
      <c r="AI30" s="1"/>
    </row>
    <row r="31" spans="1:35" ht="15.75" customHeight="1">
      <c r="A31" s="1"/>
      <c r="B31" s="1"/>
      <c r="C31" s="1"/>
      <c r="D31" s="1"/>
      <c r="E31" s="1"/>
      <c r="F31" s="1"/>
      <c r="G31" s="1"/>
      <c r="H31" s="1"/>
      <c r="I31" s="1"/>
      <c r="J31" s="109"/>
      <c r="K31" s="1"/>
      <c r="L31" s="1"/>
      <c r="M31" s="109"/>
      <c r="N31" s="1"/>
      <c r="O31" s="1"/>
      <c r="P31" s="1"/>
      <c r="Q31" s="1"/>
      <c r="R31" s="1"/>
      <c r="S31" s="1"/>
      <c r="T31" s="1"/>
      <c r="U31" s="1"/>
      <c r="V31" s="1"/>
      <c r="W31" s="1"/>
      <c r="X31" s="1"/>
      <c r="Y31" s="1"/>
      <c r="Z31" s="1"/>
      <c r="AA31" s="1"/>
      <c r="AB31" s="1"/>
      <c r="AC31" s="1"/>
      <c r="AD31" s="1"/>
      <c r="AE31" s="1"/>
      <c r="AF31" s="1"/>
      <c r="AG31" s="1"/>
      <c r="AH31" s="1"/>
      <c r="AI31" s="1"/>
    </row>
    <row r="32" spans="1:35" ht="15.75" customHeight="1">
      <c r="A32" s="1"/>
      <c r="B32" s="1"/>
      <c r="C32" s="1"/>
      <c r="D32" s="1"/>
      <c r="E32" s="1"/>
      <c r="F32" s="1"/>
      <c r="G32" s="1"/>
      <c r="H32" s="1"/>
      <c r="I32" s="1"/>
      <c r="J32" s="109"/>
      <c r="K32" s="1"/>
      <c r="L32" s="1"/>
      <c r="M32" s="109"/>
      <c r="N32" s="1"/>
      <c r="O32" s="1"/>
      <c r="P32" s="1"/>
      <c r="Q32" s="1"/>
      <c r="R32" s="1"/>
      <c r="S32" s="1"/>
      <c r="T32" s="1"/>
      <c r="U32" s="1"/>
      <c r="V32" s="1"/>
      <c r="W32" s="1"/>
      <c r="X32" s="1"/>
      <c r="Y32" s="1"/>
      <c r="Z32" s="1"/>
      <c r="AA32" s="1"/>
      <c r="AB32" s="1"/>
      <c r="AC32" s="1"/>
      <c r="AD32" s="1"/>
      <c r="AE32" s="1"/>
      <c r="AF32" s="1"/>
      <c r="AG32" s="1"/>
      <c r="AH32" s="1"/>
      <c r="AI32" s="1"/>
    </row>
    <row r="33" spans="1:35" ht="15.75" customHeight="1">
      <c r="A33" s="1"/>
      <c r="B33" s="1"/>
      <c r="C33" s="1"/>
      <c r="D33" s="1"/>
      <c r="E33" s="1"/>
      <c r="F33" s="1"/>
      <c r="G33" s="1"/>
      <c r="H33" s="1"/>
      <c r="I33" s="1"/>
      <c r="J33" s="109"/>
      <c r="K33" s="1"/>
      <c r="L33" s="1"/>
      <c r="M33" s="109"/>
      <c r="N33" s="1"/>
      <c r="O33" s="1"/>
      <c r="P33" s="1"/>
      <c r="Q33" s="1"/>
      <c r="R33" s="1"/>
      <c r="S33" s="1"/>
      <c r="T33" s="1"/>
      <c r="U33" s="1"/>
      <c r="V33" s="1"/>
      <c r="W33" s="1"/>
      <c r="X33" s="1"/>
      <c r="Y33" s="1"/>
      <c r="Z33" s="1"/>
      <c r="AA33" s="1"/>
      <c r="AB33" s="1"/>
      <c r="AC33" s="1"/>
      <c r="AD33" s="1"/>
      <c r="AE33" s="1"/>
      <c r="AF33" s="1"/>
      <c r="AG33" s="1"/>
      <c r="AH33" s="1"/>
      <c r="AI33" s="1"/>
    </row>
    <row r="34" spans="1:35" ht="15.75" customHeight="1">
      <c r="A34" s="1"/>
      <c r="B34" s="1"/>
      <c r="C34" s="1"/>
      <c r="D34" s="1"/>
      <c r="E34" s="1"/>
      <c r="F34" s="1"/>
      <c r="G34" s="1"/>
      <c r="H34" s="1"/>
      <c r="I34" s="1"/>
      <c r="J34" s="109"/>
      <c r="K34" s="1"/>
      <c r="L34" s="1"/>
      <c r="M34" s="109"/>
      <c r="N34" s="1"/>
      <c r="O34" s="1"/>
      <c r="P34" s="1"/>
      <c r="Q34" s="1"/>
      <c r="R34" s="1"/>
      <c r="S34" s="1"/>
      <c r="T34" s="1"/>
      <c r="U34" s="1"/>
      <c r="V34" s="1"/>
      <c r="W34" s="1"/>
      <c r="X34" s="1"/>
      <c r="Y34" s="1"/>
      <c r="Z34" s="1"/>
      <c r="AA34" s="1"/>
      <c r="AB34" s="1"/>
      <c r="AC34" s="1"/>
      <c r="AD34" s="1"/>
      <c r="AE34" s="1"/>
      <c r="AF34" s="1"/>
      <c r="AG34" s="1"/>
      <c r="AH34" s="1"/>
      <c r="AI34" s="1"/>
    </row>
    <row r="35" spans="1:35" ht="15.75" customHeight="1">
      <c r="A35" s="1"/>
      <c r="B35" s="1"/>
      <c r="C35" s="1"/>
      <c r="D35" s="1"/>
      <c r="E35" s="1"/>
      <c r="F35" s="1"/>
      <c r="G35" s="1"/>
      <c r="H35" s="1"/>
      <c r="I35" s="1"/>
      <c r="J35" s="109"/>
      <c r="K35" s="1"/>
      <c r="L35" s="1"/>
      <c r="M35" s="109"/>
      <c r="N35" s="1"/>
      <c r="O35" s="1"/>
      <c r="P35" s="1"/>
      <c r="Q35" s="1"/>
      <c r="R35" s="1"/>
      <c r="S35" s="1"/>
      <c r="T35" s="1"/>
      <c r="U35" s="1"/>
      <c r="V35" s="1"/>
      <c r="W35" s="1"/>
      <c r="X35" s="1"/>
      <c r="Y35" s="1"/>
      <c r="Z35" s="1"/>
      <c r="AA35" s="1"/>
      <c r="AB35" s="1"/>
      <c r="AC35" s="1"/>
      <c r="AD35" s="1"/>
      <c r="AE35" s="1"/>
      <c r="AF35" s="1"/>
      <c r="AG35" s="1"/>
      <c r="AH35" s="1"/>
      <c r="AI35" s="1"/>
    </row>
    <row r="36" spans="1:35" ht="15.75" customHeight="1">
      <c r="A36" s="1"/>
      <c r="B36" s="1"/>
      <c r="C36" s="1"/>
      <c r="D36" s="1"/>
      <c r="E36" s="1"/>
      <c r="F36" s="1"/>
      <c r="G36" s="1"/>
      <c r="H36" s="1"/>
      <c r="I36" s="1"/>
      <c r="J36" s="109"/>
      <c r="K36" s="1"/>
      <c r="L36" s="1"/>
      <c r="M36" s="109"/>
      <c r="N36" s="1"/>
      <c r="O36" s="1"/>
      <c r="P36" s="1"/>
      <c r="Q36" s="1"/>
      <c r="R36" s="1"/>
      <c r="S36" s="1"/>
      <c r="T36" s="1"/>
      <c r="U36" s="1"/>
      <c r="V36" s="1"/>
      <c r="W36" s="1"/>
      <c r="X36" s="1"/>
      <c r="Y36" s="1"/>
      <c r="Z36" s="1"/>
      <c r="AA36" s="1"/>
      <c r="AB36" s="1"/>
      <c r="AC36" s="1"/>
      <c r="AD36" s="1"/>
      <c r="AE36" s="1"/>
      <c r="AF36" s="1"/>
      <c r="AG36" s="1"/>
      <c r="AH36" s="1"/>
      <c r="AI36" s="1"/>
    </row>
    <row r="37" spans="1:35" ht="15.75" customHeight="1">
      <c r="A37" s="1"/>
      <c r="B37" s="1"/>
      <c r="C37" s="1"/>
      <c r="D37" s="1"/>
      <c r="E37" s="1"/>
      <c r="F37" s="1"/>
      <c r="G37" s="1"/>
      <c r="H37" s="1"/>
      <c r="I37" s="1"/>
      <c r="J37" s="109"/>
      <c r="K37" s="1"/>
      <c r="L37" s="1"/>
      <c r="M37" s="109"/>
      <c r="N37" s="1"/>
      <c r="O37" s="1"/>
      <c r="P37" s="1"/>
      <c r="Q37" s="1"/>
      <c r="R37" s="1"/>
      <c r="S37" s="1"/>
      <c r="T37" s="1"/>
      <c r="U37" s="1"/>
      <c r="V37" s="1"/>
      <c r="W37" s="1"/>
      <c r="X37" s="1"/>
      <c r="Y37" s="1"/>
      <c r="Z37" s="1"/>
      <c r="AA37" s="1"/>
      <c r="AB37" s="1"/>
      <c r="AC37" s="1"/>
      <c r="AD37" s="1"/>
      <c r="AE37" s="1"/>
      <c r="AF37" s="1"/>
      <c r="AG37" s="1"/>
      <c r="AH37" s="1"/>
      <c r="AI37" s="1"/>
    </row>
    <row r="38" spans="1:35" ht="15.75" customHeight="1">
      <c r="A38" s="1"/>
      <c r="B38" s="1"/>
      <c r="C38" s="1"/>
      <c r="D38" s="1"/>
      <c r="E38" s="1"/>
      <c r="F38" s="1"/>
      <c r="G38" s="1"/>
      <c r="H38" s="1"/>
      <c r="I38" s="1"/>
      <c r="J38" s="109"/>
      <c r="K38" s="1"/>
      <c r="L38" s="1"/>
      <c r="M38" s="109"/>
      <c r="N38" s="1"/>
      <c r="O38" s="1"/>
      <c r="P38" s="1"/>
      <c r="Q38" s="1"/>
      <c r="R38" s="1"/>
      <c r="S38" s="1"/>
      <c r="T38" s="1"/>
      <c r="U38" s="1"/>
      <c r="V38" s="1"/>
      <c r="W38" s="1"/>
      <c r="X38" s="1"/>
      <c r="Y38" s="1"/>
      <c r="Z38" s="1"/>
      <c r="AA38" s="1"/>
      <c r="AB38" s="1"/>
      <c r="AC38" s="1"/>
      <c r="AD38" s="1"/>
      <c r="AE38" s="1"/>
      <c r="AF38" s="1"/>
      <c r="AG38" s="1"/>
      <c r="AH38" s="1"/>
      <c r="AI38" s="1"/>
    </row>
    <row r="39" spans="1:35" ht="15.75" customHeight="1">
      <c r="A39" s="1"/>
      <c r="B39" s="1"/>
      <c r="C39" s="1"/>
      <c r="D39" s="1"/>
      <c r="E39" s="1"/>
      <c r="F39" s="1"/>
      <c r="G39" s="1"/>
      <c r="H39" s="1"/>
      <c r="I39" s="1"/>
      <c r="J39" s="109"/>
      <c r="K39" s="1"/>
      <c r="L39" s="1"/>
      <c r="M39" s="109"/>
      <c r="N39" s="1"/>
      <c r="O39" s="1"/>
      <c r="P39" s="1"/>
      <c r="Q39" s="1"/>
      <c r="R39" s="1"/>
      <c r="S39" s="1"/>
      <c r="T39" s="1"/>
      <c r="U39" s="1"/>
      <c r="V39" s="1"/>
      <c r="W39" s="1"/>
      <c r="X39" s="1"/>
      <c r="Y39" s="1"/>
      <c r="Z39" s="1"/>
      <c r="AA39" s="1"/>
      <c r="AB39" s="1"/>
      <c r="AC39" s="1"/>
      <c r="AD39" s="1"/>
      <c r="AE39" s="1"/>
      <c r="AF39" s="1"/>
      <c r="AG39" s="1"/>
      <c r="AH39" s="1"/>
      <c r="AI39" s="1"/>
    </row>
    <row r="40" spans="1:35" ht="15.75" customHeight="1">
      <c r="A40" s="1"/>
      <c r="B40" s="1"/>
      <c r="C40" s="1"/>
      <c r="D40" s="1"/>
      <c r="E40" s="1"/>
      <c r="F40" s="1"/>
      <c r="G40" s="1"/>
      <c r="H40" s="1"/>
      <c r="I40" s="1"/>
      <c r="J40" s="109"/>
      <c r="K40" s="1"/>
      <c r="L40" s="1"/>
      <c r="M40" s="109"/>
      <c r="N40" s="1"/>
      <c r="O40" s="1"/>
      <c r="P40" s="1"/>
      <c r="Q40" s="1"/>
      <c r="R40" s="1"/>
      <c r="S40" s="1"/>
      <c r="T40" s="1"/>
      <c r="U40" s="1"/>
      <c r="V40" s="1"/>
      <c r="W40" s="1"/>
      <c r="X40" s="1"/>
      <c r="Y40" s="1"/>
      <c r="Z40" s="1"/>
      <c r="AA40" s="1"/>
      <c r="AB40" s="1"/>
      <c r="AC40" s="1"/>
      <c r="AD40" s="1"/>
      <c r="AE40" s="1"/>
      <c r="AF40" s="1"/>
      <c r="AG40" s="1"/>
      <c r="AH40" s="1"/>
      <c r="AI40" s="1"/>
    </row>
    <row r="41" spans="1:35" ht="15.75" customHeight="1">
      <c r="A41" s="1"/>
      <c r="B41" s="1"/>
      <c r="C41" s="1"/>
      <c r="D41" s="1"/>
      <c r="E41" s="1"/>
      <c r="F41" s="1"/>
      <c r="G41" s="1"/>
      <c r="H41" s="1"/>
      <c r="I41" s="1"/>
      <c r="J41" s="109"/>
      <c r="K41" s="1"/>
      <c r="L41" s="1"/>
      <c r="M41" s="109"/>
      <c r="N41" s="1"/>
      <c r="O41" s="1"/>
      <c r="P41" s="1"/>
      <c r="Q41" s="1"/>
      <c r="R41" s="1"/>
      <c r="S41" s="1"/>
      <c r="T41" s="1"/>
      <c r="U41" s="1"/>
      <c r="V41" s="1"/>
      <c r="W41" s="1"/>
      <c r="X41" s="1"/>
      <c r="Y41" s="1"/>
      <c r="Z41" s="1"/>
      <c r="AA41" s="1"/>
      <c r="AB41" s="1"/>
      <c r="AC41" s="1"/>
      <c r="AD41" s="1"/>
      <c r="AE41" s="1"/>
      <c r="AF41" s="1"/>
      <c r="AG41" s="1"/>
      <c r="AH41" s="1"/>
      <c r="AI41" s="1"/>
    </row>
    <row r="42" spans="1:35" ht="15.75" customHeight="1">
      <c r="A42" s="1"/>
      <c r="B42" s="1"/>
      <c r="C42" s="1"/>
      <c r="D42" s="1"/>
      <c r="E42" s="1"/>
      <c r="F42" s="1"/>
      <c r="G42" s="1"/>
      <c r="H42" s="1"/>
      <c r="I42" s="1"/>
      <c r="J42" s="109"/>
      <c r="K42" s="1"/>
      <c r="L42" s="1"/>
      <c r="M42" s="109"/>
      <c r="N42" s="1"/>
      <c r="O42" s="1"/>
      <c r="P42" s="1"/>
      <c r="Q42" s="1"/>
      <c r="R42" s="1"/>
      <c r="S42" s="1"/>
      <c r="T42" s="1"/>
      <c r="U42" s="1"/>
      <c r="V42" s="1"/>
      <c r="W42" s="1"/>
      <c r="X42" s="1"/>
      <c r="Y42" s="1"/>
      <c r="Z42" s="1"/>
      <c r="AA42" s="1"/>
      <c r="AB42" s="1"/>
      <c r="AC42" s="1"/>
      <c r="AD42" s="1"/>
      <c r="AE42" s="1"/>
      <c r="AF42" s="1"/>
      <c r="AG42" s="1"/>
      <c r="AH42" s="1"/>
      <c r="AI42" s="1"/>
    </row>
    <row r="43" spans="1:35" ht="15.75" customHeight="1">
      <c r="A43" s="1"/>
      <c r="B43" s="1"/>
      <c r="C43" s="1"/>
      <c r="D43" s="1"/>
      <c r="E43" s="1"/>
      <c r="F43" s="1"/>
      <c r="G43" s="1"/>
      <c r="H43" s="1"/>
      <c r="I43" s="1"/>
      <c r="J43" s="109"/>
      <c r="K43" s="1"/>
      <c r="L43" s="1"/>
      <c r="M43" s="109"/>
      <c r="N43" s="1"/>
      <c r="O43" s="1"/>
      <c r="P43" s="1"/>
      <c r="Q43" s="1"/>
      <c r="R43" s="1"/>
      <c r="S43" s="1"/>
      <c r="T43" s="1"/>
      <c r="U43" s="1"/>
      <c r="V43" s="1"/>
      <c r="W43" s="1"/>
      <c r="X43" s="1"/>
      <c r="Y43" s="1"/>
      <c r="Z43" s="1"/>
      <c r="AA43" s="1"/>
      <c r="AB43" s="1"/>
      <c r="AC43" s="1"/>
      <c r="AD43" s="1"/>
      <c r="AE43" s="1"/>
      <c r="AF43" s="1"/>
      <c r="AG43" s="1"/>
      <c r="AH43" s="1"/>
      <c r="AI43" s="1"/>
    </row>
    <row r="44" spans="1:35" ht="15.75" customHeight="1">
      <c r="A44" s="1"/>
      <c r="B44" s="1"/>
      <c r="C44" s="1"/>
      <c r="D44" s="1"/>
      <c r="E44" s="1"/>
      <c r="F44" s="1"/>
      <c r="G44" s="1"/>
      <c r="H44" s="1"/>
      <c r="I44" s="1"/>
      <c r="J44" s="109"/>
      <c r="K44" s="1"/>
      <c r="L44" s="1"/>
      <c r="M44" s="109"/>
      <c r="N44" s="1"/>
      <c r="O44" s="1"/>
      <c r="P44" s="1"/>
      <c r="Q44" s="1"/>
      <c r="R44" s="1"/>
      <c r="S44" s="1"/>
      <c r="T44" s="1"/>
      <c r="U44" s="1"/>
      <c r="V44" s="1"/>
      <c r="W44" s="1"/>
      <c r="X44" s="1"/>
      <c r="Y44" s="1"/>
      <c r="Z44" s="1"/>
      <c r="AA44" s="1"/>
      <c r="AB44" s="1"/>
      <c r="AC44" s="1"/>
      <c r="AD44" s="1"/>
      <c r="AE44" s="1"/>
      <c r="AF44" s="1"/>
      <c r="AG44" s="1"/>
      <c r="AH44" s="1"/>
      <c r="AI44" s="1"/>
    </row>
    <row r="45" spans="1:35" ht="15.75" customHeight="1">
      <c r="A45" s="1"/>
      <c r="B45" s="1"/>
      <c r="C45" s="1"/>
      <c r="D45" s="1"/>
      <c r="E45" s="1"/>
      <c r="F45" s="1"/>
      <c r="G45" s="1"/>
      <c r="H45" s="1"/>
      <c r="I45" s="1"/>
      <c r="J45" s="109"/>
      <c r="K45" s="1"/>
      <c r="L45" s="1"/>
      <c r="M45" s="109"/>
      <c r="N45" s="1"/>
      <c r="O45" s="1"/>
      <c r="P45" s="1"/>
      <c r="Q45" s="1"/>
      <c r="R45" s="1"/>
      <c r="S45" s="1"/>
      <c r="T45" s="1"/>
      <c r="U45" s="1"/>
      <c r="V45" s="1"/>
      <c r="W45" s="1"/>
      <c r="X45" s="1"/>
      <c r="Y45" s="1"/>
      <c r="Z45" s="1"/>
      <c r="AA45" s="1"/>
      <c r="AB45" s="1"/>
      <c r="AC45" s="1"/>
      <c r="AD45" s="1"/>
      <c r="AE45" s="1"/>
      <c r="AF45" s="1"/>
      <c r="AG45" s="1"/>
      <c r="AH45" s="1"/>
      <c r="AI45" s="1"/>
    </row>
    <row r="46" spans="1:35" ht="15.75" customHeight="1">
      <c r="A46" s="1"/>
      <c r="B46" s="1"/>
      <c r="C46" s="1"/>
      <c r="D46" s="1"/>
      <c r="E46" s="1"/>
      <c r="F46" s="1"/>
      <c r="G46" s="1"/>
      <c r="H46" s="1"/>
      <c r="I46" s="1"/>
      <c r="J46" s="109"/>
      <c r="K46" s="1"/>
      <c r="L46" s="1"/>
      <c r="M46" s="109"/>
      <c r="N46" s="1"/>
      <c r="O46" s="1"/>
      <c r="P46" s="1"/>
      <c r="Q46" s="1"/>
      <c r="R46" s="1"/>
      <c r="S46" s="1"/>
      <c r="T46" s="1"/>
      <c r="U46" s="1"/>
      <c r="V46" s="1"/>
      <c r="W46" s="1"/>
      <c r="X46" s="1"/>
      <c r="Y46" s="1"/>
      <c r="Z46" s="1"/>
      <c r="AA46" s="1"/>
      <c r="AB46" s="1"/>
      <c r="AC46" s="1"/>
      <c r="AD46" s="1"/>
      <c r="AE46" s="1"/>
      <c r="AF46" s="1"/>
      <c r="AG46" s="1"/>
      <c r="AH46" s="1"/>
      <c r="AI46" s="1"/>
    </row>
    <row r="47" spans="1:35" ht="15.75" customHeight="1">
      <c r="A47" s="1"/>
      <c r="B47" s="1"/>
      <c r="C47" s="1"/>
      <c r="D47" s="1"/>
      <c r="E47" s="1"/>
      <c r="F47" s="1"/>
      <c r="G47" s="1"/>
      <c r="H47" s="1"/>
      <c r="I47" s="1"/>
      <c r="J47" s="109"/>
      <c r="K47" s="1"/>
      <c r="L47" s="1"/>
      <c r="M47" s="109"/>
      <c r="N47" s="1"/>
      <c r="O47" s="1"/>
      <c r="P47" s="1"/>
      <c r="Q47" s="1"/>
      <c r="R47" s="1"/>
      <c r="S47" s="1"/>
      <c r="T47" s="1"/>
      <c r="U47" s="1"/>
      <c r="V47" s="1"/>
      <c r="W47" s="1"/>
      <c r="X47" s="1"/>
      <c r="Y47" s="1"/>
      <c r="Z47" s="1"/>
      <c r="AA47" s="1"/>
      <c r="AB47" s="1"/>
      <c r="AC47" s="1"/>
      <c r="AD47" s="1"/>
      <c r="AE47" s="1"/>
      <c r="AF47" s="1"/>
      <c r="AG47" s="1"/>
      <c r="AH47" s="1"/>
      <c r="AI47" s="1"/>
    </row>
    <row r="48" spans="1:35" ht="15.75" customHeight="1">
      <c r="A48" s="1"/>
      <c r="B48" s="1"/>
      <c r="C48" s="1"/>
      <c r="D48" s="1"/>
      <c r="E48" s="1"/>
      <c r="F48" s="1"/>
      <c r="G48" s="1"/>
      <c r="H48" s="1"/>
      <c r="I48" s="1"/>
      <c r="J48" s="109"/>
      <c r="K48" s="1"/>
      <c r="L48" s="1"/>
      <c r="M48" s="109"/>
      <c r="N48" s="1"/>
      <c r="O48" s="1"/>
      <c r="P48" s="1"/>
      <c r="Q48" s="1"/>
      <c r="R48" s="1"/>
      <c r="S48" s="1"/>
      <c r="T48" s="1"/>
      <c r="U48" s="1"/>
      <c r="V48" s="1"/>
      <c r="W48" s="1"/>
      <c r="X48" s="1"/>
      <c r="Y48" s="1"/>
      <c r="Z48" s="1"/>
      <c r="AA48" s="1"/>
      <c r="AB48" s="1"/>
      <c r="AC48" s="1"/>
      <c r="AD48" s="1"/>
      <c r="AE48" s="1"/>
      <c r="AF48" s="1"/>
      <c r="AG48" s="1"/>
      <c r="AH48" s="1"/>
      <c r="AI48" s="1"/>
    </row>
    <row r="49" spans="1:35" ht="15.75" customHeight="1">
      <c r="A49" s="1"/>
      <c r="B49" s="1"/>
      <c r="C49" s="1"/>
      <c r="D49" s="1"/>
      <c r="E49" s="1"/>
      <c r="F49" s="1"/>
      <c r="G49" s="1"/>
      <c r="H49" s="1"/>
      <c r="I49" s="1"/>
      <c r="J49" s="109"/>
      <c r="K49" s="1"/>
      <c r="L49" s="1"/>
      <c r="M49" s="109"/>
      <c r="N49" s="1"/>
      <c r="O49" s="1"/>
      <c r="P49" s="1"/>
      <c r="Q49" s="1"/>
      <c r="R49" s="1"/>
      <c r="S49" s="1"/>
      <c r="T49" s="1"/>
      <c r="U49" s="1"/>
      <c r="V49" s="1"/>
      <c r="W49" s="1"/>
      <c r="X49" s="1"/>
      <c r="Y49" s="1"/>
      <c r="Z49" s="1"/>
      <c r="AA49" s="1"/>
      <c r="AB49" s="1"/>
      <c r="AC49" s="1"/>
      <c r="AD49" s="1"/>
      <c r="AE49" s="1"/>
      <c r="AF49" s="1"/>
      <c r="AG49" s="1"/>
      <c r="AH49" s="1"/>
      <c r="AI49" s="1"/>
    </row>
    <row r="50" spans="1:35" ht="15.75" customHeight="1">
      <c r="A50" s="1"/>
      <c r="B50" s="1"/>
      <c r="C50" s="1"/>
      <c r="D50" s="1"/>
      <c r="E50" s="1"/>
      <c r="F50" s="1"/>
      <c r="G50" s="1"/>
      <c r="H50" s="1"/>
      <c r="I50" s="1"/>
      <c r="J50" s="109"/>
      <c r="K50" s="1"/>
      <c r="L50" s="1"/>
      <c r="M50" s="109"/>
      <c r="N50" s="1"/>
      <c r="O50" s="1"/>
      <c r="P50" s="1"/>
      <c r="Q50" s="1"/>
      <c r="R50" s="1"/>
      <c r="S50" s="1"/>
      <c r="T50" s="1"/>
      <c r="U50" s="1"/>
      <c r="V50" s="1"/>
      <c r="W50" s="1"/>
      <c r="X50" s="1"/>
      <c r="Y50" s="1"/>
      <c r="Z50" s="1"/>
      <c r="AA50" s="1"/>
      <c r="AB50" s="1"/>
      <c r="AC50" s="1"/>
      <c r="AD50" s="1"/>
      <c r="AE50" s="1"/>
      <c r="AF50" s="1"/>
      <c r="AG50" s="1"/>
      <c r="AH50" s="1"/>
      <c r="AI50" s="1"/>
    </row>
    <row r="51" spans="1:35" ht="15.75" customHeight="1">
      <c r="A51" s="1"/>
      <c r="B51" s="1"/>
      <c r="C51" s="1"/>
      <c r="D51" s="1"/>
      <c r="E51" s="1"/>
      <c r="F51" s="1"/>
      <c r="G51" s="1"/>
      <c r="H51" s="1"/>
      <c r="I51" s="1"/>
      <c r="J51" s="109"/>
      <c r="K51" s="1"/>
      <c r="L51" s="1"/>
      <c r="M51" s="109"/>
      <c r="N51" s="1"/>
      <c r="O51" s="1"/>
      <c r="P51" s="1"/>
      <c r="Q51" s="1"/>
      <c r="R51" s="1"/>
      <c r="S51" s="1"/>
      <c r="T51" s="1"/>
      <c r="U51" s="1"/>
      <c r="V51" s="1"/>
      <c r="W51" s="1"/>
      <c r="X51" s="1"/>
      <c r="Y51" s="1"/>
      <c r="Z51" s="1"/>
      <c r="AA51" s="1"/>
      <c r="AB51" s="1"/>
      <c r="AC51" s="1"/>
      <c r="AD51" s="1"/>
      <c r="AE51" s="1"/>
      <c r="AF51" s="1"/>
      <c r="AG51" s="1"/>
      <c r="AH51" s="1"/>
      <c r="AI51" s="1"/>
    </row>
    <row r="52" spans="1:35" ht="15.75" customHeight="1">
      <c r="A52" s="1"/>
      <c r="B52" s="1"/>
      <c r="C52" s="1"/>
      <c r="D52" s="1"/>
      <c r="E52" s="1"/>
      <c r="F52" s="1"/>
      <c r="G52" s="1"/>
      <c r="H52" s="1"/>
      <c r="I52" s="1"/>
      <c r="J52" s="109"/>
      <c r="K52" s="1"/>
      <c r="L52" s="1"/>
      <c r="M52" s="109"/>
      <c r="N52" s="1"/>
      <c r="O52" s="1"/>
      <c r="P52" s="1"/>
      <c r="Q52" s="1"/>
      <c r="R52" s="1"/>
      <c r="S52" s="1"/>
      <c r="T52" s="1"/>
      <c r="U52" s="1"/>
      <c r="V52" s="1"/>
      <c r="W52" s="1"/>
      <c r="X52" s="1"/>
      <c r="Y52" s="1"/>
      <c r="Z52" s="1"/>
      <c r="AA52" s="1"/>
      <c r="AB52" s="1"/>
      <c r="AC52" s="1"/>
      <c r="AD52" s="1"/>
      <c r="AE52" s="1"/>
      <c r="AF52" s="1"/>
      <c r="AG52" s="1"/>
      <c r="AH52" s="1"/>
      <c r="AI52" s="1"/>
    </row>
    <row r="53" spans="1:35" ht="15.75" customHeight="1">
      <c r="A53" s="1"/>
      <c r="B53" s="1"/>
      <c r="C53" s="1"/>
      <c r="D53" s="1"/>
      <c r="E53" s="1"/>
      <c r="F53" s="1"/>
      <c r="G53" s="1"/>
      <c r="H53" s="1"/>
      <c r="I53" s="1"/>
      <c r="J53" s="109"/>
      <c r="K53" s="1"/>
      <c r="L53" s="1"/>
      <c r="M53" s="109"/>
      <c r="N53" s="1"/>
      <c r="O53" s="1"/>
      <c r="P53" s="1"/>
      <c r="Q53" s="1"/>
      <c r="R53" s="1"/>
      <c r="S53" s="1"/>
      <c r="T53" s="1"/>
      <c r="U53" s="1"/>
      <c r="V53" s="1"/>
      <c r="W53" s="1"/>
      <c r="X53" s="1"/>
      <c r="Y53" s="1"/>
      <c r="Z53" s="1"/>
      <c r="AA53" s="1"/>
      <c r="AB53" s="1"/>
      <c r="AC53" s="1"/>
      <c r="AD53" s="1"/>
      <c r="AE53" s="1"/>
      <c r="AF53" s="1"/>
      <c r="AG53" s="1"/>
      <c r="AH53" s="1"/>
      <c r="AI53" s="1"/>
    </row>
    <row r="54" spans="1:35" ht="15.75" customHeight="1">
      <c r="A54" s="1"/>
      <c r="B54" s="1"/>
      <c r="C54" s="1"/>
      <c r="D54" s="1"/>
      <c r="E54" s="1"/>
      <c r="F54" s="1"/>
      <c r="G54" s="1"/>
      <c r="H54" s="1"/>
      <c r="I54" s="1"/>
      <c r="J54" s="109"/>
      <c r="K54" s="1"/>
      <c r="L54" s="1"/>
      <c r="M54" s="109"/>
      <c r="N54" s="1"/>
      <c r="O54" s="1"/>
      <c r="P54" s="1"/>
      <c r="Q54" s="1"/>
      <c r="R54" s="1"/>
      <c r="S54" s="1"/>
      <c r="T54" s="1"/>
      <c r="U54" s="1"/>
      <c r="V54" s="1"/>
      <c r="W54" s="1"/>
      <c r="X54" s="1"/>
      <c r="Y54" s="1"/>
      <c r="Z54" s="1"/>
      <c r="AA54" s="1"/>
      <c r="AB54" s="1"/>
      <c r="AC54" s="1"/>
      <c r="AD54" s="1"/>
      <c r="AE54" s="1"/>
      <c r="AF54" s="1"/>
      <c r="AG54" s="1"/>
      <c r="AH54" s="1"/>
      <c r="AI54" s="1"/>
    </row>
    <row r="55" spans="1:35" ht="15.75" customHeight="1">
      <c r="A55" s="1"/>
      <c r="B55" s="3"/>
      <c r="C55" s="3"/>
      <c r="D55" s="3"/>
      <c r="E55" s="3"/>
      <c r="F55" s="3"/>
      <c r="G55" s="3"/>
      <c r="H55" s="3"/>
      <c r="I55" s="3"/>
      <c r="J55" s="110"/>
      <c r="K55" s="3"/>
      <c r="L55" s="3"/>
      <c r="M55" s="110"/>
      <c r="N55" s="3"/>
      <c r="O55" s="3"/>
      <c r="P55" s="3"/>
      <c r="Q55" s="3"/>
      <c r="R55" s="3"/>
      <c r="S55" s="3"/>
      <c r="T55" s="3"/>
      <c r="U55" s="3"/>
      <c r="V55" s="3"/>
      <c r="W55" s="3"/>
      <c r="X55" s="3"/>
      <c r="Y55" s="3"/>
      <c r="Z55" s="3"/>
      <c r="AA55" s="3"/>
      <c r="AB55" s="3"/>
      <c r="AC55" s="3"/>
      <c r="AD55" s="3"/>
      <c r="AE55" s="3"/>
      <c r="AF55" s="3"/>
      <c r="AG55" s="3"/>
      <c r="AH55" s="3"/>
      <c r="AI55" s="3"/>
    </row>
    <row r="56" spans="1:35" ht="15.75" customHeight="1">
      <c r="A56" s="1"/>
      <c r="B56" s="3"/>
      <c r="C56" s="3"/>
      <c r="D56" s="3"/>
      <c r="E56" s="3"/>
      <c r="F56" s="3"/>
      <c r="G56" s="3"/>
      <c r="H56" s="3"/>
      <c r="I56" s="3"/>
      <c r="J56" s="110"/>
      <c r="K56" s="3"/>
      <c r="L56" s="3"/>
      <c r="M56" s="110"/>
      <c r="N56" s="3"/>
      <c r="O56" s="3"/>
      <c r="P56" s="3"/>
      <c r="Q56" s="3"/>
      <c r="R56" s="3"/>
      <c r="S56" s="3"/>
      <c r="T56" s="3"/>
      <c r="U56" s="3"/>
      <c r="V56" s="3"/>
      <c r="W56" s="3"/>
      <c r="X56" s="3"/>
      <c r="Y56" s="3"/>
      <c r="Z56" s="3"/>
      <c r="AA56" s="3"/>
      <c r="AB56" s="3"/>
      <c r="AC56" s="3"/>
      <c r="AD56" s="3"/>
      <c r="AE56" s="3"/>
      <c r="AF56" s="3"/>
      <c r="AG56" s="3"/>
      <c r="AH56" s="3"/>
      <c r="AI56" s="3"/>
    </row>
    <row r="57" spans="1:35" ht="15.75" customHeight="1">
      <c r="A57" s="1"/>
      <c r="B57" s="3"/>
      <c r="C57" s="3"/>
      <c r="D57" s="3"/>
      <c r="E57" s="3"/>
      <c r="F57" s="3"/>
      <c r="G57" s="3"/>
      <c r="H57" s="3"/>
      <c r="I57" s="3"/>
      <c r="J57" s="110"/>
      <c r="K57" s="3"/>
      <c r="L57" s="3"/>
      <c r="M57" s="110"/>
      <c r="N57" s="3"/>
      <c r="O57" s="3"/>
      <c r="P57" s="3"/>
      <c r="Q57" s="3"/>
      <c r="R57" s="3"/>
      <c r="S57" s="3"/>
      <c r="T57" s="3"/>
      <c r="U57" s="3"/>
      <c r="V57" s="3"/>
      <c r="W57" s="3"/>
      <c r="X57" s="3"/>
      <c r="Y57" s="3"/>
      <c r="Z57" s="3"/>
      <c r="AA57" s="3"/>
      <c r="AB57" s="3"/>
      <c r="AC57" s="3"/>
      <c r="AD57" s="3"/>
      <c r="AE57" s="3"/>
      <c r="AF57" s="3"/>
      <c r="AG57" s="3"/>
      <c r="AH57" s="3"/>
      <c r="AI57" s="3"/>
    </row>
    <row r="58" spans="1:35" ht="15.75" customHeight="1">
      <c r="A58" s="1"/>
      <c r="B58" s="3"/>
      <c r="C58" s="3"/>
      <c r="D58" s="3"/>
      <c r="E58" s="3"/>
      <c r="F58" s="3"/>
      <c r="G58" s="3"/>
      <c r="H58" s="3"/>
      <c r="I58" s="3"/>
      <c r="J58" s="110"/>
      <c r="K58" s="3"/>
      <c r="L58" s="3"/>
      <c r="M58" s="110"/>
      <c r="N58" s="3"/>
      <c r="O58" s="3"/>
      <c r="P58" s="3"/>
      <c r="Q58" s="3"/>
      <c r="R58" s="3"/>
      <c r="S58" s="3"/>
      <c r="T58" s="3"/>
      <c r="U58" s="3"/>
      <c r="V58" s="3"/>
      <c r="W58" s="3"/>
      <c r="X58" s="3"/>
      <c r="Y58" s="3"/>
      <c r="Z58" s="3"/>
      <c r="AA58" s="3"/>
      <c r="AB58" s="3"/>
      <c r="AC58" s="3"/>
      <c r="AD58" s="3"/>
      <c r="AE58" s="3"/>
      <c r="AF58" s="3"/>
      <c r="AG58" s="3"/>
      <c r="AH58" s="3"/>
      <c r="AI58" s="3"/>
    </row>
    <row r="59" spans="1:35" ht="15.75" customHeight="1">
      <c r="A59" s="1"/>
      <c r="H59" s="3"/>
      <c r="I59" s="3"/>
      <c r="J59" s="110"/>
    </row>
    <row r="60" spans="1:35" ht="15.75" customHeight="1">
      <c r="A60" s="1"/>
      <c r="H60" s="3"/>
      <c r="I60" s="3"/>
      <c r="J60" s="110"/>
    </row>
    <row r="61" spans="1:35" ht="15.75" customHeight="1">
      <c r="A61" s="1"/>
      <c r="H61" s="3"/>
      <c r="I61" s="3"/>
      <c r="J61" s="110"/>
    </row>
    <row r="62" spans="1:35" ht="15.75" customHeight="1">
      <c r="A62" s="1"/>
      <c r="H62" s="3"/>
      <c r="I62" s="3"/>
      <c r="J62" s="110"/>
    </row>
    <row r="63" spans="1:35" ht="15.75" customHeight="1">
      <c r="A63" s="1"/>
      <c r="H63" s="3"/>
      <c r="I63" s="3"/>
      <c r="J63" s="110"/>
    </row>
    <row r="64" spans="1:35" ht="15.75" customHeight="1">
      <c r="A64" s="1"/>
      <c r="H64" s="3"/>
      <c r="I64" s="3"/>
      <c r="J64" s="110"/>
    </row>
    <row r="65" spans="1:10" ht="15.75" customHeight="1">
      <c r="A65" s="1"/>
      <c r="H65" s="3"/>
      <c r="I65" s="3"/>
      <c r="J65" s="110"/>
    </row>
    <row r="66" spans="1:10" ht="15.75" customHeight="1">
      <c r="A66" s="1"/>
      <c r="H66" s="3"/>
      <c r="I66" s="3"/>
      <c r="J66" s="110"/>
    </row>
    <row r="67" spans="1:10" ht="15.75" customHeight="1">
      <c r="A67" s="1"/>
      <c r="H67" s="3"/>
      <c r="I67" s="3"/>
      <c r="J67" s="110"/>
    </row>
    <row r="68" spans="1:10" ht="15.75" customHeight="1">
      <c r="A68" s="1"/>
      <c r="H68" s="3"/>
      <c r="I68" s="3"/>
      <c r="J68" s="110"/>
    </row>
    <row r="69" spans="1:10" ht="15.75" customHeight="1">
      <c r="A69" s="1"/>
      <c r="H69" s="3"/>
      <c r="I69" s="3"/>
      <c r="J69" s="110"/>
    </row>
    <row r="70" spans="1:10" ht="15.75" customHeight="1">
      <c r="A70" s="1"/>
      <c r="H70" s="3"/>
      <c r="I70" s="3"/>
      <c r="J70" s="110"/>
    </row>
    <row r="71" spans="1:10" ht="15.75" customHeight="1">
      <c r="A71" s="1"/>
      <c r="H71" s="3"/>
      <c r="I71" s="3"/>
      <c r="J71" s="110"/>
    </row>
    <row r="72" spans="1:10" ht="15.75" customHeight="1">
      <c r="A72" s="1"/>
      <c r="H72" s="3"/>
      <c r="I72" s="3"/>
      <c r="J72" s="110"/>
    </row>
    <row r="73" spans="1:10" ht="15.75" customHeight="1">
      <c r="A73" s="1"/>
      <c r="H73" s="3"/>
      <c r="I73" s="3"/>
      <c r="J73" s="110"/>
    </row>
    <row r="74" spans="1:10" ht="15.75" customHeight="1">
      <c r="A74" s="1"/>
      <c r="H74" s="3"/>
      <c r="I74" s="3"/>
      <c r="J74" s="110"/>
    </row>
    <row r="75" spans="1:10" ht="15.75" customHeight="1">
      <c r="A75" s="1"/>
      <c r="H75" s="3"/>
      <c r="I75" s="3"/>
      <c r="J75" s="110"/>
    </row>
    <row r="76" spans="1:10" ht="15.75" customHeight="1">
      <c r="A76" s="1"/>
      <c r="H76" s="3"/>
      <c r="I76" s="3"/>
      <c r="J76" s="110"/>
    </row>
    <row r="77" spans="1:10" ht="15.75" customHeight="1">
      <c r="A77" s="1"/>
      <c r="H77" s="3"/>
      <c r="I77" s="3"/>
      <c r="J77" s="110"/>
    </row>
    <row r="78" spans="1:10" ht="15.75" customHeight="1">
      <c r="A78" s="1"/>
      <c r="H78" s="3"/>
      <c r="I78" s="3"/>
      <c r="J78" s="110"/>
    </row>
    <row r="79" spans="1:10" ht="15.75" customHeight="1">
      <c r="A79" s="1"/>
      <c r="H79" s="3"/>
      <c r="I79" s="3"/>
      <c r="J79" s="110"/>
    </row>
    <row r="80" spans="1:10" ht="15.75" customHeight="1">
      <c r="A80" s="1"/>
      <c r="H80" s="3"/>
      <c r="I80" s="3"/>
      <c r="J80" s="110"/>
    </row>
    <row r="81" spans="1:10" ht="15.75" customHeight="1">
      <c r="A81" s="1"/>
      <c r="H81" s="3"/>
      <c r="I81" s="3"/>
      <c r="J81" s="110"/>
    </row>
    <row r="82" spans="1:10" ht="15.75" customHeight="1">
      <c r="A82" s="1"/>
      <c r="H82" s="3"/>
      <c r="I82" s="3"/>
      <c r="J82" s="110"/>
    </row>
    <row r="83" spans="1:10" ht="15.75" customHeight="1">
      <c r="A83" s="1"/>
      <c r="H83" s="3"/>
      <c r="I83" s="3"/>
      <c r="J83" s="110"/>
    </row>
    <row r="84" spans="1:10" ht="15.75" customHeight="1">
      <c r="A84" s="1"/>
      <c r="H84" s="3"/>
      <c r="I84" s="3"/>
      <c r="J84" s="110"/>
    </row>
    <row r="85" spans="1:10" ht="15.75" customHeight="1">
      <c r="A85" s="1"/>
      <c r="H85" s="3"/>
      <c r="I85" s="3"/>
      <c r="J85" s="110"/>
    </row>
    <row r="86" spans="1:10" ht="15.75" customHeight="1">
      <c r="A86" s="1"/>
      <c r="H86" s="3"/>
      <c r="I86" s="3"/>
      <c r="J86" s="110"/>
    </row>
    <row r="87" spans="1:10" ht="15.75" customHeight="1">
      <c r="A87" s="1"/>
      <c r="H87" s="3"/>
      <c r="I87" s="3"/>
      <c r="J87" s="110"/>
    </row>
    <row r="88" spans="1:10" ht="15.75" customHeight="1">
      <c r="A88" s="1"/>
      <c r="H88" s="3"/>
      <c r="I88" s="3"/>
      <c r="J88" s="110"/>
    </row>
    <row r="89" spans="1:10" ht="15.75" customHeight="1">
      <c r="A89" s="1"/>
      <c r="H89" s="3"/>
      <c r="I89" s="3"/>
      <c r="J89" s="110"/>
    </row>
    <row r="90" spans="1:10" ht="15.75" customHeight="1">
      <c r="A90" s="1"/>
      <c r="H90" s="3"/>
      <c r="I90" s="3"/>
      <c r="J90" s="110"/>
    </row>
    <row r="91" spans="1:10" ht="15.75" customHeight="1">
      <c r="A91" s="1"/>
      <c r="H91" s="3"/>
      <c r="I91" s="3"/>
      <c r="J91" s="110"/>
    </row>
    <row r="92" spans="1:10" ht="15.75" customHeight="1">
      <c r="A92" s="1"/>
      <c r="H92" s="3"/>
      <c r="I92" s="3"/>
      <c r="J92" s="110"/>
    </row>
    <row r="93" spans="1:10" ht="15.75" customHeight="1">
      <c r="A93" s="1"/>
      <c r="H93" s="3"/>
      <c r="I93" s="3"/>
      <c r="J93" s="110"/>
    </row>
    <row r="94" spans="1:10" ht="15.75" customHeight="1">
      <c r="A94" s="1"/>
      <c r="H94" s="3"/>
      <c r="I94" s="3"/>
      <c r="J94" s="110"/>
    </row>
    <row r="95" spans="1:10" ht="15.75" customHeight="1">
      <c r="A95" s="1"/>
      <c r="H95" s="3"/>
      <c r="I95" s="3"/>
      <c r="J95" s="110"/>
    </row>
    <row r="96" spans="1:10" ht="15.75" customHeight="1">
      <c r="A96" s="1"/>
      <c r="H96" s="3"/>
      <c r="I96" s="3"/>
      <c r="J96" s="110"/>
    </row>
    <row r="97" spans="1:10" ht="15.75" customHeight="1">
      <c r="A97" s="1"/>
      <c r="H97" s="3"/>
      <c r="I97" s="3"/>
      <c r="J97" s="110"/>
    </row>
    <row r="98" spans="1:10" ht="15.75" customHeight="1">
      <c r="A98" s="1"/>
      <c r="H98" s="3"/>
      <c r="I98" s="3"/>
      <c r="J98" s="110"/>
    </row>
    <row r="99" spans="1:10" ht="15.75" customHeight="1">
      <c r="A99" s="1"/>
      <c r="H99" s="3"/>
      <c r="I99" s="3"/>
      <c r="J99" s="110"/>
    </row>
    <row r="100" spans="1:10" ht="15.75" customHeight="1">
      <c r="A100" s="1"/>
      <c r="H100" s="3"/>
      <c r="I100" s="3"/>
      <c r="J100" s="110"/>
    </row>
    <row r="101" spans="1:10" ht="15.75" customHeight="1">
      <c r="A101" s="1"/>
      <c r="H101" s="3"/>
      <c r="I101" s="3"/>
      <c r="J101" s="110"/>
    </row>
    <row r="102" spans="1:10" ht="15.75" customHeight="1">
      <c r="A102" s="1"/>
      <c r="H102" s="3"/>
      <c r="I102" s="3"/>
      <c r="J102" s="110"/>
    </row>
    <row r="103" spans="1:10" ht="15.75" customHeight="1">
      <c r="A103" s="1"/>
      <c r="H103" s="3"/>
      <c r="I103" s="3"/>
      <c r="J103" s="110"/>
    </row>
    <row r="104" spans="1:10" ht="15.75" customHeight="1">
      <c r="A104" s="1"/>
      <c r="H104" s="3"/>
      <c r="I104" s="3"/>
      <c r="J104" s="110"/>
    </row>
    <row r="105" spans="1:10" ht="15.75" customHeight="1">
      <c r="A105" s="1"/>
      <c r="H105" s="3"/>
      <c r="I105" s="3"/>
      <c r="J105" s="110"/>
    </row>
    <row r="106" spans="1:10" ht="15.75" customHeight="1">
      <c r="A106" s="1"/>
      <c r="H106" s="3"/>
      <c r="I106" s="3"/>
      <c r="J106" s="110"/>
    </row>
    <row r="107" spans="1:10" ht="15.75" customHeight="1">
      <c r="A107" s="1"/>
    </row>
    <row r="108" spans="1:10" ht="15.75" customHeight="1">
      <c r="A108" s="1"/>
    </row>
    <row r="109" spans="1:10" ht="15.75" customHeight="1">
      <c r="A109" s="1"/>
    </row>
    <row r="110" spans="1:10" ht="15.75" customHeight="1">
      <c r="A110" s="1"/>
    </row>
    <row r="111" spans="1:10" ht="15.75" customHeight="1">
      <c r="A111" s="1"/>
    </row>
    <row r="112" spans="1:10"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mergeCells count="9">
    <mergeCell ref="B16:B17"/>
    <mergeCell ref="B18:B21"/>
    <mergeCell ref="B23:G23"/>
    <mergeCell ref="B3:O3"/>
    <mergeCell ref="C4:D4"/>
    <mergeCell ref="B5:B6"/>
    <mergeCell ref="B7:B15"/>
    <mergeCell ref="C13:C14"/>
    <mergeCell ref="B2:P2"/>
  </mergeCells>
  <pageMargins left="0.70866141732283472" right="0.70866141732283472" top="0.55118110236220474" bottom="0.55118110236220474" header="0" footer="0"/>
  <pageSetup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0"/>
  <sheetViews>
    <sheetView topLeftCell="J18" zoomScale="60" zoomScaleNormal="60" workbookViewId="0">
      <selection activeCell="M38" sqref="M38"/>
    </sheetView>
  </sheetViews>
  <sheetFormatPr baseColWidth="10" defaultColWidth="12.625" defaultRowHeight="15" customHeight="1"/>
  <cols>
    <col min="1" max="1" width="2.75" customWidth="1"/>
    <col min="2" max="2" width="20.75" hidden="1" customWidth="1"/>
    <col min="3" max="3" width="9" customWidth="1"/>
    <col min="4" max="4" width="28.625" customWidth="1"/>
    <col min="5" max="5" width="27.5" customWidth="1"/>
    <col min="6" max="6" width="28" customWidth="1"/>
    <col min="7" max="7" width="15.25" customWidth="1"/>
    <col min="8" max="8" width="57.625" customWidth="1"/>
    <col min="9" max="9" width="18.25" customWidth="1"/>
    <col min="10" max="10" width="31.25" style="117" customWidth="1"/>
    <col min="11" max="11" width="64.75" customWidth="1"/>
    <col min="12" max="12" width="27.5" customWidth="1"/>
    <col min="13" max="13" width="32.375" style="117" customWidth="1"/>
    <col min="14" max="14" width="55.25" customWidth="1"/>
    <col min="15" max="15" width="10" customWidth="1"/>
    <col min="16" max="16" width="43.625" customWidth="1"/>
    <col min="17" max="28" width="10" customWidth="1"/>
  </cols>
  <sheetData>
    <row r="1" spans="1:28" ht="11.25" customHeight="1">
      <c r="A1" s="56"/>
      <c r="B1" s="203"/>
      <c r="C1" s="172"/>
      <c r="D1" s="172"/>
      <c r="E1" s="172"/>
      <c r="F1" s="172"/>
      <c r="G1" s="172"/>
      <c r="H1" s="56"/>
      <c r="I1" s="56"/>
      <c r="J1" s="120"/>
      <c r="K1" s="57"/>
      <c r="L1" s="57"/>
      <c r="M1" s="57"/>
      <c r="N1" s="57"/>
      <c r="O1" s="57"/>
      <c r="P1" s="57"/>
      <c r="Q1" s="57"/>
      <c r="R1" s="57"/>
      <c r="S1" s="57"/>
      <c r="T1" s="57"/>
      <c r="U1" s="57"/>
      <c r="V1" s="57"/>
      <c r="W1" s="57"/>
      <c r="X1" s="57"/>
      <c r="Y1" s="57"/>
      <c r="Z1" s="57"/>
      <c r="AA1" s="57"/>
      <c r="AB1" s="57"/>
    </row>
    <row r="2" spans="1:28" ht="11.25" customHeight="1">
      <c r="A2" s="56"/>
      <c r="B2" s="56"/>
      <c r="C2" s="56"/>
      <c r="D2" s="56"/>
      <c r="E2" s="56"/>
      <c r="F2" s="56"/>
      <c r="G2" s="56"/>
      <c r="H2" s="56"/>
      <c r="I2" s="56"/>
      <c r="J2" s="120"/>
      <c r="K2" s="56"/>
      <c r="L2" s="56"/>
      <c r="M2" s="120"/>
      <c r="N2" s="56"/>
      <c r="O2" s="56"/>
      <c r="P2" s="56"/>
      <c r="Q2" s="56"/>
      <c r="R2" s="56"/>
      <c r="S2" s="56"/>
      <c r="T2" s="56"/>
      <c r="U2" s="56"/>
      <c r="V2" s="56"/>
      <c r="W2" s="56"/>
      <c r="X2" s="56"/>
      <c r="Y2" s="56"/>
      <c r="Z2" s="56"/>
      <c r="AA2" s="56"/>
      <c r="AB2" s="56"/>
    </row>
    <row r="3" spans="1:28" ht="61.5" customHeight="1" thickBot="1">
      <c r="A3" s="56"/>
      <c r="B3" s="245" t="s">
        <v>0</v>
      </c>
      <c r="C3" s="246"/>
      <c r="D3" s="246"/>
      <c r="E3" s="246"/>
      <c r="F3" s="246"/>
      <c r="G3" s="246"/>
      <c r="H3" s="246"/>
      <c r="I3" s="246"/>
      <c r="J3" s="246"/>
      <c r="K3" s="246"/>
      <c r="L3" s="246"/>
      <c r="M3" s="246"/>
      <c r="N3" s="246"/>
      <c r="O3" s="246"/>
      <c r="P3" s="246"/>
      <c r="Q3" s="57"/>
      <c r="R3" s="57"/>
      <c r="S3" s="57"/>
      <c r="T3" s="57"/>
      <c r="U3" s="57"/>
      <c r="V3" s="57"/>
      <c r="W3" s="57"/>
      <c r="X3" s="57"/>
      <c r="Y3" s="57"/>
      <c r="Z3" s="57"/>
      <c r="AA3" s="57"/>
      <c r="AB3" s="57"/>
    </row>
    <row r="4" spans="1:28" ht="34.5" customHeight="1" thickBot="1">
      <c r="A4" s="56"/>
      <c r="B4" s="309" t="s">
        <v>284</v>
      </c>
      <c r="C4" s="242"/>
      <c r="D4" s="242"/>
      <c r="E4" s="242"/>
      <c r="F4" s="242"/>
      <c r="G4" s="242"/>
      <c r="H4" s="242"/>
      <c r="I4" s="242"/>
      <c r="J4" s="243"/>
      <c r="K4" s="242"/>
      <c r="L4" s="242"/>
      <c r="M4" s="243"/>
      <c r="N4" s="242"/>
      <c r="O4" s="244"/>
      <c r="P4" s="242"/>
      <c r="Q4" s="57"/>
      <c r="R4" s="57"/>
      <c r="S4" s="57"/>
      <c r="T4" s="57"/>
      <c r="U4" s="57"/>
      <c r="V4" s="57"/>
      <c r="W4" s="57"/>
      <c r="X4" s="57"/>
      <c r="Y4" s="57"/>
      <c r="Z4" s="57"/>
      <c r="AA4" s="57"/>
      <c r="AB4" s="57"/>
    </row>
    <row r="5" spans="1:28" ht="52.5" customHeight="1" thickBot="1">
      <c r="A5" s="56"/>
      <c r="B5" s="58" t="s">
        <v>285</v>
      </c>
      <c r="C5" s="204" t="s">
        <v>199</v>
      </c>
      <c r="D5" s="205"/>
      <c r="E5" s="9" t="s">
        <v>4</v>
      </c>
      <c r="F5" s="58" t="s">
        <v>5</v>
      </c>
      <c r="G5" s="301" t="s">
        <v>6</v>
      </c>
      <c r="H5" s="301" t="s">
        <v>7</v>
      </c>
      <c r="I5" s="59" t="s">
        <v>8</v>
      </c>
      <c r="J5" s="235" t="s">
        <v>635</v>
      </c>
      <c r="K5" s="59" t="s">
        <v>9</v>
      </c>
      <c r="L5" s="41" t="s">
        <v>8</v>
      </c>
      <c r="M5" s="235" t="s">
        <v>644</v>
      </c>
      <c r="N5" s="40" t="s">
        <v>10</v>
      </c>
      <c r="O5" s="41" t="s">
        <v>8</v>
      </c>
      <c r="P5" s="235" t="s">
        <v>573</v>
      </c>
      <c r="Q5" s="57"/>
      <c r="R5" s="57"/>
      <c r="S5" s="57"/>
      <c r="T5" s="57"/>
      <c r="U5" s="57"/>
      <c r="V5" s="57"/>
      <c r="W5" s="57"/>
      <c r="X5" s="57"/>
      <c r="Y5" s="57"/>
      <c r="Z5" s="57"/>
      <c r="AA5" s="57"/>
      <c r="AB5" s="57"/>
    </row>
    <row r="6" spans="1:28" ht="409.6" customHeight="1" thickTop="1" thickBot="1">
      <c r="A6" s="56"/>
      <c r="B6" s="206" t="s">
        <v>286</v>
      </c>
      <c r="C6" s="132" t="s">
        <v>12</v>
      </c>
      <c r="D6" s="300" t="s">
        <v>287</v>
      </c>
      <c r="E6" s="300" t="s">
        <v>288</v>
      </c>
      <c r="F6" s="300" t="s">
        <v>690</v>
      </c>
      <c r="G6" s="133">
        <v>44195</v>
      </c>
      <c r="H6" s="303" t="s">
        <v>695</v>
      </c>
      <c r="I6" s="135">
        <f>AVERAGE(1,0,0,0.2,1,1,0.8,0.25,1)</f>
        <v>0.58333333333333337</v>
      </c>
      <c r="J6" s="136" t="s">
        <v>574</v>
      </c>
      <c r="K6" s="134" t="s">
        <v>289</v>
      </c>
      <c r="L6" s="135">
        <f>AVERAGE(1,1,1,1,1,1,1,0)</f>
        <v>0.875</v>
      </c>
      <c r="M6" s="106" t="s">
        <v>574</v>
      </c>
      <c r="N6" s="305" t="s">
        <v>604</v>
      </c>
      <c r="O6" s="137">
        <f>AVERAGE(1,1,1,1,1,1,1,1,1,1)</f>
        <v>1</v>
      </c>
      <c r="P6" s="138" t="s">
        <v>574</v>
      </c>
      <c r="Q6" s="57"/>
      <c r="R6" s="57"/>
      <c r="S6" s="57"/>
      <c r="T6" s="57"/>
      <c r="U6" s="57"/>
      <c r="V6" s="57"/>
      <c r="W6" s="57"/>
      <c r="X6" s="57"/>
      <c r="Y6" s="57"/>
      <c r="Z6" s="57"/>
      <c r="AA6" s="57"/>
      <c r="AB6" s="57"/>
    </row>
    <row r="7" spans="1:28" ht="172.5" customHeight="1" thickTop="1" thickBot="1">
      <c r="A7" s="56"/>
      <c r="B7" s="207"/>
      <c r="C7" s="132" t="s">
        <v>17</v>
      </c>
      <c r="D7" s="300" t="s">
        <v>290</v>
      </c>
      <c r="E7" s="300" t="s">
        <v>291</v>
      </c>
      <c r="F7" s="300" t="s">
        <v>15</v>
      </c>
      <c r="G7" s="133">
        <v>44195</v>
      </c>
      <c r="H7" s="300" t="s">
        <v>292</v>
      </c>
      <c r="I7" s="135">
        <f>AVERAGE(1)</f>
        <v>1</v>
      </c>
      <c r="J7" s="136" t="s">
        <v>574</v>
      </c>
      <c r="K7" s="134" t="s">
        <v>293</v>
      </c>
      <c r="L7" s="135">
        <f t="shared" ref="L7:L10" si="0">AVERAGE(1)</f>
        <v>1</v>
      </c>
      <c r="M7" s="106" t="s">
        <v>574</v>
      </c>
      <c r="N7" s="305" t="s">
        <v>605</v>
      </c>
      <c r="O7" s="137">
        <f t="shared" ref="O7:O8" si="1">AVERAGE(1,1)</f>
        <v>1</v>
      </c>
      <c r="P7" s="140" t="s">
        <v>574</v>
      </c>
      <c r="Q7" s="57"/>
      <c r="R7" s="57"/>
      <c r="S7" s="57"/>
      <c r="T7" s="57"/>
      <c r="U7" s="57"/>
      <c r="V7" s="57"/>
      <c r="W7" s="57"/>
      <c r="X7" s="57"/>
      <c r="Y7" s="57"/>
      <c r="Z7" s="57"/>
      <c r="AA7" s="57"/>
      <c r="AB7" s="57"/>
    </row>
    <row r="8" spans="1:28" ht="207" customHeight="1" thickTop="1" thickBot="1">
      <c r="A8" s="56"/>
      <c r="B8" s="207"/>
      <c r="C8" s="132" t="s">
        <v>20</v>
      </c>
      <c r="D8" s="300" t="s">
        <v>294</v>
      </c>
      <c r="E8" s="300" t="s">
        <v>295</v>
      </c>
      <c r="F8" s="300" t="s">
        <v>296</v>
      </c>
      <c r="G8" s="133">
        <v>44012</v>
      </c>
      <c r="H8" s="300" t="s">
        <v>297</v>
      </c>
      <c r="I8" s="135">
        <f>AVERAGE(1,1)</f>
        <v>1</v>
      </c>
      <c r="J8" s="136" t="s">
        <v>574</v>
      </c>
      <c r="K8" s="139" t="s">
        <v>298</v>
      </c>
      <c r="L8" s="135">
        <f t="shared" si="0"/>
        <v>1</v>
      </c>
      <c r="M8" s="106" t="s">
        <v>574</v>
      </c>
      <c r="N8" s="141" t="s">
        <v>606</v>
      </c>
      <c r="O8" s="137">
        <f t="shared" si="1"/>
        <v>1</v>
      </c>
      <c r="P8" s="140" t="s">
        <v>574</v>
      </c>
      <c r="Q8" s="57"/>
      <c r="R8" s="57"/>
      <c r="S8" s="57"/>
      <c r="T8" s="57"/>
      <c r="U8" s="57"/>
      <c r="V8" s="57"/>
      <c r="W8" s="57"/>
      <c r="X8" s="57"/>
      <c r="Y8" s="57"/>
      <c r="Z8" s="57"/>
      <c r="AA8" s="57"/>
      <c r="AB8" s="57"/>
    </row>
    <row r="9" spans="1:28" ht="157.5" customHeight="1" thickTop="1" thickBot="1">
      <c r="A9" s="56"/>
      <c r="B9" s="208"/>
      <c r="C9" s="132" t="s">
        <v>25</v>
      </c>
      <c r="D9" s="300" t="s">
        <v>299</v>
      </c>
      <c r="E9" s="300" t="s">
        <v>300</v>
      </c>
      <c r="F9" s="300" t="s">
        <v>301</v>
      </c>
      <c r="G9" s="133">
        <v>44196</v>
      </c>
      <c r="H9" s="300" t="s">
        <v>302</v>
      </c>
      <c r="I9" s="135">
        <f>AVERAGE(1)</f>
        <v>1</v>
      </c>
      <c r="J9" s="136" t="s">
        <v>578</v>
      </c>
      <c r="K9" s="139" t="s">
        <v>303</v>
      </c>
      <c r="L9" s="135">
        <f t="shared" si="0"/>
        <v>1</v>
      </c>
      <c r="M9" s="106" t="s">
        <v>574</v>
      </c>
      <c r="N9" s="142" t="s">
        <v>603</v>
      </c>
      <c r="O9" s="137">
        <f>AVERAGE(,)</f>
        <v>0</v>
      </c>
      <c r="P9" s="138" t="s">
        <v>579</v>
      </c>
      <c r="Q9" s="57"/>
      <c r="R9" s="57"/>
      <c r="S9" s="57"/>
      <c r="T9" s="57"/>
      <c r="U9" s="57"/>
      <c r="V9" s="57"/>
      <c r="W9" s="57"/>
      <c r="X9" s="57"/>
      <c r="Y9" s="57"/>
      <c r="Z9" s="57"/>
      <c r="AA9" s="57"/>
      <c r="AB9" s="57"/>
    </row>
    <row r="10" spans="1:28" ht="369.75" customHeight="1" thickTop="1" thickBot="1">
      <c r="A10" s="56"/>
      <c r="B10" s="206" t="s">
        <v>304</v>
      </c>
      <c r="C10" s="132" t="s">
        <v>30</v>
      </c>
      <c r="D10" s="300" t="s">
        <v>305</v>
      </c>
      <c r="E10" s="300" t="s">
        <v>306</v>
      </c>
      <c r="F10" s="300" t="s">
        <v>307</v>
      </c>
      <c r="G10" s="133">
        <v>44196</v>
      </c>
      <c r="H10" s="300" t="s">
        <v>308</v>
      </c>
      <c r="I10" s="135">
        <f>AVERAGE(1,0.25)</f>
        <v>0.625</v>
      </c>
      <c r="J10" s="136" t="s">
        <v>578</v>
      </c>
      <c r="K10" s="304" t="s">
        <v>309</v>
      </c>
      <c r="L10" s="135">
        <f t="shared" si="0"/>
        <v>1</v>
      </c>
      <c r="M10" s="106" t="s">
        <v>578</v>
      </c>
      <c r="N10" s="143" t="s">
        <v>607</v>
      </c>
      <c r="O10" s="137">
        <f>AVERAGE(1)</f>
        <v>1</v>
      </c>
      <c r="P10" s="140" t="s">
        <v>574</v>
      </c>
      <c r="Q10" s="57"/>
      <c r="R10" s="57"/>
      <c r="S10" s="57"/>
      <c r="T10" s="57"/>
      <c r="U10" s="57"/>
      <c r="V10" s="57"/>
      <c r="W10" s="57"/>
      <c r="X10" s="57"/>
      <c r="Y10" s="57"/>
      <c r="Z10" s="57"/>
      <c r="AA10" s="57"/>
      <c r="AB10" s="57"/>
    </row>
    <row r="11" spans="1:28" ht="409.5" customHeight="1" thickTop="1" thickBot="1">
      <c r="A11" s="56"/>
      <c r="B11" s="207"/>
      <c r="C11" s="132" t="s">
        <v>34</v>
      </c>
      <c r="D11" s="300" t="s">
        <v>310</v>
      </c>
      <c r="E11" s="300" t="s">
        <v>311</v>
      </c>
      <c r="F11" s="300" t="s">
        <v>312</v>
      </c>
      <c r="G11" s="133">
        <v>44196</v>
      </c>
      <c r="H11" s="302" t="s">
        <v>691</v>
      </c>
      <c r="I11" s="135">
        <f>AVERAGE(1)</f>
        <v>1</v>
      </c>
      <c r="J11" s="136" t="s">
        <v>574</v>
      </c>
      <c r="K11" s="134" t="s">
        <v>696</v>
      </c>
      <c r="L11" s="135">
        <f>AVERAGE(0.6,1,0.1,0,0.5)</f>
        <v>0.44000000000000006</v>
      </c>
      <c r="M11" s="106" t="s">
        <v>574</v>
      </c>
      <c r="N11" s="143" t="s">
        <v>608</v>
      </c>
      <c r="O11" s="137">
        <f>AVERAGE(1,1,1,1,1,1,1,1,1)</f>
        <v>1</v>
      </c>
      <c r="P11" s="140" t="s">
        <v>574</v>
      </c>
      <c r="Q11" s="57"/>
      <c r="R11" s="57"/>
      <c r="S11" s="57"/>
      <c r="T11" s="57"/>
      <c r="U11" s="57"/>
      <c r="V11" s="57"/>
      <c r="W11" s="57"/>
      <c r="X11" s="57"/>
      <c r="Y11" s="57"/>
      <c r="Z11" s="57"/>
      <c r="AA11" s="57"/>
      <c r="AB11" s="57"/>
    </row>
    <row r="12" spans="1:28" ht="409.6" thickTop="1" thickBot="1">
      <c r="A12" s="56"/>
      <c r="B12" s="207"/>
      <c r="C12" s="132" t="s">
        <v>38</v>
      </c>
      <c r="D12" s="300" t="s">
        <v>313</v>
      </c>
      <c r="E12" s="300" t="s">
        <v>314</v>
      </c>
      <c r="F12" s="300" t="s">
        <v>315</v>
      </c>
      <c r="G12" s="133">
        <v>44195</v>
      </c>
      <c r="H12" s="302" t="s">
        <v>692</v>
      </c>
      <c r="I12" s="135">
        <f>AVERAGE(1,0,0,0,0,0.3,0,1)</f>
        <v>0.28749999999999998</v>
      </c>
      <c r="J12" s="136" t="s">
        <v>578</v>
      </c>
      <c r="K12" s="134" t="s">
        <v>316</v>
      </c>
      <c r="L12" s="135">
        <f>AVERAGE(1,1,1,1,0,1)</f>
        <v>0.83333333333333337</v>
      </c>
      <c r="M12" s="106" t="s">
        <v>578</v>
      </c>
      <c r="N12" s="142" t="s">
        <v>609</v>
      </c>
      <c r="O12" s="137">
        <f>AVERAGE(1,1,1,1,1,1,1)</f>
        <v>1</v>
      </c>
      <c r="P12" s="140" t="s">
        <v>574</v>
      </c>
      <c r="Q12" s="57"/>
      <c r="R12" s="57"/>
      <c r="S12" s="57"/>
      <c r="T12" s="57"/>
      <c r="U12" s="57"/>
      <c r="V12" s="57"/>
      <c r="W12" s="57"/>
      <c r="X12" s="57"/>
      <c r="Y12" s="57"/>
      <c r="Z12" s="57"/>
      <c r="AA12" s="57"/>
      <c r="AB12" s="57"/>
    </row>
    <row r="13" spans="1:28" ht="330.75" customHeight="1" thickTop="1" thickBot="1">
      <c r="A13" s="56"/>
      <c r="B13" s="207"/>
      <c r="C13" s="132" t="s">
        <v>219</v>
      </c>
      <c r="D13" s="300" t="s">
        <v>317</v>
      </c>
      <c r="E13" s="300" t="s">
        <v>318</v>
      </c>
      <c r="F13" s="300" t="s">
        <v>319</v>
      </c>
      <c r="G13" s="133">
        <v>44195</v>
      </c>
      <c r="H13" s="300" t="s">
        <v>320</v>
      </c>
      <c r="I13" s="135">
        <f>AVERAGE(1,1)</f>
        <v>1</v>
      </c>
      <c r="J13" s="136" t="s">
        <v>578</v>
      </c>
      <c r="K13" s="139" t="s">
        <v>321</v>
      </c>
      <c r="L13" s="135">
        <f>AVERAGE(1,1)</f>
        <v>1</v>
      </c>
      <c r="M13" s="106" t="s">
        <v>574</v>
      </c>
      <c r="N13" s="306" t="s">
        <v>610</v>
      </c>
      <c r="O13" s="137">
        <f>AVERAGE(1,0.8)</f>
        <v>0.9</v>
      </c>
      <c r="P13" s="140" t="s">
        <v>574</v>
      </c>
      <c r="Q13" s="57"/>
      <c r="R13" s="57"/>
      <c r="S13" s="57"/>
      <c r="T13" s="57"/>
      <c r="U13" s="57"/>
      <c r="V13" s="57"/>
      <c r="W13" s="57"/>
      <c r="X13" s="57"/>
      <c r="Y13" s="57"/>
      <c r="Z13" s="57"/>
      <c r="AA13" s="57"/>
      <c r="AB13" s="57"/>
    </row>
    <row r="14" spans="1:28" ht="409.6" thickTop="1" thickBot="1">
      <c r="A14" s="56"/>
      <c r="B14" s="208"/>
      <c r="C14" s="132" t="s">
        <v>223</v>
      </c>
      <c r="D14" s="300" t="s">
        <v>322</v>
      </c>
      <c r="E14" s="300" t="s">
        <v>323</v>
      </c>
      <c r="F14" s="300" t="s">
        <v>324</v>
      </c>
      <c r="G14" s="133">
        <v>44195</v>
      </c>
      <c r="H14" s="303" t="s">
        <v>693</v>
      </c>
      <c r="I14" s="135">
        <f>AVERAGE(1,1,0,0,1,0.3,0)</f>
        <v>0.47142857142857142</v>
      </c>
      <c r="J14" s="136" t="s">
        <v>578</v>
      </c>
      <c r="K14" s="139" t="s">
        <v>325</v>
      </c>
      <c r="L14" s="135">
        <f>AVERAGE(0,0,1,0.5,0)</f>
        <v>0.3</v>
      </c>
      <c r="M14" s="106" t="s">
        <v>578</v>
      </c>
      <c r="N14" s="307" t="s">
        <v>611</v>
      </c>
      <c r="O14" s="137">
        <f>AVERAGE(1,1,1,1,1)</f>
        <v>1</v>
      </c>
      <c r="P14" s="140" t="s">
        <v>574</v>
      </c>
      <c r="Q14" s="57"/>
      <c r="R14" s="57"/>
      <c r="S14" s="57"/>
      <c r="T14" s="57"/>
      <c r="U14" s="57"/>
      <c r="V14" s="57"/>
      <c r="W14" s="57"/>
      <c r="X14" s="57"/>
      <c r="Y14" s="57"/>
      <c r="Z14" s="57"/>
      <c r="AA14" s="57"/>
      <c r="AB14" s="57"/>
    </row>
    <row r="15" spans="1:28" ht="409.6" thickTop="1" thickBot="1">
      <c r="A15" s="56"/>
      <c r="B15" s="206" t="s">
        <v>326</v>
      </c>
      <c r="C15" s="132" t="s">
        <v>42</v>
      </c>
      <c r="D15" s="300" t="s">
        <v>327</v>
      </c>
      <c r="E15" s="300" t="s">
        <v>328</v>
      </c>
      <c r="F15" s="300" t="s">
        <v>329</v>
      </c>
      <c r="G15" s="133">
        <v>44195</v>
      </c>
      <c r="H15" s="300" t="s">
        <v>660</v>
      </c>
      <c r="I15" s="135">
        <f>AVERAGE(1,1,0.5,1,1,1,0)</f>
        <v>0.7857142857142857</v>
      </c>
      <c r="J15" s="136" t="s">
        <v>578</v>
      </c>
      <c r="K15" s="134" t="s">
        <v>330</v>
      </c>
      <c r="L15" s="135">
        <f>AVERAGE(1,1,1,1,1,0.5,1)</f>
        <v>0.9285714285714286</v>
      </c>
      <c r="M15" s="106" t="s">
        <v>578</v>
      </c>
      <c r="N15" s="306" t="s">
        <v>615</v>
      </c>
      <c r="O15" s="137">
        <f>AVERAGE(1,1,1,1,1,1,1,1)</f>
        <v>1</v>
      </c>
      <c r="P15" s="138" t="s">
        <v>574</v>
      </c>
      <c r="Q15" s="57"/>
      <c r="R15" s="57"/>
      <c r="S15" s="57"/>
      <c r="T15" s="57"/>
      <c r="U15" s="57"/>
      <c r="V15" s="57"/>
      <c r="W15" s="57"/>
      <c r="X15" s="57"/>
      <c r="Y15" s="57"/>
      <c r="Z15" s="57"/>
      <c r="AA15" s="57"/>
      <c r="AB15" s="57"/>
    </row>
    <row r="16" spans="1:28" ht="152.25" customHeight="1" thickTop="1" thickBot="1">
      <c r="A16" s="56"/>
      <c r="B16" s="207"/>
      <c r="C16" s="132" t="s">
        <v>45</v>
      </c>
      <c r="D16" s="300" t="s">
        <v>331</v>
      </c>
      <c r="E16" s="300" t="s">
        <v>332</v>
      </c>
      <c r="F16" s="300" t="s">
        <v>333</v>
      </c>
      <c r="G16" s="133">
        <v>44195</v>
      </c>
      <c r="H16" s="300" t="s">
        <v>334</v>
      </c>
      <c r="I16" s="135">
        <f>AVERAGE(0)</f>
        <v>0</v>
      </c>
      <c r="J16" s="136" t="s">
        <v>636</v>
      </c>
      <c r="K16" s="304" t="s">
        <v>335</v>
      </c>
      <c r="L16" s="135">
        <f>AVERAGE(,)</f>
        <v>0</v>
      </c>
      <c r="M16" s="106" t="s">
        <v>646</v>
      </c>
      <c r="N16" s="304" t="s">
        <v>612</v>
      </c>
      <c r="O16" s="137">
        <f>AVERAGE(0,0)</f>
        <v>0</v>
      </c>
      <c r="P16" s="138" t="s">
        <v>578</v>
      </c>
      <c r="Q16" s="57"/>
      <c r="R16" s="57"/>
      <c r="S16" s="57"/>
      <c r="T16" s="57"/>
      <c r="U16" s="57"/>
      <c r="V16" s="57"/>
      <c r="W16" s="57"/>
      <c r="X16" s="57"/>
      <c r="Y16" s="57"/>
      <c r="Z16" s="57"/>
      <c r="AA16" s="57"/>
      <c r="AB16" s="57"/>
    </row>
    <row r="17" spans="1:28" ht="178.5" customHeight="1" thickTop="1" thickBot="1">
      <c r="A17" s="56"/>
      <c r="B17" s="209"/>
      <c r="C17" s="132" t="s">
        <v>49</v>
      </c>
      <c r="D17" s="300" t="s">
        <v>336</v>
      </c>
      <c r="E17" s="300" t="s">
        <v>337</v>
      </c>
      <c r="F17" s="300" t="s">
        <v>338</v>
      </c>
      <c r="G17" s="133">
        <v>44195</v>
      </c>
      <c r="H17" s="300" t="s">
        <v>339</v>
      </c>
      <c r="I17" s="135">
        <f>AVERAGE(1)</f>
        <v>1</v>
      </c>
      <c r="J17" s="136" t="s">
        <v>574</v>
      </c>
      <c r="K17" s="304" t="s">
        <v>340</v>
      </c>
      <c r="L17" s="135">
        <f>AVERAGE(0.5,)</f>
        <v>0.25</v>
      </c>
      <c r="M17" s="106" t="s">
        <v>574</v>
      </c>
      <c r="N17" s="304" t="s">
        <v>613</v>
      </c>
      <c r="O17" s="137">
        <f>AVERAGE(1)</f>
        <v>1</v>
      </c>
      <c r="P17" s="140" t="s">
        <v>574</v>
      </c>
      <c r="Q17" s="57"/>
      <c r="R17" s="57"/>
      <c r="S17" s="57"/>
      <c r="T17" s="57"/>
      <c r="U17" s="57"/>
      <c r="V17" s="57"/>
      <c r="W17" s="57"/>
      <c r="X17" s="57"/>
      <c r="Y17" s="57"/>
      <c r="Z17" s="57"/>
      <c r="AA17" s="57"/>
      <c r="AB17" s="57"/>
    </row>
    <row r="18" spans="1:28" ht="171" customHeight="1" thickTop="1" thickBot="1">
      <c r="A18" s="56"/>
      <c r="B18" s="200" t="s">
        <v>341</v>
      </c>
      <c r="C18" s="60" t="s">
        <v>54</v>
      </c>
      <c r="D18" s="300" t="s">
        <v>342</v>
      </c>
      <c r="E18" s="300" t="s">
        <v>343</v>
      </c>
      <c r="F18" s="300" t="s">
        <v>15</v>
      </c>
      <c r="G18" s="61">
        <v>44195</v>
      </c>
      <c r="H18" s="300" t="s">
        <v>344</v>
      </c>
      <c r="I18" s="63">
        <v>0</v>
      </c>
      <c r="J18" s="118" t="s">
        <v>636</v>
      </c>
      <c r="K18" s="304" t="s">
        <v>345</v>
      </c>
      <c r="L18" s="62">
        <f t="shared" ref="L18:L20" si="2">AVERAGE(1)</f>
        <v>1</v>
      </c>
      <c r="M18" s="102" t="s">
        <v>574</v>
      </c>
      <c r="N18" s="304" t="s">
        <v>614</v>
      </c>
      <c r="O18" s="104">
        <f t="shared" ref="O18:O19" si="3">AVERAGE(1,1)</f>
        <v>1</v>
      </c>
      <c r="P18" s="140" t="s">
        <v>574</v>
      </c>
      <c r="Q18" s="57"/>
      <c r="R18" s="57"/>
      <c r="S18" s="57"/>
      <c r="T18" s="57"/>
      <c r="U18" s="57"/>
      <c r="V18" s="57"/>
      <c r="W18" s="57"/>
      <c r="X18" s="57"/>
      <c r="Y18" s="57"/>
      <c r="Z18" s="57"/>
      <c r="AA18" s="57"/>
      <c r="AB18" s="57"/>
    </row>
    <row r="19" spans="1:28" ht="127.5" customHeight="1" thickTop="1" thickBot="1">
      <c r="A19" s="56"/>
      <c r="B19" s="201"/>
      <c r="C19" s="60" t="s">
        <v>59</v>
      </c>
      <c r="D19" s="300" t="s">
        <v>346</v>
      </c>
      <c r="E19" s="300" t="s">
        <v>347</v>
      </c>
      <c r="F19" s="300" t="s">
        <v>15</v>
      </c>
      <c r="G19" s="64">
        <v>44195</v>
      </c>
      <c r="H19" s="300" t="s">
        <v>348</v>
      </c>
      <c r="I19" s="63">
        <v>0</v>
      </c>
      <c r="J19" s="118" t="s">
        <v>636</v>
      </c>
      <c r="K19" s="304" t="s">
        <v>349</v>
      </c>
      <c r="L19" s="62">
        <f t="shared" si="2"/>
        <v>1</v>
      </c>
      <c r="M19" s="102" t="s">
        <v>574</v>
      </c>
      <c r="N19" s="303" t="s">
        <v>694</v>
      </c>
      <c r="O19" s="104">
        <f t="shared" si="3"/>
        <v>1</v>
      </c>
      <c r="P19" s="140" t="s">
        <v>574</v>
      </c>
      <c r="Q19" s="57"/>
      <c r="R19" s="57"/>
      <c r="S19" s="57"/>
      <c r="T19" s="57"/>
      <c r="U19" s="57"/>
      <c r="V19" s="57"/>
      <c r="W19" s="57"/>
      <c r="X19" s="57"/>
      <c r="Y19" s="57"/>
      <c r="Z19" s="57"/>
      <c r="AA19" s="57"/>
      <c r="AB19" s="57"/>
    </row>
    <row r="20" spans="1:28" ht="78.75" hidden="1" customHeight="1">
      <c r="A20" s="56"/>
      <c r="B20" s="202"/>
      <c r="C20" s="65" t="s">
        <v>269</v>
      </c>
      <c r="D20" s="66" t="s">
        <v>350</v>
      </c>
      <c r="E20" s="67" t="s">
        <v>351</v>
      </c>
      <c r="F20" s="32" t="s">
        <v>23</v>
      </c>
      <c r="G20" s="68">
        <v>44195</v>
      </c>
      <c r="H20" s="69" t="s">
        <v>352</v>
      </c>
      <c r="I20" s="70">
        <f>AVERAGE(1)</f>
        <v>1</v>
      </c>
      <c r="J20" s="115" t="s">
        <v>574</v>
      </c>
      <c r="K20" s="10" t="s">
        <v>353</v>
      </c>
      <c r="L20" s="71">
        <f t="shared" si="2"/>
        <v>1</v>
      </c>
      <c r="M20" s="102" t="s">
        <v>574</v>
      </c>
      <c r="N20" s="10"/>
      <c r="O20" s="71"/>
      <c r="P20" s="56"/>
      <c r="Q20" s="57"/>
      <c r="R20" s="57"/>
      <c r="S20" s="57"/>
      <c r="T20" s="57"/>
      <c r="U20" s="57"/>
      <c r="V20" s="57"/>
      <c r="W20" s="57"/>
      <c r="X20" s="57"/>
      <c r="Y20" s="57"/>
      <c r="Z20" s="57"/>
      <c r="AA20" s="57"/>
      <c r="AB20" s="57"/>
    </row>
    <row r="21" spans="1:28" ht="20.25" customHeight="1" thickBot="1">
      <c r="A21" s="56"/>
      <c r="B21" s="157" t="s">
        <v>354</v>
      </c>
      <c r="C21" s="158"/>
      <c r="D21" s="158"/>
      <c r="E21" s="158"/>
      <c r="F21" s="158"/>
      <c r="G21" s="159"/>
      <c r="H21" s="55"/>
      <c r="I21" s="22">
        <f>AVERAGE(I6,I7,I8,I9,I10,I11,I12,I13,I14,I15,I17,I20)*0.33</f>
        <v>0.26820684523809524</v>
      </c>
      <c r="J21" s="111"/>
      <c r="K21" s="56"/>
      <c r="L21" s="308">
        <f>AVERAGE(L6,L7,L8,L9,L10,L11,L12,L13,L14,L15,L17,L20)*0.33</f>
        <v>0.26473988095238093</v>
      </c>
      <c r="M21" s="111"/>
      <c r="N21" s="56"/>
      <c r="O21" s="22">
        <f>AVERAGE(O6,O7,O8,O9,O10,O11,O12,O13,O14,O15,O17,O20)*0.33</f>
        <v>0.29700000000000004</v>
      </c>
      <c r="P21" s="56"/>
      <c r="Q21" s="56"/>
      <c r="R21" s="56"/>
      <c r="S21" s="56"/>
      <c r="T21" s="56"/>
      <c r="U21" s="56"/>
      <c r="V21" s="56"/>
      <c r="W21" s="56"/>
      <c r="X21" s="56"/>
      <c r="Y21" s="56"/>
      <c r="Z21" s="56"/>
      <c r="AA21" s="56"/>
      <c r="AB21" s="56"/>
    </row>
    <row r="22" spans="1:28" ht="11.25" customHeight="1">
      <c r="A22" s="56"/>
      <c r="B22" s="56"/>
      <c r="C22" s="56"/>
      <c r="D22" s="56"/>
      <c r="E22" s="56"/>
      <c r="F22" s="56"/>
      <c r="G22" s="56"/>
      <c r="H22" s="56"/>
      <c r="I22" s="56"/>
      <c r="J22" s="120"/>
      <c r="K22" s="56"/>
      <c r="L22" s="56"/>
      <c r="M22" s="120"/>
      <c r="N22" s="56"/>
      <c r="O22" s="56"/>
      <c r="P22" s="56"/>
      <c r="Q22" s="56"/>
      <c r="R22" s="56"/>
      <c r="S22" s="56"/>
      <c r="T22" s="56"/>
      <c r="U22" s="56"/>
      <c r="V22" s="56"/>
      <c r="W22" s="56"/>
      <c r="X22" s="56"/>
      <c r="Y22" s="56"/>
      <c r="Z22" s="56"/>
      <c r="AA22" s="56"/>
      <c r="AB22" s="56"/>
    </row>
    <row r="23" spans="1:28" ht="11.25" customHeight="1">
      <c r="A23" s="56"/>
      <c r="B23" s="56"/>
      <c r="C23" s="56"/>
      <c r="D23" s="56"/>
      <c r="E23" s="56"/>
      <c r="F23" s="56"/>
      <c r="G23" s="56"/>
      <c r="H23" s="56"/>
      <c r="I23" s="56"/>
      <c r="J23" s="120"/>
      <c r="K23" s="56"/>
      <c r="L23" s="56"/>
      <c r="M23" s="120"/>
      <c r="N23" s="56"/>
      <c r="O23" s="56"/>
      <c r="P23" s="56"/>
      <c r="Q23" s="56"/>
      <c r="R23" s="56"/>
      <c r="S23" s="56"/>
      <c r="T23" s="56"/>
      <c r="U23" s="56"/>
      <c r="V23" s="56"/>
      <c r="W23" s="56"/>
      <c r="X23" s="56"/>
      <c r="Y23" s="56"/>
      <c r="Z23" s="56"/>
      <c r="AA23" s="56"/>
      <c r="AB23" s="56"/>
    </row>
    <row r="24" spans="1:28" ht="11.25" customHeight="1">
      <c r="A24" s="56"/>
      <c r="B24" s="56"/>
      <c r="C24" s="56"/>
      <c r="D24" s="56"/>
      <c r="E24" s="56"/>
      <c r="F24" s="56"/>
      <c r="G24" s="56"/>
      <c r="H24" s="56"/>
      <c r="I24" s="56"/>
      <c r="J24" s="120"/>
      <c r="K24" s="56"/>
      <c r="L24" s="56"/>
      <c r="M24" s="120"/>
      <c r="N24" s="56"/>
      <c r="O24" s="56"/>
      <c r="P24" s="56"/>
      <c r="Q24" s="56"/>
      <c r="R24" s="56"/>
      <c r="S24" s="56"/>
      <c r="T24" s="56"/>
      <c r="U24" s="56"/>
      <c r="V24" s="56"/>
      <c r="W24" s="56"/>
      <c r="X24" s="56"/>
      <c r="Y24" s="56"/>
      <c r="Z24" s="56"/>
      <c r="AA24" s="56"/>
      <c r="AB24" s="56"/>
    </row>
    <row r="25" spans="1:28" ht="11.25" customHeight="1">
      <c r="A25" s="56"/>
      <c r="B25" s="56"/>
      <c r="C25" s="56"/>
      <c r="D25" s="56"/>
      <c r="E25" s="56"/>
      <c r="F25" s="56"/>
      <c r="G25" s="56"/>
      <c r="H25" s="56"/>
      <c r="I25" s="56"/>
      <c r="J25" s="120"/>
      <c r="K25" s="56"/>
      <c r="L25" s="56"/>
      <c r="M25" s="120"/>
      <c r="N25" s="56"/>
      <c r="O25" s="56"/>
      <c r="P25" s="56"/>
      <c r="Q25" s="56"/>
      <c r="R25" s="56"/>
      <c r="S25" s="56"/>
      <c r="T25" s="56"/>
      <c r="U25" s="56"/>
      <c r="V25" s="56"/>
      <c r="W25" s="56"/>
      <c r="X25" s="56"/>
      <c r="Y25" s="56"/>
      <c r="Z25" s="56"/>
      <c r="AA25" s="56"/>
      <c r="AB25" s="56"/>
    </row>
    <row r="26" spans="1:28" ht="11.25" customHeight="1">
      <c r="A26" s="56"/>
      <c r="B26" s="56"/>
      <c r="C26" s="56"/>
      <c r="D26" s="56"/>
      <c r="E26" s="56"/>
      <c r="F26" s="56"/>
      <c r="G26" s="56"/>
      <c r="H26" s="56"/>
      <c r="I26" s="56"/>
      <c r="J26" s="120"/>
      <c r="K26" s="56"/>
      <c r="L26" s="56"/>
      <c r="M26" s="120"/>
      <c r="N26" s="56"/>
      <c r="O26" s="56"/>
      <c r="P26" s="56"/>
      <c r="Q26" s="56"/>
      <c r="R26" s="56"/>
      <c r="S26" s="56"/>
      <c r="T26" s="56"/>
      <c r="U26" s="56"/>
      <c r="V26" s="56"/>
      <c r="W26" s="56"/>
      <c r="X26" s="56"/>
      <c r="Y26" s="56"/>
      <c r="Z26" s="56"/>
      <c r="AA26" s="56"/>
      <c r="AB26" s="56"/>
    </row>
    <row r="27" spans="1:28" ht="11.25" customHeight="1">
      <c r="A27" s="56"/>
      <c r="B27" s="56"/>
      <c r="C27" s="56"/>
      <c r="D27" s="56"/>
      <c r="E27" s="56"/>
      <c r="F27" s="56"/>
      <c r="G27" s="56"/>
      <c r="H27" s="56"/>
      <c r="I27" s="56"/>
      <c r="J27" s="120"/>
      <c r="K27" s="56"/>
      <c r="L27" s="56"/>
      <c r="M27" s="120"/>
      <c r="N27" s="56"/>
      <c r="O27" s="56"/>
      <c r="P27" s="56"/>
      <c r="Q27" s="56"/>
      <c r="R27" s="56"/>
      <c r="S27" s="56"/>
      <c r="T27" s="56"/>
      <c r="U27" s="56"/>
      <c r="V27" s="56"/>
      <c r="W27" s="56"/>
      <c r="X27" s="56"/>
      <c r="Y27" s="56"/>
      <c r="Z27" s="56"/>
      <c r="AA27" s="56"/>
      <c r="AB27" s="56"/>
    </row>
    <row r="28" spans="1:28" ht="11.25" customHeight="1">
      <c r="A28" s="56"/>
      <c r="B28" s="56"/>
      <c r="C28" s="56"/>
      <c r="D28" s="56"/>
      <c r="E28" s="56"/>
      <c r="F28" s="56"/>
      <c r="G28" s="56"/>
      <c r="H28" s="56"/>
      <c r="I28" s="56"/>
      <c r="J28" s="120"/>
      <c r="K28" s="56"/>
      <c r="L28" s="56"/>
      <c r="M28" s="120"/>
      <c r="N28" s="56"/>
      <c r="O28" s="56"/>
      <c r="P28" s="56"/>
      <c r="Q28" s="56"/>
      <c r="R28" s="56"/>
      <c r="S28" s="56"/>
      <c r="T28" s="56"/>
      <c r="U28" s="56"/>
      <c r="V28" s="56"/>
      <c r="W28" s="56"/>
      <c r="X28" s="56"/>
      <c r="Y28" s="56"/>
      <c r="Z28" s="56"/>
      <c r="AA28" s="56"/>
      <c r="AB28" s="56"/>
    </row>
    <row r="29" spans="1:28" ht="11.25" customHeight="1">
      <c r="A29" s="56"/>
      <c r="B29" s="56"/>
      <c r="C29" s="56"/>
      <c r="D29" s="56"/>
      <c r="E29" s="56"/>
      <c r="F29" s="56"/>
      <c r="G29" s="56"/>
      <c r="H29" s="56"/>
      <c r="I29" s="56"/>
      <c r="J29" s="120"/>
      <c r="K29" s="56"/>
      <c r="L29" s="56"/>
      <c r="M29" s="120"/>
      <c r="N29" s="56"/>
      <c r="O29" s="56"/>
      <c r="P29" s="56"/>
      <c r="Q29" s="56"/>
      <c r="R29" s="56"/>
      <c r="S29" s="56"/>
      <c r="T29" s="56"/>
      <c r="U29" s="56"/>
      <c r="V29" s="56"/>
      <c r="W29" s="56"/>
      <c r="X29" s="56"/>
      <c r="Y29" s="56"/>
      <c r="Z29" s="56"/>
      <c r="AA29" s="56"/>
      <c r="AB29" s="56"/>
    </row>
    <row r="30" spans="1:28" ht="11.25" customHeight="1">
      <c r="A30" s="56"/>
      <c r="B30" s="56"/>
      <c r="C30" s="56"/>
      <c r="D30" s="56"/>
      <c r="E30" s="56"/>
      <c r="F30" s="56"/>
      <c r="G30" s="56"/>
      <c r="H30" s="56"/>
      <c r="I30" s="56"/>
      <c r="J30" s="120"/>
      <c r="K30" s="56"/>
      <c r="L30" s="56"/>
      <c r="M30" s="120"/>
      <c r="N30" s="56"/>
      <c r="O30" s="56"/>
      <c r="P30" s="56"/>
      <c r="Q30" s="56"/>
      <c r="R30" s="56"/>
      <c r="S30" s="56"/>
      <c r="T30" s="56"/>
      <c r="U30" s="56"/>
      <c r="V30" s="56"/>
      <c r="W30" s="56"/>
      <c r="X30" s="56"/>
      <c r="Y30" s="56"/>
      <c r="Z30" s="56"/>
      <c r="AA30" s="56"/>
      <c r="AB30" s="56"/>
    </row>
    <row r="31" spans="1:28" ht="11.25" customHeight="1">
      <c r="A31" s="56"/>
      <c r="B31" s="56"/>
      <c r="C31" s="56"/>
      <c r="D31" s="56"/>
      <c r="E31" s="56"/>
      <c r="F31" s="56"/>
      <c r="G31" s="56"/>
      <c r="H31" s="56"/>
      <c r="I31" s="56"/>
      <c r="J31" s="120"/>
      <c r="K31" s="56"/>
      <c r="L31" s="56"/>
      <c r="M31" s="120"/>
      <c r="N31" s="56"/>
      <c r="O31" s="56"/>
      <c r="P31" s="56"/>
      <c r="Q31" s="56"/>
      <c r="R31" s="56"/>
      <c r="S31" s="56"/>
      <c r="T31" s="56"/>
      <c r="U31" s="56"/>
      <c r="V31" s="56"/>
      <c r="W31" s="56"/>
      <c r="X31" s="56"/>
      <c r="Y31" s="56"/>
      <c r="Z31" s="56"/>
      <c r="AA31" s="56"/>
      <c r="AB31" s="56"/>
    </row>
    <row r="32" spans="1:28" ht="11.25" customHeight="1">
      <c r="A32" s="56"/>
      <c r="B32" s="56"/>
      <c r="C32" s="56"/>
      <c r="D32" s="56"/>
      <c r="E32" s="56"/>
      <c r="F32" s="56"/>
      <c r="G32" s="56"/>
      <c r="H32" s="56"/>
      <c r="I32" s="56"/>
      <c r="J32" s="120"/>
      <c r="K32" s="56"/>
      <c r="L32" s="56"/>
      <c r="M32" s="120"/>
      <c r="N32" s="56"/>
      <c r="O32" s="56"/>
      <c r="P32" s="56"/>
      <c r="Q32" s="56"/>
      <c r="R32" s="56"/>
      <c r="S32" s="56"/>
      <c r="T32" s="56"/>
      <c r="U32" s="56"/>
      <c r="V32" s="56"/>
      <c r="W32" s="56"/>
      <c r="X32" s="56"/>
      <c r="Y32" s="56"/>
      <c r="Z32" s="56"/>
      <c r="AA32" s="56"/>
      <c r="AB32" s="56"/>
    </row>
    <row r="33" spans="1:28" ht="11.25" customHeight="1">
      <c r="A33" s="56"/>
      <c r="B33" s="56"/>
      <c r="C33" s="56"/>
      <c r="D33" s="56"/>
      <c r="E33" s="56"/>
      <c r="F33" s="56"/>
      <c r="G33" s="56"/>
      <c r="H33" s="56"/>
      <c r="I33" s="56"/>
      <c r="J33" s="120"/>
      <c r="K33" s="56"/>
      <c r="L33" s="56"/>
      <c r="M33" s="120"/>
      <c r="N33" s="56"/>
      <c r="O33" s="56"/>
      <c r="P33" s="56"/>
      <c r="Q33" s="56"/>
      <c r="R33" s="56"/>
      <c r="S33" s="56"/>
      <c r="T33" s="56"/>
      <c r="U33" s="56"/>
      <c r="V33" s="56"/>
      <c r="W33" s="56"/>
      <c r="X33" s="56"/>
      <c r="Y33" s="56"/>
      <c r="Z33" s="56"/>
      <c r="AA33" s="56"/>
      <c r="AB33" s="56"/>
    </row>
    <row r="34" spans="1:28" ht="11.25" customHeight="1">
      <c r="A34" s="56"/>
      <c r="B34" s="56"/>
      <c r="C34" s="56"/>
      <c r="D34" s="56"/>
      <c r="E34" s="56"/>
      <c r="F34" s="56"/>
      <c r="G34" s="56"/>
      <c r="H34" s="56"/>
      <c r="I34" s="56"/>
      <c r="J34" s="120"/>
      <c r="K34" s="56"/>
      <c r="L34" s="56"/>
      <c r="M34" s="120"/>
      <c r="N34" s="56"/>
      <c r="O34" s="56"/>
      <c r="P34" s="56"/>
      <c r="Q34" s="56"/>
      <c r="R34" s="56"/>
      <c r="S34" s="56"/>
      <c r="T34" s="56"/>
      <c r="U34" s="56"/>
      <c r="V34" s="56"/>
      <c r="W34" s="56"/>
      <c r="X34" s="56"/>
      <c r="Y34" s="56"/>
      <c r="Z34" s="56"/>
      <c r="AA34" s="56"/>
      <c r="AB34" s="56"/>
    </row>
    <row r="35" spans="1:28" ht="11.25" customHeight="1">
      <c r="A35" s="56"/>
      <c r="B35" s="56"/>
      <c r="C35" s="56"/>
      <c r="D35" s="56"/>
      <c r="E35" s="56"/>
      <c r="F35" s="56"/>
      <c r="G35" s="56"/>
      <c r="H35" s="56"/>
      <c r="I35" s="56"/>
      <c r="J35" s="120"/>
      <c r="K35" s="56"/>
      <c r="L35" s="56"/>
      <c r="M35" s="120"/>
      <c r="N35" s="56"/>
      <c r="O35" s="56"/>
      <c r="P35" s="56"/>
      <c r="Q35" s="56"/>
      <c r="R35" s="56"/>
      <c r="S35" s="56"/>
      <c r="T35" s="56"/>
      <c r="U35" s="56"/>
      <c r="V35" s="56"/>
      <c r="W35" s="56"/>
      <c r="X35" s="56"/>
      <c r="Y35" s="56"/>
      <c r="Z35" s="56"/>
      <c r="AA35" s="56"/>
      <c r="AB35" s="56"/>
    </row>
    <row r="36" spans="1:28" ht="11.25" customHeight="1">
      <c r="A36" s="56"/>
      <c r="B36" s="56"/>
      <c r="C36" s="56"/>
      <c r="D36" s="56"/>
      <c r="E36" s="56"/>
      <c r="F36" s="56"/>
      <c r="G36" s="56"/>
      <c r="H36" s="56"/>
      <c r="I36" s="56"/>
      <c r="J36" s="120"/>
      <c r="K36" s="56"/>
      <c r="L36" s="56"/>
      <c r="M36" s="120"/>
      <c r="N36" s="56"/>
      <c r="O36" s="56"/>
      <c r="P36" s="56"/>
      <c r="Q36" s="56"/>
      <c r="R36" s="56"/>
      <c r="S36" s="56"/>
      <c r="T36" s="56"/>
      <c r="U36" s="56"/>
      <c r="V36" s="56"/>
      <c r="W36" s="56"/>
      <c r="X36" s="56"/>
      <c r="Y36" s="56"/>
      <c r="Z36" s="56"/>
      <c r="AA36" s="56"/>
      <c r="AB36" s="56"/>
    </row>
    <row r="37" spans="1:28" ht="11.25" customHeight="1">
      <c r="A37" s="56"/>
      <c r="B37" s="56"/>
      <c r="C37" s="56"/>
      <c r="D37" s="56"/>
      <c r="E37" s="56"/>
      <c r="F37" s="56"/>
      <c r="G37" s="56"/>
      <c r="H37" s="56"/>
      <c r="I37" s="56"/>
      <c r="J37" s="120"/>
      <c r="K37" s="56"/>
      <c r="L37" s="56"/>
      <c r="M37" s="120"/>
      <c r="N37" s="56"/>
      <c r="O37" s="56"/>
      <c r="P37" s="56"/>
      <c r="Q37" s="56"/>
      <c r="R37" s="56"/>
      <c r="S37" s="56"/>
      <c r="T37" s="56"/>
      <c r="U37" s="56"/>
      <c r="V37" s="56"/>
      <c r="W37" s="56"/>
      <c r="X37" s="56"/>
      <c r="Y37" s="56"/>
      <c r="Z37" s="56"/>
      <c r="AA37" s="56"/>
      <c r="AB37" s="56"/>
    </row>
    <row r="38" spans="1:28" ht="11.25" customHeight="1">
      <c r="A38" s="56"/>
      <c r="B38" s="56"/>
      <c r="C38" s="56"/>
      <c r="D38" s="56"/>
      <c r="E38" s="56"/>
      <c r="F38" s="56"/>
      <c r="G38" s="56"/>
      <c r="H38" s="56"/>
      <c r="I38" s="56"/>
      <c r="J38" s="120"/>
      <c r="K38" s="56"/>
      <c r="L38" s="56"/>
      <c r="M38" s="120"/>
      <c r="N38" s="56"/>
      <c r="O38" s="56"/>
      <c r="P38" s="56"/>
      <c r="Q38" s="56"/>
      <c r="R38" s="56"/>
      <c r="S38" s="56"/>
      <c r="T38" s="56"/>
      <c r="U38" s="56"/>
      <c r="V38" s="56"/>
      <c r="W38" s="56"/>
      <c r="X38" s="56"/>
      <c r="Y38" s="56"/>
      <c r="Z38" s="56"/>
      <c r="AA38" s="56"/>
      <c r="AB38" s="56"/>
    </row>
    <row r="39" spans="1:28" ht="11.25" customHeight="1">
      <c r="A39" s="56"/>
      <c r="B39" s="56"/>
      <c r="C39" s="56"/>
      <c r="D39" s="56"/>
      <c r="E39" s="56"/>
      <c r="F39" s="56"/>
      <c r="G39" s="56"/>
      <c r="H39" s="56"/>
      <c r="I39" s="56"/>
      <c r="J39" s="120"/>
      <c r="K39" s="56"/>
      <c r="L39" s="56"/>
      <c r="M39" s="120"/>
      <c r="N39" s="56"/>
      <c r="O39" s="56"/>
      <c r="P39" s="56"/>
      <c r="Q39" s="56"/>
      <c r="R39" s="56"/>
      <c r="S39" s="56"/>
      <c r="T39" s="56"/>
      <c r="U39" s="56"/>
      <c r="V39" s="56"/>
      <c r="W39" s="56"/>
      <c r="X39" s="56"/>
      <c r="Y39" s="56"/>
      <c r="Z39" s="56"/>
      <c r="AA39" s="56"/>
      <c r="AB39" s="56"/>
    </row>
    <row r="40" spans="1:28" ht="11.25" customHeight="1">
      <c r="A40" s="56"/>
      <c r="B40" s="56"/>
      <c r="C40" s="56"/>
      <c r="D40" s="56"/>
      <c r="E40" s="56"/>
      <c r="F40" s="56"/>
      <c r="G40" s="56"/>
      <c r="H40" s="56"/>
      <c r="I40" s="56"/>
      <c r="J40" s="120"/>
      <c r="K40" s="56"/>
      <c r="L40" s="56"/>
      <c r="M40" s="120"/>
      <c r="N40" s="56"/>
      <c r="O40" s="56"/>
      <c r="P40" s="56"/>
      <c r="Q40" s="56"/>
      <c r="R40" s="56"/>
      <c r="S40" s="56"/>
      <c r="T40" s="56"/>
      <c r="U40" s="56"/>
      <c r="V40" s="56"/>
      <c r="W40" s="56"/>
      <c r="X40" s="56"/>
      <c r="Y40" s="56"/>
      <c r="Z40" s="56"/>
      <c r="AA40" s="56"/>
      <c r="AB40" s="56"/>
    </row>
    <row r="41" spans="1:28" ht="11.25" customHeight="1">
      <c r="A41" s="56"/>
      <c r="B41" s="56"/>
      <c r="C41" s="56"/>
      <c r="D41" s="56"/>
      <c r="E41" s="56"/>
      <c r="F41" s="56"/>
      <c r="G41" s="56"/>
      <c r="H41" s="56"/>
      <c r="I41" s="56"/>
      <c r="J41" s="120"/>
      <c r="K41" s="56"/>
      <c r="L41" s="56"/>
      <c r="M41" s="120"/>
      <c r="N41" s="56"/>
      <c r="O41" s="56"/>
      <c r="P41" s="56"/>
      <c r="Q41" s="56"/>
      <c r="R41" s="56"/>
      <c r="S41" s="56"/>
      <c r="T41" s="56"/>
      <c r="U41" s="56"/>
      <c r="V41" s="56"/>
      <c r="W41" s="56"/>
      <c r="X41" s="56"/>
      <c r="Y41" s="56"/>
      <c r="Z41" s="56"/>
      <c r="AA41" s="56"/>
      <c r="AB41" s="56"/>
    </row>
    <row r="42" spans="1:28" ht="11.25" customHeight="1">
      <c r="A42" s="56"/>
      <c r="B42" s="56"/>
      <c r="C42" s="56"/>
      <c r="D42" s="56"/>
      <c r="E42" s="56"/>
      <c r="F42" s="56"/>
      <c r="G42" s="56"/>
      <c r="H42" s="56"/>
      <c r="I42" s="56"/>
      <c r="J42" s="120"/>
      <c r="K42" s="56"/>
      <c r="L42" s="56"/>
      <c r="M42" s="120"/>
      <c r="N42" s="56"/>
      <c r="O42" s="56"/>
      <c r="P42" s="56"/>
      <c r="Q42" s="56"/>
      <c r="R42" s="56"/>
      <c r="S42" s="56"/>
      <c r="T42" s="56"/>
      <c r="U42" s="56"/>
      <c r="V42" s="56"/>
      <c r="W42" s="56"/>
      <c r="X42" s="56"/>
      <c r="Y42" s="56"/>
      <c r="Z42" s="56"/>
      <c r="AA42" s="56"/>
      <c r="AB42" s="56"/>
    </row>
    <row r="43" spans="1:28" ht="11.25" customHeight="1">
      <c r="A43" s="56"/>
      <c r="B43" s="56"/>
      <c r="C43" s="56"/>
      <c r="D43" s="56"/>
      <c r="E43" s="56"/>
      <c r="F43" s="56"/>
      <c r="G43" s="56"/>
      <c r="H43" s="56"/>
      <c r="I43" s="56"/>
      <c r="J43" s="120"/>
      <c r="K43" s="56"/>
      <c r="L43" s="56"/>
      <c r="M43" s="120"/>
      <c r="N43" s="56"/>
      <c r="O43" s="56"/>
      <c r="P43" s="56"/>
      <c r="Q43" s="56"/>
      <c r="R43" s="56"/>
      <c r="S43" s="56"/>
      <c r="T43" s="56"/>
      <c r="U43" s="56"/>
      <c r="V43" s="56"/>
      <c r="W43" s="56"/>
      <c r="X43" s="56"/>
      <c r="Y43" s="56"/>
      <c r="Z43" s="56"/>
      <c r="AA43" s="56"/>
      <c r="AB43" s="56"/>
    </row>
    <row r="44" spans="1:28" ht="11.25" customHeight="1">
      <c r="A44" s="56"/>
      <c r="B44" s="56"/>
      <c r="C44" s="56"/>
      <c r="D44" s="56"/>
      <c r="E44" s="56"/>
      <c r="F44" s="56"/>
      <c r="G44" s="56"/>
      <c r="H44" s="56"/>
      <c r="I44" s="56"/>
      <c r="J44" s="120"/>
      <c r="K44" s="56"/>
      <c r="L44" s="56"/>
      <c r="M44" s="120"/>
      <c r="N44" s="56"/>
      <c r="O44" s="56"/>
      <c r="P44" s="56"/>
      <c r="Q44" s="56"/>
      <c r="R44" s="56"/>
      <c r="S44" s="56"/>
      <c r="T44" s="56"/>
      <c r="U44" s="56"/>
      <c r="V44" s="56"/>
      <c r="W44" s="56"/>
      <c r="X44" s="56"/>
      <c r="Y44" s="56"/>
      <c r="Z44" s="56"/>
      <c r="AA44" s="56"/>
      <c r="AB44" s="56"/>
    </row>
    <row r="45" spans="1:28" ht="11.25" customHeight="1">
      <c r="A45" s="56"/>
      <c r="B45" s="56"/>
      <c r="C45" s="56"/>
      <c r="D45" s="56"/>
      <c r="E45" s="56"/>
      <c r="F45" s="56"/>
      <c r="G45" s="56"/>
      <c r="H45" s="56"/>
      <c r="I45" s="56"/>
      <c r="J45" s="120"/>
      <c r="K45" s="56"/>
      <c r="L45" s="56"/>
      <c r="M45" s="120"/>
      <c r="N45" s="56"/>
      <c r="O45" s="56"/>
      <c r="P45" s="56"/>
      <c r="Q45" s="56"/>
      <c r="R45" s="56"/>
      <c r="S45" s="56"/>
      <c r="T45" s="56"/>
      <c r="U45" s="56"/>
      <c r="V45" s="56"/>
      <c r="W45" s="56"/>
      <c r="X45" s="56"/>
      <c r="Y45" s="56"/>
      <c r="Z45" s="56"/>
      <c r="AA45" s="56"/>
      <c r="AB45" s="56"/>
    </row>
    <row r="46" spans="1:28" ht="11.25" customHeight="1">
      <c r="A46" s="56"/>
      <c r="B46" s="56"/>
      <c r="C46" s="56"/>
      <c r="D46" s="56"/>
      <c r="E46" s="56"/>
      <c r="F46" s="56"/>
      <c r="G46" s="56"/>
      <c r="H46" s="56"/>
      <c r="I46" s="56"/>
      <c r="J46" s="120"/>
      <c r="K46" s="56"/>
      <c r="L46" s="56"/>
      <c r="M46" s="120"/>
      <c r="N46" s="56"/>
      <c r="O46" s="56"/>
      <c r="P46" s="56"/>
      <c r="Q46" s="56"/>
      <c r="R46" s="56"/>
      <c r="S46" s="56"/>
      <c r="T46" s="56"/>
      <c r="U46" s="56"/>
      <c r="V46" s="56"/>
      <c r="W46" s="56"/>
      <c r="X46" s="56"/>
      <c r="Y46" s="56"/>
      <c r="Z46" s="56"/>
      <c r="AA46" s="56"/>
      <c r="AB46" s="56"/>
    </row>
    <row r="47" spans="1:28" ht="11.25" customHeight="1">
      <c r="A47" s="56"/>
      <c r="B47" s="56"/>
      <c r="C47" s="56"/>
      <c r="D47" s="56"/>
      <c r="E47" s="56"/>
      <c r="F47" s="56"/>
      <c r="G47" s="56"/>
      <c r="H47" s="56"/>
      <c r="I47" s="56"/>
      <c r="J47" s="120"/>
      <c r="K47" s="56"/>
      <c r="L47" s="56"/>
      <c r="M47" s="120"/>
      <c r="N47" s="56"/>
      <c r="O47" s="56"/>
      <c r="P47" s="56"/>
      <c r="Q47" s="56"/>
      <c r="R47" s="56"/>
      <c r="S47" s="56"/>
      <c r="T47" s="56"/>
      <c r="U47" s="56"/>
      <c r="V47" s="56"/>
      <c r="W47" s="56"/>
      <c r="X47" s="56"/>
      <c r="Y47" s="56"/>
      <c r="Z47" s="56"/>
      <c r="AA47" s="56"/>
      <c r="AB47" s="56"/>
    </row>
    <row r="48" spans="1:28" ht="11.25" customHeight="1">
      <c r="A48" s="56"/>
      <c r="B48" s="56"/>
      <c r="C48" s="56"/>
      <c r="D48" s="56"/>
      <c r="E48" s="56"/>
      <c r="F48" s="56"/>
      <c r="G48" s="56"/>
      <c r="H48" s="56"/>
      <c r="I48" s="56"/>
      <c r="J48" s="120"/>
      <c r="K48" s="56"/>
      <c r="L48" s="56"/>
      <c r="M48" s="120"/>
      <c r="N48" s="56"/>
      <c r="O48" s="56"/>
      <c r="P48" s="56"/>
      <c r="Q48" s="56"/>
      <c r="R48" s="56"/>
      <c r="S48" s="56"/>
      <c r="T48" s="56"/>
      <c r="U48" s="56"/>
      <c r="V48" s="56"/>
      <c r="W48" s="56"/>
      <c r="X48" s="56"/>
      <c r="Y48" s="56"/>
      <c r="Z48" s="56"/>
      <c r="AA48" s="56"/>
      <c r="AB48" s="56"/>
    </row>
    <row r="49" spans="1:28" ht="11.25" customHeight="1">
      <c r="A49" s="56"/>
      <c r="B49" s="56"/>
      <c r="C49" s="56"/>
      <c r="D49" s="56"/>
      <c r="E49" s="56"/>
      <c r="F49" s="56"/>
      <c r="G49" s="56"/>
      <c r="H49" s="56"/>
      <c r="I49" s="56"/>
      <c r="J49" s="120"/>
      <c r="K49" s="56"/>
      <c r="L49" s="56"/>
      <c r="M49" s="120"/>
      <c r="N49" s="56"/>
      <c r="O49" s="56"/>
      <c r="P49" s="56"/>
      <c r="Q49" s="56"/>
      <c r="R49" s="56"/>
      <c r="S49" s="56"/>
      <c r="T49" s="56"/>
      <c r="U49" s="56"/>
      <c r="V49" s="56"/>
      <c r="W49" s="56"/>
      <c r="X49" s="56"/>
      <c r="Y49" s="56"/>
      <c r="Z49" s="56"/>
      <c r="AA49" s="56"/>
      <c r="AB49" s="56"/>
    </row>
    <row r="50" spans="1:28" ht="11.25" customHeight="1">
      <c r="A50" s="56"/>
      <c r="B50" s="56"/>
      <c r="C50" s="56"/>
      <c r="D50" s="56"/>
      <c r="E50" s="56"/>
      <c r="F50" s="56"/>
      <c r="G50" s="56"/>
      <c r="H50" s="56"/>
      <c r="I50" s="56"/>
      <c r="J50" s="120"/>
      <c r="K50" s="56"/>
      <c r="L50" s="56"/>
      <c r="M50" s="120"/>
      <c r="N50" s="56"/>
      <c r="O50" s="56"/>
      <c r="P50" s="56"/>
      <c r="Q50" s="56"/>
      <c r="R50" s="56"/>
      <c r="S50" s="56"/>
      <c r="T50" s="56"/>
      <c r="U50" s="56"/>
      <c r="V50" s="56"/>
      <c r="W50" s="56"/>
      <c r="X50" s="56"/>
      <c r="Y50" s="56"/>
      <c r="Z50" s="56"/>
      <c r="AA50" s="56"/>
      <c r="AB50" s="56"/>
    </row>
    <row r="51" spans="1:28" ht="11.25" customHeight="1">
      <c r="A51" s="56"/>
      <c r="B51" s="56"/>
      <c r="C51" s="56"/>
      <c r="D51" s="56"/>
      <c r="E51" s="56"/>
      <c r="F51" s="56"/>
      <c r="G51" s="56"/>
      <c r="H51" s="56"/>
      <c r="I51" s="56"/>
      <c r="J51" s="120"/>
      <c r="K51" s="56"/>
      <c r="L51" s="56"/>
      <c r="M51" s="120"/>
      <c r="N51" s="56"/>
      <c r="O51" s="56"/>
      <c r="P51" s="56"/>
      <c r="Q51" s="56"/>
      <c r="R51" s="56"/>
      <c r="S51" s="56"/>
      <c r="T51" s="56"/>
      <c r="U51" s="56"/>
      <c r="V51" s="56"/>
      <c r="W51" s="56"/>
      <c r="X51" s="56"/>
      <c r="Y51" s="56"/>
      <c r="Z51" s="56"/>
      <c r="AA51" s="56"/>
      <c r="AB51" s="56"/>
    </row>
    <row r="52" spans="1:28" ht="11.25" customHeight="1">
      <c r="A52" s="56"/>
      <c r="B52" s="56"/>
      <c r="C52" s="56"/>
      <c r="D52" s="56"/>
      <c r="E52" s="56"/>
      <c r="F52" s="56"/>
      <c r="G52" s="56"/>
      <c r="H52" s="56"/>
      <c r="I52" s="56"/>
      <c r="J52" s="120"/>
      <c r="K52" s="56"/>
      <c r="L52" s="56"/>
      <c r="M52" s="120"/>
      <c r="N52" s="56"/>
      <c r="O52" s="56"/>
      <c r="P52" s="56"/>
      <c r="Q52" s="56"/>
      <c r="R52" s="56"/>
      <c r="S52" s="56"/>
      <c r="T52" s="56"/>
      <c r="U52" s="56"/>
      <c r="V52" s="56"/>
      <c r="W52" s="56"/>
      <c r="X52" s="56"/>
      <c r="Y52" s="56"/>
      <c r="Z52" s="56"/>
      <c r="AA52" s="56"/>
      <c r="AB52" s="56"/>
    </row>
    <row r="53" spans="1:28" ht="11.25" customHeight="1">
      <c r="A53" s="56"/>
      <c r="B53" s="56"/>
      <c r="C53" s="56"/>
      <c r="D53" s="56"/>
      <c r="E53" s="56"/>
      <c r="F53" s="56"/>
      <c r="G53" s="56"/>
      <c r="H53" s="56"/>
      <c r="I53" s="56"/>
      <c r="J53" s="120"/>
      <c r="K53" s="56"/>
      <c r="L53" s="56"/>
      <c r="M53" s="120"/>
      <c r="N53" s="56"/>
      <c r="O53" s="56"/>
      <c r="P53" s="56"/>
      <c r="Q53" s="56"/>
      <c r="R53" s="56"/>
      <c r="S53" s="56"/>
      <c r="T53" s="56"/>
      <c r="U53" s="56"/>
      <c r="V53" s="56"/>
      <c r="W53" s="56"/>
      <c r="X53" s="56"/>
      <c r="Y53" s="56"/>
      <c r="Z53" s="56"/>
      <c r="AA53" s="56"/>
      <c r="AB53" s="56"/>
    </row>
    <row r="54" spans="1:28" ht="11.25" customHeight="1">
      <c r="A54" s="56"/>
      <c r="B54" s="56"/>
      <c r="C54" s="56"/>
      <c r="D54" s="56"/>
      <c r="E54" s="56"/>
      <c r="F54" s="56"/>
      <c r="G54" s="56"/>
      <c r="H54" s="56"/>
      <c r="I54" s="56"/>
      <c r="J54" s="120"/>
      <c r="K54" s="56"/>
      <c r="L54" s="56"/>
      <c r="M54" s="120"/>
      <c r="N54" s="56"/>
      <c r="O54" s="56"/>
      <c r="P54" s="56"/>
      <c r="Q54" s="56"/>
      <c r="R54" s="56"/>
      <c r="S54" s="56"/>
      <c r="T54" s="56"/>
      <c r="U54" s="56"/>
      <c r="V54" s="56"/>
      <c r="W54" s="56"/>
      <c r="X54" s="56"/>
      <c r="Y54" s="56"/>
      <c r="Z54" s="56"/>
      <c r="AA54" s="56"/>
      <c r="AB54" s="56"/>
    </row>
    <row r="55" spans="1:28" ht="11.25" customHeight="1">
      <c r="A55" s="56"/>
      <c r="B55" s="56"/>
      <c r="C55" s="56"/>
      <c r="D55" s="56"/>
      <c r="E55" s="56"/>
      <c r="F55" s="56"/>
      <c r="G55" s="56"/>
      <c r="H55" s="56"/>
      <c r="I55" s="56"/>
      <c r="J55" s="120"/>
      <c r="K55" s="56"/>
      <c r="L55" s="56"/>
      <c r="M55" s="120"/>
      <c r="N55" s="56"/>
      <c r="O55" s="56"/>
      <c r="P55" s="56"/>
      <c r="Q55" s="56"/>
      <c r="R55" s="56"/>
      <c r="S55" s="56"/>
      <c r="T55" s="56"/>
      <c r="U55" s="56"/>
      <c r="V55" s="56"/>
      <c r="W55" s="56"/>
      <c r="X55" s="56"/>
      <c r="Y55" s="56"/>
      <c r="Z55" s="56"/>
      <c r="AA55" s="56"/>
      <c r="AB55" s="56"/>
    </row>
    <row r="56" spans="1:28" ht="11.25" customHeight="1">
      <c r="A56" s="56"/>
      <c r="B56" s="56"/>
      <c r="C56" s="56"/>
      <c r="D56" s="56"/>
      <c r="E56" s="56"/>
      <c r="F56" s="56"/>
      <c r="G56" s="56"/>
      <c r="H56" s="56"/>
      <c r="I56" s="56"/>
      <c r="J56" s="120"/>
      <c r="K56" s="56"/>
      <c r="L56" s="56"/>
      <c r="M56" s="120"/>
      <c r="N56" s="56"/>
      <c r="O56" s="56"/>
      <c r="P56" s="56"/>
      <c r="Q56" s="56"/>
      <c r="R56" s="56"/>
      <c r="S56" s="56"/>
      <c r="T56" s="56"/>
      <c r="U56" s="56"/>
      <c r="V56" s="56"/>
      <c r="W56" s="56"/>
      <c r="X56" s="56"/>
      <c r="Y56" s="56"/>
      <c r="Z56" s="56"/>
      <c r="AA56" s="56"/>
      <c r="AB56" s="56"/>
    </row>
    <row r="57" spans="1:28" ht="11.25" customHeight="1">
      <c r="A57" s="56"/>
      <c r="B57" s="56"/>
      <c r="C57" s="56"/>
      <c r="D57" s="56"/>
      <c r="E57" s="56"/>
      <c r="F57" s="56"/>
      <c r="G57" s="56"/>
      <c r="H57" s="56"/>
      <c r="I57" s="56"/>
      <c r="J57" s="120"/>
      <c r="K57" s="56"/>
      <c r="L57" s="56"/>
      <c r="M57" s="120"/>
      <c r="N57" s="56"/>
      <c r="O57" s="56"/>
      <c r="P57" s="56"/>
      <c r="Q57" s="56"/>
      <c r="R57" s="56"/>
      <c r="S57" s="56"/>
      <c r="T57" s="56"/>
      <c r="U57" s="56"/>
      <c r="V57" s="56"/>
      <c r="W57" s="56"/>
      <c r="X57" s="56"/>
      <c r="Y57" s="56"/>
      <c r="Z57" s="56"/>
      <c r="AA57" s="56"/>
      <c r="AB57" s="56"/>
    </row>
    <row r="58" spans="1:28" ht="11.25" customHeight="1">
      <c r="A58" s="56"/>
      <c r="B58" s="56"/>
      <c r="C58" s="56"/>
      <c r="D58" s="56"/>
      <c r="E58" s="56"/>
      <c r="F58" s="56"/>
      <c r="G58" s="56"/>
      <c r="H58" s="56"/>
      <c r="I58" s="56"/>
      <c r="J58" s="120"/>
      <c r="K58" s="56"/>
      <c r="L58" s="56"/>
      <c r="M58" s="120"/>
      <c r="N58" s="56"/>
      <c r="O58" s="56"/>
      <c r="P58" s="56"/>
      <c r="Q58" s="56"/>
      <c r="R58" s="56"/>
      <c r="S58" s="56"/>
      <c r="T58" s="56"/>
      <c r="U58" s="56"/>
      <c r="V58" s="56"/>
      <c r="W58" s="56"/>
      <c r="X58" s="56"/>
      <c r="Y58" s="56"/>
      <c r="Z58" s="56"/>
      <c r="AA58" s="56"/>
      <c r="AB58" s="56"/>
    </row>
    <row r="59" spans="1:28" ht="11.25" customHeight="1">
      <c r="A59" s="56"/>
      <c r="B59" s="56"/>
      <c r="C59" s="56"/>
      <c r="D59" s="56"/>
      <c r="E59" s="56"/>
      <c r="F59" s="56"/>
      <c r="G59" s="56"/>
      <c r="H59" s="56"/>
      <c r="I59" s="56"/>
      <c r="J59" s="120"/>
      <c r="K59" s="56"/>
      <c r="L59" s="56"/>
      <c r="M59" s="120"/>
      <c r="N59" s="56"/>
      <c r="O59" s="56"/>
      <c r="P59" s="56"/>
      <c r="Q59" s="56"/>
      <c r="R59" s="56"/>
      <c r="S59" s="56"/>
      <c r="T59" s="56"/>
      <c r="U59" s="56"/>
      <c r="V59" s="56"/>
      <c r="W59" s="56"/>
      <c r="X59" s="56"/>
      <c r="Y59" s="56"/>
      <c r="Z59" s="56"/>
      <c r="AA59" s="56"/>
      <c r="AB59" s="56"/>
    </row>
    <row r="60" spans="1:28" ht="11.25" customHeight="1">
      <c r="A60" s="56"/>
      <c r="B60" s="56"/>
      <c r="C60" s="56"/>
      <c r="D60" s="56"/>
      <c r="E60" s="56"/>
      <c r="F60" s="56"/>
      <c r="G60" s="56"/>
      <c r="H60" s="56"/>
      <c r="I60" s="56"/>
      <c r="J60" s="120"/>
      <c r="K60" s="56"/>
      <c r="L60" s="56"/>
      <c r="M60" s="120"/>
      <c r="N60" s="56"/>
      <c r="O60" s="56"/>
      <c r="P60" s="56"/>
      <c r="Q60" s="56"/>
      <c r="R60" s="56"/>
      <c r="S60" s="56"/>
      <c r="T60" s="56"/>
      <c r="U60" s="56"/>
      <c r="V60" s="56"/>
      <c r="W60" s="56"/>
      <c r="X60" s="56"/>
      <c r="Y60" s="56"/>
      <c r="Z60" s="56"/>
      <c r="AA60" s="56"/>
      <c r="AB60" s="56"/>
    </row>
    <row r="61" spans="1:28" ht="11.25" customHeight="1">
      <c r="A61" s="56"/>
      <c r="B61" s="56"/>
      <c r="C61" s="56"/>
      <c r="D61" s="56"/>
      <c r="E61" s="56"/>
      <c r="F61" s="56"/>
      <c r="G61" s="56"/>
      <c r="H61" s="56"/>
      <c r="I61" s="56"/>
      <c r="J61" s="120"/>
      <c r="K61" s="56"/>
      <c r="L61" s="56"/>
      <c r="M61" s="120"/>
      <c r="N61" s="56"/>
      <c r="O61" s="56"/>
      <c r="P61" s="56"/>
      <c r="Q61" s="56"/>
      <c r="R61" s="56"/>
      <c r="S61" s="56"/>
      <c r="T61" s="56"/>
      <c r="U61" s="56"/>
      <c r="V61" s="56"/>
      <c r="W61" s="56"/>
      <c r="X61" s="56"/>
      <c r="Y61" s="56"/>
      <c r="Z61" s="56"/>
      <c r="AA61" s="56"/>
      <c r="AB61" s="56"/>
    </row>
    <row r="62" spans="1:28" ht="11.25" customHeight="1">
      <c r="A62" s="56"/>
      <c r="B62" s="56"/>
      <c r="C62" s="56"/>
      <c r="D62" s="56"/>
      <c r="E62" s="56"/>
      <c r="F62" s="56"/>
      <c r="G62" s="56"/>
      <c r="H62" s="56"/>
      <c r="I62" s="56"/>
      <c r="J62" s="120"/>
      <c r="K62" s="56"/>
      <c r="L62" s="56"/>
      <c r="M62" s="120"/>
      <c r="N62" s="56"/>
      <c r="O62" s="56"/>
      <c r="P62" s="56"/>
      <c r="Q62" s="56"/>
      <c r="R62" s="56"/>
      <c r="S62" s="56"/>
      <c r="T62" s="56"/>
      <c r="U62" s="56"/>
      <c r="V62" s="56"/>
      <c r="W62" s="56"/>
      <c r="X62" s="56"/>
      <c r="Y62" s="56"/>
      <c r="Z62" s="56"/>
      <c r="AA62" s="56"/>
      <c r="AB62" s="56"/>
    </row>
    <row r="63" spans="1:28" ht="11.25" customHeight="1">
      <c r="A63" s="56"/>
      <c r="B63" s="56"/>
      <c r="C63" s="56"/>
      <c r="D63" s="56"/>
      <c r="E63" s="56"/>
      <c r="F63" s="56"/>
      <c r="G63" s="56"/>
      <c r="H63" s="56"/>
      <c r="I63" s="56"/>
      <c r="J63" s="120"/>
      <c r="K63" s="56"/>
      <c r="L63" s="56"/>
      <c r="M63" s="120"/>
      <c r="N63" s="56"/>
      <c r="O63" s="56"/>
      <c r="P63" s="56"/>
      <c r="Q63" s="56"/>
      <c r="R63" s="56"/>
      <c r="S63" s="56"/>
      <c r="T63" s="56"/>
      <c r="U63" s="56"/>
      <c r="V63" s="56"/>
      <c r="W63" s="56"/>
      <c r="X63" s="56"/>
      <c r="Y63" s="56"/>
      <c r="Z63" s="56"/>
      <c r="AA63" s="56"/>
      <c r="AB63" s="56"/>
    </row>
    <row r="64" spans="1:28" ht="11.25" customHeight="1">
      <c r="A64" s="56"/>
      <c r="B64" s="56"/>
      <c r="C64" s="56"/>
      <c r="D64" s="56"/>
      <c r="E64" s="56"/>
      <c r="F64" s="56"/>
      <c r="G64" s="56"/>
      <c r="H64" s="56"/>
      <c r="I64" s="56"/>
      <c r="J64" s="120"/>
      <c r="K64" s="56"/>
      <c r="L64" s="56"/>
      <c r="M64" s="120"/>
      <c r="N64" s="56"/>
      <c r="O64" s="56"/>
      <c r="P64" s="56"/>
      <c r="Q64" s="56"/>
      <c r="R64" s="56"/>
      <c r="S64" s="56"/>
      <c r="T64" s="56"/>
      <c r="U64" s="56"/>
      <c r="V64" s="56"/>
      <c r="W64" s="56"/>
      <c r="X64" s="56"/>
      <c r="Y64" s="56"/>
      <c r="Z64" s="56"/>
      <c r="AA64" s="56"/>
      <c r="AB64" s="56"/>
    </row>
    <row r="65" spans="1:28" ht="11.25" customHeight="1">
      <c r="A65" s="56"/>
      <c r="B65" s="56"/>
      <c r="C65" s="56"/>
      <c r="D65" s="56"/>
      <c r="E65" s="56"/>
      <c r="F65" s="56"/>
      <c r="G65" s="56"/>
      <c r="H65" s="56"/>
      <c r="I65" s="56"/>
      <c r="J65" s="120"/>
      <c r="K65" s="56"/>
      <c r="L65" s="56"/>
      <c r="M65" s="120"/>
      <c r="N65" s="56"/>
      <c r="O65" s="56"/>
      <c r="P65" s="56"/>
      <c r="Q65" s="56"/>
      <c r="R65" s="56"/>
      <c r="S65" s="56"/>
      <c r="T65" s="56"/>
      <c r="U65" s="56"/>
      <c r="V65" s="56"/>
      <c r="W65" s="56"/>
      <c r="X65" s="56"/>
      <c r="Y65" s="56"/>
      <c r="Z65" s="56"/>
      <c r="AA65" s="56"/>
      <c r="AB65" s="56"/>
    </row>
    <row r="66" spans="1:28" ht="11.25" customHeight="1">
      <c r="A66" s="56"/>
      <c r="B66" s="56"/>
      <c r="C66" s="56"/>
      <c r="D66" s="56"/>
      <c r="E66" s="56"/>
      <c r="F66" s="56"/>
      <c r="G66" s="56"/>
      <c r="H66" s="56"/>
      <c r="I66" s="56"/>
      <c r="J66" s="120"/>
      <c r="K66" s="56"/>
      <c r="L66" s="56"/>
      <c r="M66" s="120"/>
      <c r="N66" s="56"/>
      <c r="O66" s="56"/>
      <c r="P66" s="56"/>
      <c r="Q66" s="56"/>
      <c r="R66" s="56"/>
      <c r="S66" s="56"/>
      <c r="T66" s="56"/>
      <c r="U66" s="56"/>
      <c r="V66" s="56"/>
      <c r="W66" s="56"/>
      <c r="X66" s="56"/>
      <c r="Y66" s="56"/>
      <c r="Z66" s="56"/>
      <c r="AA66" s="56"/>
      <c r="AB66" s="56"/>
    </row>
    <row r="67" spans="1:28" ht="11.25" customHeight="1">
      <c r="A67" s="56"/>
      <c r="B67" s="56"/>
      <c r="C67" s="56"/>
      <c r="D67" s="56"/>
      <c r="E67" s="56"/>
      <c r="F67" s="56"/>
      <c r="G67" s="56"/>
      <c r="H67" s="56"/>
      <c r="I67" s="56"/>
      <c r="J67" s="120"/>
      <c r="K67" s="56"/>
      <c r="L67" s="56"/>
      <c r="M67" s="120"/>
      <c r="N67" s="56"/>
      <c r="O67" s="56"/>
      <c r="P67" s="56"/>
      <c r="Q67" s="56"/>
      <c r="R67" s="56"/>
      <c r="S67" s="56"/>
      <c r="T67" s="56"/>
      <c r="U67" s="56"/>
      <c r="V67" s="56"/>
      <c r="W67" s="56"/>
      <c r="X67" s="56"/>
      <c r="Y67" s="56"/>
      <c r="Z67" s="56"/>
      <c r="AA67" s="56"/>
      <c r="AB67" s="56"/>
    </row>
    <row r="68" spans="1:28" ht="11.25" customHeight="1">
      <c r="A68" s="56"/>
      <c r="B68" s="56"/>
      <c r="C68" s="56"/>
      <c r="D68" s="56"/>
      <c r="E68" s="56"/>
      <c r="F68" s="56"/>
      <c r="G68" s="56"/>
      <c r="H68" s="56"/>
      <c r="I68" s="56"/>
      <c r="J68" s="120"/>
      <c r="K68" s="56"/>
      <c r="L68" s="56"/>
      <c r="M68" s="120"/>
      <c r="N68" s="56"/>
      <c r="O68" s="56"/>
      <c r="P68" s="56"/>
      <c r="Q68" s="56"/>
      <c r="R68" s="56"/>
      <c r="S68" s="56"/>
      <c r="T68" s="56"/>
      <c r="U68" s="56"/>
      <c r="V68" s="56"/>
      <c r="W68" s="56"/>
      <c r="X68" s="56"/>
      <c r="Y68" s="56"/>
      <c r="Z68" s="56"/>
      <c r="AA68" s="56"/>
      <c r="AB68" s="56"/>
    </row>
    <row r="69" spans="1:28" ht="11.25" customHeight="1">
      <c r="A69" s="56"/>
      <c r="B69" s="56"/>
      <c r="C69" s="56"/>
      <c r="D69" s="56"/>
      <c r="E69" s="56"/>
      <c r="F69" s="56"/>
      <c r="G69" s="56"/>
      <c r="H69" s="56"/>
      <c r="I69" s="56"/>
      <c r="J69" s="120"/>
      <c r="K69" s="56"/>
      <c r="L69" s="56"/>
      <c r="M69" s="120"/>
      <c r="N69" s="56"/>
      <c r="O69" s="56"/>
      <c r="P69" s="56"/>
      <c r="Q69" s="56"/>
      <c r="R69" s="56"/>
      <c r="S69" s="56"/>
      <c r="T69" s="56"/>
      <c r="U69" s="56"/>
      <c r="V69" s="56"/>
      <c r="W69" s="56"/>
      <c r="X69" s="56"/>
      <c r="Y69" s="56"/>
      <c r="Z69" s="56"/>
      <c r="AA69" s="56"/>
      <c r="AB69" s="56"/>
    </row>
    <row r="70" spans="1:28" ht="11.25" customHeight="1">
      <c r="A70" s="56"/>
      <c r="B70" s="56"/>
      <c r="C70" s="56"/>
      <c r="D70" s="56"/>
      <c r="E70" s="56"/>
      <c r="F70" s="56"/>
      <c r="G70" s="56"/>
      <c r="H70" s="56"/>
      <c r="I70" s="56"/>
      <c r="J70" s="120"/>
      <c r="K70" s="56"/>
      <c r="L70" s="56"/>
      <c r="M70" s="120"/>
      <c r="N70" s="56"/>
      <c r="O70" s="56"/>
      <c r="P70" s="56"/>
      <c r="Q70" s="56"/>
      <c r="R70" s="56"/>
      <c r="S70" s="56"/>
      <c r="T70" s="56"/>
      <c r="U70" s="56"/>
      <c r="V70" s="56"/>
      <c r="W70" s="56"/>
      <c r="X70" s="56"/>
      <c r="Y70" s="56"/>
      <c r="Z70" s="56"/>
      <c r="AA70" s="56"/>
      <c r="AB70" s="56"/>
    </row>
    <row r="71" spans="1:28" ht="11.25" customHeight="1">
      <c r="A71" s="56"/>
      <c r="B71" s="56"/>
      <c r="C71" s="56"/>
      <c r="D71" s="56"/>
      <c r="E71" s="56"/>
      <c r="F71" s="56"/>
      <c r="G71" s="56"/>
      <c r="H71" s="56"/>
      <c r="I71" s="56"/>
      <c r="J71" s="120"/>
      <c r="K71" s="56"/>
      <c r="L71" s="56"/>
      <c r="M71" s="120"/>
      <c r="N71" s="56"/>
      <c r="O71" s="56"/>
      <c r="P71" s="56"/>
      <c r="Q71" s="56"/>
      <c r="R71" s="56"/>
      <c r="S71" s="56"/>
      <c r="T71" s="56"/>
      <c r="U71" s="56"/>
      <c r="V71" s="56"/>
      <c r="W71" s="56"/>
      <c r="X71" s="56"/>
      <c r="Y71" s="56"/>
      <c r="Z71" s="56"/>
      <c r="AA71" s="56"/>
      <c r="AB71" s="56"/>
    </row>
    <row r="72" spans="1:28" ht="11.25" customHeight="1">
      <c r="A72" s="56"/>
      <c r="B72" s="56"/>
      <c r="C72" s="56"/>
      <c r="D72" s="56"/>
      <c r="E72" s="56"/>
      <c r="F72" s="56"/>
      <c r="G72" s="56"/>
      <c r="H72" s="56"/>
      <c r="I72" s="56"/>
      <c r="J72" s="120"/>
      <c r="K72" s="56"/>
      <c r="L72" s="56"/>
      <c r="M72" s="120"/>
      <c r="N72" s="56"/>
      <c r="O72" s="56"/>
      <c r="P72" s="56"/>
      <c r="Q72" s="56"/>
      <c r="R72" s="56"/>
      <c r="S72" s="56"/>
      <c r="T72" s="56"/>
      <c r="U72" s="56"/>
      <c r="V72" s="56"/>
      <c r="W72" s="56"/>
      <c r="X72" s="56"/>
      <c r="Y72" s="56"/>
      <c r="Z72" s="56"/>
      <c r="AA72" s="56"/>
      <c r="AB72" s="56"/>
    </row>
    <row r="73" spans="1:28" ht="11.25" customHeight="1">
      <c r="A73" s="56"/>
      <c r="B73" s="56"/>
      <c r="C73" s="56"/>
      <c r="D73" s="56"/>
      <c r="E73" s="56"/>
      <c r="F73" s="56"/>
      <c r="G73" s="56"/>
      <c r="H73" s="56"/>
      <c r="I73" s="56"/>
      <c r="J73" s="120"/>
      <c r="K73" s="56"/>
      <c r="L73" s="56"/>
      <c r="M73" s="120"/>
      <c r="N73" s="56"/>
      <c r="O73" s="56"/>
      <c r="P73" s="56"/>
      <c r="Q73" s="56"/>
      <c r="R73" s="56"/>
      <c r="S73" s="56"/>
      <c r="T73" s="56"/>
      <c r="U73" s="56"/>
      <c r="V73" s="56"/>
      <c r="W73" s="56"/>
      <c r="X73" s="56"/>
      <c r="Y73" s="56"/>
      <c r="Z73" s="56"/>
      <c r="AA73" s="56"/>
      <c r="AB73" s="56"/>
    </row>
    <row r="74" spans="1:28" ht="11.25" customHeight="1">
      <c r="A74" s="56"/>
      <c r="B74" s="56"/>
      <c r="C74" s="56"/>
      <c r="D74" s="56"/>
      <c r="E74" s="56"/>
      <c r="F74" s="56"/>
      <c r="G74" s="56"/>
      <c r="H74" s="56"/>
      <c r="I74" s="56"/>
      <c r="J74" s="120"/>
      <c r="K74" s="56"/>
      <c r="L74" s="56"/>
      <c r="M74" s="120"/>
      <c r="N74" s="56"/>
      <c r="O74" s="56"/>
      <c r="P74" s="56"/>
      <c r="Q74" s="56"/>
      <c r="R74" s="56"/>
      <c r="S74" s="56"/>
      <c r="T74" s="56"/>
      <c r="U74" s="56"/>
      <c r="V74" s="56"/>
      <c r="W74" s="56"/>
      <c r="X74" s="56"/>
      <c r="Y74" s="56"/>
      <c r="Z74" s="56"/>
      <c r="AA74" s="56"/>
      <c r="AB74" s="56"/>
    </row>
    <row r="75" spans="1:28" ht="11.25" customHeight="1">
      <c r="A75" s="56"/>
      <c r="B75" s="56"/>
      <c r="C75" s="56"/>
      <c r="D75" s="56"/>
      <c r="E75" s="56"/>
      <c r="F75" s="56"/>
      <c r="G75" s="56"/>
      <c r="H75" s="56"/>
      <c r="I75" s="56"/>
      <c r="J75" s="120"/>
      <c r="K75" s="56"/>
      <c r="L75" s="56"/>
      <c r="M75" s="120"/>
      <c r="N75" s="56"/>
      <c r="O75" s="56"/>
      <c r="P75" s="56"/>
      <c r="Q75" s="56"/>
      <c r="R75" s="56"/>
      <c r="S75" s="56"/>
      <c r="T75" s="56"/>
      <c r="U75" s="56"/>
      <c r="V75" s="56"/>
      <c r="W75" s="56"/>
      <c r="X75" s="56"/>
      <c r="Y75" s="56"/>
      <c r="Z75" s="56"/>
      <c r="AA75" s="56"/>
      <c r="AB75" s="56"/>
    </row>
    <row r="76" spans="1:28" ht="11.25" customHeight="1">
      <c r="A76" s="56"/>
      <c r="B76" s="56"/>
      <c r="C76" s="56"/>
      <c r="D76" s="56"/>
      <c r="E76" s="56"/>
      <c r="F76" s="56"/>
      <c r="G76" s="56"/>
      <c r="H76" s="56"/>
      <c r="I76" s="56"/>
      <c r="J76" s="120"/>
      <c r="K76" s="56"/>
      <c r="L76" s="56"/>
      <c r="M76" s="120"/>
      <c r="N76" s="56"/>
      <c r="O76" s="56"/>
      <c r="P76" s="56"/>
      <c r="Q76" s="56"/>
      <c r="R76" s="56"/>
      <c r="S76" s="56"/>
      <c r="T76" s="56"/>
      <c r="U76" s="56"/>
      <c r="V76" s="56"/>
      <c r="W76" s="56"/>
      <c r="X76" s="56"/>
      <c r="Y76" s="56"/>
      <c r="Z76" s="56"/>
      <c r="AA76" s="56"/>
      <c r="AB76" s="56"/>
    </row>
    <row r="77" spans="1:28" ht="11.25" customHeight="1">
      <c r="A77" s="56"/>
      <c r="B77" s="56"/>
      <c r="C77" s="56"/>
      <c r="D77" s="56"/>
      <c r="E77" s="56"/>
      <c r="F77" s="56"/>
      <c r="G77" s="56"/>
      <c r="H77" s="56"/>
      <c r="I77" s="56"/>
      <c r="J77" s="120"/>
      <c r="K77" s="56"/>
      <c r="L77" s="56"/>
      <c r="M77" s="120"/>
      <c r="N77" s="56"/>
      <c r="O77" s="56"/>
      <c r="P77" s="56"/>
      <c r="Q77" s="56"/>
      <c r="R77" s="56"/>
      <c r="S77" s="56"/>
      <c r="T77" s="56"/>
      <c r="U77" s="56"/>
      <c r="V77" s="56"/>
      <c r="W77" s="56"/>
      <c r="X77" s="56"/>
      <c r="Y77" s="56"/>
      <c r="Z77" s="56"/>
      <c r="AA77" s="56"/>
      <c r="AB77" s="56"/>
    </row>
    <row r="78" spans="1:28" ht="11.25" customHeight="1">
      <c r="A78" s="56"/>
      <c r="B78" s="56"/>
      <c r="C78" s="56"/>
      <c r="D78" s="56"/>
      <c r="E78" s="56"/>
      <c r="F78" s="56"/>
      <c r="G78" s="56"/>
      <c r="H78" s="56"/>
      <c r="I78" s="56"/>
      <c r="J78" s="120"/>
      <c r="K78" s="56"/>
      <c r="L78" s="56"/>
      <c r="M78" s="120"/>
      <c r="N78" s="56"/>
      <c r="O78" s="56"/>
      <c r="P78" s="56"/>
      <c r="Q78" s="56"/>
      <c r="R78" s="56"/>
      <c r="S78" s="56"/>
      <c r="T78" s="56"/>
      <c r="U78" s="56"/>
      <c r="V78" s="56"/>
      <c r="W78" s="56"/>
      <c r="X78" s="56"/>
      <c r="Y78" s="56"/>
      <c r="Z78" s="56"/>
      <c r="AA78" s="56"/>
      <c r="AB78" s="56"/>
    </row>
    <row r="79" spans="1:28" ht="11.25" customHeight="1">
      <c r="A79" s="56"/>
      <c r="B79" s="56"/>
      <c r="C79" s="56"/>
      <c r="D79" s="56"/>
      <c r="E79" s="56"/>
      <c r="F79" s="56"/>
      <c r="G79" s="56"/>
      <c r="H79" s="56"/>
      <c r="I79" s="56"/>
      <c r="J79" s="120"/>
      <c r="K79" s="56"/>
      <c r="L79" s="56"/>
      <c r="M79" s="120"/>
      <c r="N79" s="56"/>
      <c r="O79" s="56"/>
      <c r="P79" s="56"/>
      <c r="Q79" s="56"/>
      <c r="R79" s="56"/>
      <c r="S79" s="56"/>
      <c r="T79" s="56"/>
      <c r="U79" s="56"/>
      <c r="V79" s="56"/>
      <c r="W79" s="56"/>
      <c r="X79" s="56"/>
      <c r="Y79" s="56"/>
      <c r="Z79" s="56"/>
      <c r="AA79" s="56"/>
      <c r="AB79" s="56"/>
    </row>
    <row r="80" spans="1:28" ht="11.25" customHeight="1">
      <c r="A80" s="56"/>
      <c r="B80" s="72"/>
      <c r="C80" s="72"/>
      <c r="D80" s="72"/>
      <c r="E80" s="72"/>
      <c r="F80" s="72"/>
      <c r="G80" s="72"/>
      <c r="H80" s="56"/>
      <c r="I80" s="56"/>
      <c r="J80" s="120"/>
      <c r="K80" s="72"/>
      <c r="L80" s="72"/>
      <c r="M80" s="121"/>
      <c r="N80" s="72"/>
      <c r="O80" s="72"/>
      <c r="P80" s="72"/>
      <c r="Q80" s="72"/>
      <c r="R80" s="72"/>
      <c r="S80" s="72"/>
      <c r="T80" s="72"/>
      <c r="U80" s="72"/>
      <c r="V80" s="72"/>
      <c r="W80" s="72"/>
      <c r="X80" s="72"/>
      <c r="Y80" s="72"/>
      <c r="Z80" s="72"/>
      <c r="AA80" s="72"/>
      <c r="AB80" s="72"/>
    </row>
    <row r="81" spans="1:28" ht="11.25" customHeight="1">
      <c r="A81" s="56"/>
      <c r="B81" s="72"/>
      <c r="C81" s="72"/>
      <c r="D81" s="72"/>
      <c r="E81" s="72"/>
      <c r="F81" s="72"/>
      <c r="G81" s="72"/>
      <c r="H81" s="56"/>
      <c r="I81" s="56"/>
      <c r="J81" s="120"/>
      <c r="K81" s="72"/>
      <c r="L81" s="72"/>
      <c r="M81" s="121"/>
      <c r="N81" s="72"/>
      <c r="O81" s="72"/>
      <c r="P81" s="72"/>
      <c r="Q81" s="72"/>
      <c r="R81" s="72"/>
      <c r="S81" s="72"/>
      <c r="T81" s="72"/>
      <c r="U81" s="72"/>
      <c r="V81" s="72"/>
      <c r="W81" s="72"/>
      <c r="X81" s="72"/>
      <c r="Y81" s="72"/>
      <c r="Z81" s="72"/>
      <c r="AA81" s="72"/>
      <c r="AB81" s="72"/>
    </row>
    <row r="82" spans="1:28" ht="11.25" customHeight="1">
      <c r="A82" s="56"/>
      <c r="B82" s="72"/>
      <c r="C82" s="72"/>
      <c r="D82" s="72"/>
      <c r="E82" s="72"/>
      <c r="F82" s="72"/>
      <c r="G82" s="72"/>
      <c r="H82" s="56"/>
      <c r="I82" s="56"/>
      <c r="J82" s="120"/>
      <c r="K82" s="72"/>
      <c r="L82" s="72"/>
      <c r="M82" s="121"/>
      <c r="N82" s="72"/>
      <c r="O82" s="72"/>
      <c r="P82" s="72"/>
      <c r="Q82" s="72"/>
      <c r="R82" s="72"/>
      <c r="S82" s="72"/>
      <c r="T82" s="72"/>
      <c r="U82" s="72"/>
      <c r="V82" s="72"/>
      <c r="W82" s="72"/>
      <c r="X82" s="72"/>
      <c r="Y82" s="72"/>
      <c r="Z82" s="72"/>
      <c r="AA82" s="72"/>
      <c r="AB82" s="72"/>
    </row>
    <row r="83" spans="1:28" ht="11.25" customHeight="1">
      <c r="A83" s="56"/>
      <c r="B83" s="72"/>
      <c r="C83" s="72"/>
      <c r="D83" s="72"/>
      <c r="E83" s="72"/>
      <c r="F83" s="72"/>
      <c r="G83" s="72"/>
      <c r="H83" s="56"/>
      <c r="I83" s="56"/>
      <c r="J83" s="120"/>
      <c r="K83" s="72"/>
      <c r="L83" s="72"/>
      <c r="M83" s="121"/>
      <c r="N83" s="72"/>
      <c r="O83" s="72"/>
      <c r="P83" s="72"/>
      <c r="Q83" s="72"/>
      <c r="R83" s="72"/>
      <c r="S83" s="72"/>
      <c r="T83" s="72"/>
      <c r="U83" s="72"/>
      <c r="V83" s="72"/>
      <c r="W83" s="72"/>
      <c r="X83" s="72"/>
      <c r="Y83" s="72"/>
      <c r="Z83" s="72"/>
      <c r="AA83" s="72"/>
      <c r="AB83" s="72"/>
    </row>
    <row r="84" spans="1:28" ht="11.25" customHeight="1">
      <c r="A84" s="56"/>
      <c r="B84" s="72"/>
      <c r="C84" s="72"/>
      <c r="D84" s="72"/>
      <c r="E84" s="72"/>
      <c r="F84" s="72"/>
      <c r="G84" s="72"/>
      <c r="H84" s="56"/>
      <c r="I84" s="56"/>
      <c r="J84" s="120"/>
      <c r="K84" s="72"/>
      <c r="L84" s="72"/>
      <c r="M84" s="121"/>
      <c r="N84" s="72"/>
      <c r="O84" s="72"/>
      <c r="P84" s="72"/>
      <c r="Q84" s="72"/>
      <c r="R84" s="72"/>
      <c r="S84" s="72"/>
      <c r="T84" s="72"/>
      <c r="U84" s="72"/>
      <c r="V84" s="72"/>
      <c r="W84" s="72"/>
      <c r="X84" s="72"/>
      <c r="Y84" s="72"/>
      <c r="Z84" s="72"/>
      <c r="AA84" s="72"/>
      <c r="AB84" s="72"/>
    </row>
    <row r="85" spans="1:28" ht="11.25" customHeight="1">
      <c r="A85" s="56"/>
      <c r="B85" s="72"/>
      <c r="C85" s="72"/>
      <c r="D85" s="72"/>
      <c r="E85" s="72"/>
      <c r="F85" s="72"/>
      <c r="G85" s="72"/>
      <c r="H85" s="56"/>
      <c r="I85" s="56"/>
      <c r="J85" s="120"/>
      <c r="K85" s="72"/>
      <c r="L85" s="72"/>
      <c r="M85" s="121"/>
      <c r="N85" s="72"/>
      <c r="O85" s="72"/>
      <c r="P85" s="72"/>
      <c r="Q85" s="72"/>
      <c r="R85" s="72"/>
      <c r="S85" s="72"/>
      <c r="T85" s="72"/>
      <c r="U85" s="72"/>
      <c r="V85" s="72"/>
      <c r="W85" s="72"/>
      <c r="X85" s="72"/>
      <c r="Y85" s="72"/>
      <c r="Z85" s="72"/>
      <c r="AA85" s="72"/>
      <c r="AB85" s="72"/>
    </row>
    <row r="86" spans="1:28" ht="11.25" customHeight="1">
      <c r="A86" s="56"/>
      <c r="B86" s="57"/>
      <c r="C86" s="57"/>
      <c r="D86" s="57"/>
      <c r="E86" s="57"/>
      <c r="F86" s="57"/>
      <c r="G86" s="57"/>
      <c r="H86" s="56"/>
      <c r="I86" s="56"/>
      <c r="J86" s="120"/>
      <c r="K86" s="57"/>
      <c r="L86" s="57"/>
      <c r="M86" s="57"/>
      <c r="N86" s="57"/>
      <c r="O86" s="57"/>
      <c r="P86" s="57"/>
      <c r="Q86" s="57"/>
      <c r="R86" s="57"/>
      <c r="S86" s="57"/>
      <c r="T86" s="57"/>
      <c r="U86" s="57"/>
      <c r="V86" s="57"/>
      <c r="W86" s="57"/>
      <c r="X86" s="57"/>
      <c r="Y86" s="57"/>
      <c r="Z86" s="57"/>
      <c r="AA86" s="57"/>
      <c r="AB86" s="57"/>
    </row>
    <row r="87" spans="1:28" ht="11.25" customHeight="1">
      <c r="A87" s="56"/>
      <c r="B87" s="57"/>
      <c r="C87" s="57"/>
      <c r="D87" s="57"/>
      <c r="E87" s="57"/>
      <c r="F87" s="57"/>
      <c r="G87" s="57"/>
      <c r="H87" s="56"/>
      <c r="I87" s="56"/>
      <c r="J87" s="120"/>
      <c r="K87" s="57"/>
      <c r="L87" s="57"/>
      <c r="M87" s="57"/>
      <c r="N87" s="57"/>
      <c r="O87" s="57"/>
      <c r="P87" s="57"/>
      <c r="Q87" s="57"/>
      <c r="R87" s="57"/>
      <c r="S87" s="57"/>
      <c r="T87" s="57"/>
      <c r="U87" s="57"/>
      <c r="V87" s="57"/>
      <c r="W87" s="57"/>
      <c r="X87" s="57"/>
      <c r="Y87" s="57"/>
      <c r="Z87" s="57"/>
      <c r="AA87" s="57"/>
      <c r="AB87" s="57"/>
    </row>
    <row r="88" spans="1:28" ht="11.25" customHeight="1">
      <c r="A88" s="56"/>
      <c r="B88" s="57"/>
      <c r="C88" s="57"/>
      <c r="D88" s="57"/>
      <c r="E88" s="57"/>
      <c r="F88" s="57"/>
      <c r="G88" s="57"/>
      <c r="H88" s="56"/>
      <c r="I88" s="56"/>
      <c r="J88" s="120"/>
      <c r="K88" s="57"/>
      <c r="L88" s="57"/>
      <c r="M88" s="57"/>
      <c r="N88" s="57"/>
      <c r="O88" s="57"/>
      <c r="P88" s="57"/>
      <c r="Q88" s="57"/>
      <c r="R88" s="57"/>
      <c r="S88" s="57"/>
      <c r="T88" s="57"/>
      <c r="U88" s="57"/>
      <c r="V88" s="57"/>
      <c r="W88" s="57"/>
      <c r="X88" s="57"/>
      <c r="Y88" s="57"/>
      <c r="Z88" s="57"/>
      <c r="AA88" s="57"/>
      <c r="AB88" s="57"/>
    </row>
    <row r="89" spans="1:28" ht="11.25" customHeight="1">
      <c r="A89" s="56"/>
      <c r="B89" s="57"/>
      <c r="C89" s="57"/>
      <c r="D89" s="57"/>
      <c r="E89" s="57"/>
      <c r="F89" s="57"/>
      <c r="G89" s="57"/>
      <c r="H89" s="56"/>
      <c r="I89" s="56"/>
      <c r="J89" s="120"/>
      <c r="K89" s="57"/>
      <c r="L89" s="57"/>
      <c r="M89" s="57"/>
      <c r="N89" s="57"/>
      <c r="O89" s="57"/>
      <c r="P89" s="57"/>
      <c r="Q89" s="57"/>
      <c r="R89" s="57"/>
      <c r="S89" s="57"/>
      <c r="T89" s="57"/>
      <c r="U89" s="57"/>
      <c r="V89" s="57"/>
      <c r="W89" s="57"/>
      <c r="X89" s="57"/>
      <c r="Y89" s="57"/>
      <c r="Z89" s="57"/>
      <c r="AA89" s="57"/>
      <c r="AB89" s="57"/>
    </row>
    <row r="90" spans="1:28" ht="11.25" customHeight="1">
      <c r="A90" s="56"/>
      <c r="B90" s="57"/>
      <c r="C90" s="57"/>
      <c r="D90" s="57"/>
      <c r="E90" s="57"/>
      <c r="F90" s="57"/>
      <c r="G90" s="57"/>
      <c r="H90" s="56"/>
      <c r="I90" s="56"/>
      <c r="J90" s="120"/>
      <c r="K90" s="57"/>
      <c r="L90" s="57"/>
      <c r="M90" s="57"/>
      <c r="N90" s="57"/>
      <c r="O90" s="57"/>
      <c r="P90" s="57"/>
      <c r="Q90" s="57"/>
      <c r="R90" s="57"/>
      <c r="S90" s="57"/>
      <c r="T90" s="57"/>
      <c r="U90" s="57"/>
      <c r="V90" s="57"/>
      <c r="W90" s="57"/>
      <c r="X90" s="57"/>
      <c r="Y90" s="57"/>
      <c r="Z90" s="57"/>
      <c r="AA90" s="57"/>
      <c r="AB90" s="57"/>
    </row>
    <row r="91" spans="1:28" ht="11.25" customHeight="1">
      <c r="A91" s="56"/>
      <c r="B91" s="57"/>
      <c r="C91" s="57"/>
      <c r="D91" s="57"/>
      <c r="E91" s="57"/>
      <c r="F91" s="57"/>
      <c r="G91" s="57"/>
      <c r="H91" s="56"/>
      <c r="I91" s="56"/>
      <c r="J91" s="120"/>
      <c r="K91" s="57"/>
      <c r="L91" s="57"/>
      <c r="M91" s="57"/>
      <c r="N91" s="57"/>
      <c r="O91" s="57"/>
      <c r="P91" s="57"/>
      <c r="Q91" s="57"/>
      <c r="R91" s="57"/>
      <c r="S91" s="57"/>
      <c r="T91" s="57"/>
      <c r="U91" s="57"/>
      <c r="V91" s="57"/>
      <c r="W91" s="57"/>
      <c r="X91" s="57"/>
      <c r="Y91" s="57"/>
      <c r="Z91" s="57"/>
      <c r="AA91" s="57"/>
      <c r="AB91" s="57"/>
    </row>
    <row r="92" spans="1:28" ht="11.25" customHeight="1">
      <c r="A92" s="56"/>
      <c r="B92" s="57"/>
      <c r="C92" s="57"/>
      <c r="D92" s="57"/>
      <c r="E92" s="57"/>
      <c r="F92" s="57"/>
      <c r="G92" s="57"/>
      <c r="H92" s="56"/>
      <c r="I92" s="56"/>
      <c r="J92" s="120"/>
      <c r="K92" s="57"/>
      <c r="L92" s="57"/>
      <c r="M92" s="57"/>
      <c r="N92" s="57"/>
      <c r="O92" s="57"/>
      <c r="P92" s="57"/>
      <c r="Q92" s="57"/>
      <c r="R92" s="57"/>
      <c r="S92" s="57"/>
      <c r="T92" s="57"/>
      <c r="U92" s="57"/>
      <c r="V92" s="57"/>
      <c r="W92" s="57"/>
      <c r="X92" s="57"/>
      <c r="Y92" s="57"/>
      <c r="Z92" s="57"/>
      <c r="AA92" s="57"/>
      <c r="AB92" s="57"/>
    </row>
    <row r="93" spans="1:28" ht="11.25" customHeight="1">
      <c r="A93" s="56"/>
      <c r="B93" s="57"/>
      <c r="C93" s="57"/>
      <c r="D93" s="57"/>
      <c r="E93" s="57"/>
      <c r="F93" s="57"/>
      <c r="G93" s="57"/>
      <c r="H93" s="56"/>
      <c r="I93" s="56"/>
      <c r="J93" s="120"/>
      <c r="K93" s="57"/>
      <c r="L93" s="57"/>
      <c r="M93" s="57"/>
      <c r="N93" s="57"/>
      <c r="O93" s="57"/>
      <c r="P93" s="57"/>
      <c r="Q93" s="57"/>
      <c r="R93" s="57"/>
      <c r="S93" s="57"/>
      <c r="T93" s="57"/>
      <c r="U93" s="57"/>
      <c r="V93" s="57"/>
      <c r="W93" s="57"/>
      <c r="X93" s="57"/>
      <c r="Y93" s="57"/>
      <c r="Z93" s="57"/>
      <c r="AA93" s="57"/>
      <c r="AB93" s="57"/>
    </row>
    <row r="94" spans="1:28" ht="11.25" customHeight="1">
      <c r="A94" s="56"/>
      <c r="B94" s="57"/>
      <c r="C94" s="57"/>
      <c r="D94" s="57"/>
      <c r="E94" s="57"/>
      <c r="F94" s="57"/>
      <c r="G94" s="57"/>
      <c r="H94" s="56"/>
      <c r="I94" s="56"/>
      <c r="J94" s="120"/>
      <c r="K94" s="57"/>
      <c r="L94" s="57"/>
      <c r="M94" s="57"/>
      <c r="N94" s="57"/>
      <c r="O94" s="57"/>
      <c r="P94" s="57"/>
      <c r="Q94" s="57"/>
      <c r="R94" s="57"/>
      <c r="S94" s="57"/>
      <c r="T94" s="57"/>
      <c r="U94" s="57"/>
      <c r="V94" s="57"/>
      <c r="W94" s="57"/>
      <c r="X94" s="57"/>
      <c r="Y94" s="57"/>
      <c r="Z94" s="57"/>
      <c r="AA94" s="57"/>
      <c r="AB94" s="57"/>
    </row>
    <row r="95" spans="1:28" ht="11.25" customHeight="1">
      <c r="A95" s="56"/>
      <c r="B95" s="57"/>
      <c r="C95" s="57"/>
      <c r="D95" s="57"/>
      <c r="E95" s="57"/>
      <c r="F95" s="57"/>
      <c r="G95" s="57"/>
      <c r="H95" s="56"/>
      <c r="I95" s="56"/>
      <c r="J95" s="120"/>
      <c r="K95" s="57"/>
      <c r="L95" s="57"/>
      <c r="M95" s="57"/>
      <c r="N95" s="57"/>
      <c r="O95" s="57"/>
      <c r="P95" s="57"/>
      <c r="Q95" s="57"/>
      <c r="R95" s="57"/>
      <c r="S95" s="57"/>
      <c r="T95" s="57"/>
      <c r="U95" s="57"/>
      <c r="V95" s="57"/>
      <c r="W95" s="57"/>
      <c r="X95" s="57"/>
      <c r="Y95" s="57"/>
      <c r="Z95" s="57"/>
      <c r="AA95" s="57"/>
      <c r="AB95" s="57"/>
    </row>
    <row r="96" spans="1:28" ht="11.25" customHeight="1">
      <c r="A96" s="56"/>
      <c r="B96" s="57"/>
      <c r="C96" s="57"/>
      <c r="D96" s="57"/>
      <c r="E96" s="57"/>
      <c r="F96" s="57"/>
      <c r="G96" s="57"/>
      <c r="H96" s="56"/>
      <c r="I96" s="56"/>
      <c r="J96" s="120"/>
      <c r="K96" s="57"/>
      <c r="L96" s="57"/>
      <c r="M96" s="57"/>
      <c r="N96" s="57"/>
      <c r="O96" s="57"/>
      <c r="P96" s="57"/>
      <c r="Q96" s="57"/>
      <c r="R96" s="57"/>
      <c r="S96" s="57"/>
      <c r="T96" s="57"/>
      <c r="U96" s="57"/>
      <c r="V96" s="57"/>
      <c r="W96" s="57"/>
      <c r="X96" s="57"/>
      <c r="Y96" s="57"/>
      <c r="Z96" s="57"/>
      <c r="AA96" s="57"/>
      <c r="AB96" s="57"/>
    </row>
    <row r="97" spans="1:28" ht="11.25" customHeight="1">
      <c r="A97" s="56"/>
      <c r="B97" s="57"/>
      <c r="C97" s="57"/>
      <c r="D97" s="57"/>
      <c r="E97" s="57"/>
      <c r="F97" s="57"/>
      <c r="G97" s="57"/>
      <c r="H97" s="56"/>
      <c r="I97" s="56"/>
      <c r="J97" s="120"/>
      <c r="K97" s="57"/>
      <c r="L97" s="57"/>
      <c r="M97" s="57"/>
      <c r="N97" s="57"/>
      <c r="O97" s="57"/>
      <c r="P97" s="57"/>
      <c r="Q97" s="57"/>
      <c r="R97" s="57"/>
      <c r="S97" s="57"/>
      <c r="T97" s="57"/>
      <c r="U97" s="57"/>
      <c r="V97" s="57"/>
      <c r="W97" s="57"/>
      <c r="X97" s="57"/>
      <c r="Y97" s="57"/>
      <c r="Z97" s="57"/>
      <c r="AA97" s="57"/>
      <c r="AB97" s="57"/>
    </row>
    <row r="98" spans="1:28" ht="11.25" customHeight="1">
      <c r="A98" s="56"/>
      <c r="B98" s="57"/>
      <c r="C98" s="57"/>
      <c r="D98" s="57"/>
      <c r="E98" s="57"/>
      <c r="F98" s="57"/>
      <c r="G98" s="57"/>
      <c r="H98" s="56"/>
      <c r="I98" s="56"/>
      <c r="J98" s="120"/>
      <c r="K98" s="57"/>
      <c r="L98" s="57"/>
      <c r="M98" s="57"/>
      <c r="N98" s="57"/>
      <c r="O98" s="57"/>
      <c r="P98" s="57"/>
      <c r="Q98" s="57"/>
      <c r="R98" s="57"/>
      <c r="S98" s="57"/>
      <c r="T98" s="57"/>
      <c r="U98" s="57"/>
      <c r="V98" s="57"/>
      <c r="W98" s="57"/>
      <c r="X98" s="57"/>
      <c r="Y98" s="57"/>
      <c r="Z98" s="57"/>
      <c r="AA98" s="57"/>
      <c r="AB98" s="57"/>
    </row>
    <row r="99" spans="1:28" ht="11.25" customHeight="1">
      <c r="A99" s="56"/>
      <c r="B99" s="57"/>
      <c r="C99" s="57"/>
      <c r="D99" s="57"/>
      <c r="E99" s="57"/>
      <c r="F99" s="57"/>
      <c r="G99" s="57"/>
      <c r="H99" s="56"/>
      <c r="I99" s="56"/>
      <c r="J99" s="120"/>
      <c r="K99" s="57"/>
      <c r="L99" s="57"/>
      <c r="M99" s="57"/>
      <c r="N99" s="57"/>
      <c r="O99" s="57"/>
      <c r="P99" s="57"/>
      <c r="Q99" s="57"/>
      <c r="R99" s="57"/>
      <c r="S99" s="57"/>
      <c r="T99" s="57"/>
      <c r="U99" s="57"/>
      <c r="V99" s="57"/>
      <c r="W99" s="57"/>
      <c r="X99" s="57"/>
      <c r="Y99" s="57"/>
      <c r="Z99" s="57"/>
      <c r="AA99" s="57"/>
      <c r="AB99" s="57"/>
    </row>
    <row r="100" spans="1:28" ht="11.25" customHeight="1">
      <c r="A100" s="56"/>
      <c r="B100" s="57"/>
      <c r="C100" s="57"/>
      <c r="D100" s="57"/>
      <c r="E100" s="57"/>
      <c r="F100" s="57"/>
      <c r="G100" s="57"/>
      <c r="H100" s="56"/>
      <c r="I100" s="56"/>
      <c r="J100" s="120"/>
      <c r="K100" s="57"/>
      <c r="L100" s="57"/>
      <c r="M100" s="57"/>
      <c r="N100" s="57"/>
      <c r="O100" s="57"/>
      <c r="P100" s="57"/>
      <c r="Q100" s="57"/>
      <c r="R100" s="57"/>
      <c r="S100" s="57"/>
      <c r="T100" s="57"/>
      <c r="U100" s="57"/>
      <c r="V100" s="57"/>
      <c r="W100" s="57"/>
      <c r="X100" s="57"/>
      <c r="Y100" s="57"/>
      <c r="Z100" s="57"/>
      <c r="AA100" s="57"/>
      <c r="AB100" s="57"/>
    </row>
    <row r="101" spans="1:28" ht="11.25" customHeight="1">
      <c r="A101" s="56"/>
      <c r="B101" s="57"/>
      <c r="C101" s="57"/>
      <c r="D101" s="57"/>
      <c r="E101" s="57"/>
      <c r="F101" s="57"/>
      <c r="G101" s="57"/>
      <c r="H101" s="56"/>
      <c r="I101" s="56"/>
      <c r="J101" s="120"/>
      <c r="K101" s="57"/>
      <c r="L101" s="57"/>
      <c r="M101" s="57"/>
      <c r="N101" s="57"/>
      <c r="O101" s="57"/>
      <c r="P101" s="57"/>
      <c r="Q101" s="57"/>
      <c r="R101" s="57"/>
      <c r="S101" s="57"/>
      <c r="T101" s="57"/>
      <c r="U101" s="57"/>
      <c r="V101" s="57"/>
      <c r="W101" s="57"/>
      <c r="X101" s="57"/>
      <c r="Y101" s="57"/>
      <c r="Z101" s="57"/>
      <c r="AA101" s="57"/>
      <c r="AB101" s="57"/>
    </row>
    <row r="102" spans="1:28" ht="11.25" customHeight="1">
      <c r="A102" s="56"/>
      <c r="B102" s="57"/>
      <c r="C102" s="57"/>
      <c r="D102" s="57"/>
      <c r="E102" s="57"/>
      <c r="F102" s="57"/>
      <c r="G102" s="57"/>
      <c r="H102" s="56"/>
      <c r="I102" s="56"/>
      <c r="J102" s="120"/>
      <c r="K102" s="57"/>
      <c r="L102" s="57"/>
      <c r="M102" s="57"/>
      <c r="N102" s="57"/>
      <c r="O102" s="57"/>
      <c r="P102" s="57"/>
      <c r="Q102" s="57"/>
      <c r="R102" s="57"/>
      <c r="S102" s="57"/>
      <c r="T102" s="57"/>
      <c r="U102" s="57"/>
      <c r="V102" s="57"/>
      <c r="W102" s="57"/>
      <c r="X102" s="57"/>
      <c r="Y102" s="57"/>
      <c r="Z102" s="57"/>
      <c r="AA102" s="57"/>
      <c r="AB102" s="57"/>
    </row>
    <row r="103" spans="1:28" ht="11.25" customHeight="1">
      <c r="A103" s="56"/>
      <c r="B103" s="57"/>
      <c r="C103" s="57"/>
      <c r="D103" s="57"/>
      <c r="E103" s="57"/>
      <c r="F103" s="57"/>
      <c r="G103" s="57"/>
      <c r="H103" s="56"/>
      <c r="I103" s="56"/>
      <c r="J103" s="120"/>
      <c r="K103" s="57"/>
      <c r="L103" s="57"/>
      <c r="M103" s="57"/>
      <c r="N103" s="57"/>
      <c r="O103" s="57"/>
      <c r="P103" s="57"/>
      <c r="Q103" s="57"/>
      <c r="R103" s="57"/>
      <c r="S103" s="57"/>
      <c r="T103" s="57"/>
      <c r="U103" s="57"/>
      <c r="V103" s="57"/>
      <c r="W103" s="57"/>
      <c r="X103" s="57"/>
      <c r="Y103" s="57"/>
      <c r="Z103" s="57"/>
      <c r="AA103" s="57"/>
      <c r="AB103" s="57"/>
    </row>
    <row r="104" spans="1:28" ht="11.25" customHeight="1">
      <c r="A104" s="56"/>
      <c r="B104" s="57"/>
      <c r="C104" s="57"/>
      <c r="D104" s="57"/>
      <c r="E104" s="57"/>
      <c r="F104" s="57"/>
      <c r="G104" s="57"/>
      <c r="H104" s="56"/>
      <c r="I104" s="56"/>
      <c r="J104" s="120"/>
      <c r="K104" s="57"/>
      <c r="L104" s="57"/>
      <c r="M104" s="57"/>
      <c r="N104" s="57"/>
      <c r="O104" s="57"/>
      <c r="P104" s="57"/>
      <c r="Q104" s="57"/>
      <c r="R104" s="57"/>
      <c r="S104" s="57"/>
      <c r="T104" s="57"/>
      <c r="U104" s="57"/>
      <c r="V104" s="57"/>
      <c r="W104" s="57"/>
      <c r="X104" s="57"/>
      <c r="Y104" s="57"/>
      <c r="Z104" s="57"/>
      <c r="AA104" s="57"/>
      <c r="AB104" s="57"/>
    </row>
    <row r="105" spans="1:28" ht="11.25" customHeight="1">
      <c r="A105" s="56"/>
      <c r="B105" s="57"/>
      <c r="C105" s="57"/>
      <c r="D105" s="57"/>
      <c r="E105" s="57"/>
      <c r="F105" s="57"/>
      <c r="G105" s="57"/>
      <c r="H105" s="56"/>
      <c r="I105" s="56"/>
      <c r="J105" s="120"/>
      <c r="K105" s="57"/>
      <c r="L105" s="57"/>
      <c r="M105" s="57"/>
      <c r="N105" s="57"/>
      <c r="O105" s="57"/>
      <c r="P105" s="57"/>
      <c r="Q105" s="57"/>
      <c r="R105" s="57"/>
      <c r="S105" s="57"/>
      <c r="T105" s="57"/>
      <c r="U105" s="57"/>
      <c r="V105" s="57"/>
      <c r="W105" s="57"/>
      <c r="X105" s="57"/>
      <c r="Y105" s="57"/>
      <c r="Z105" s="57"/>
      <c r="AA105" s="57"/>
      <c r="AB105" s="57"/>
    </row>
    <row r="106" spans="1:28" ht="11.25" customHeight="1">
      <c r="A106" s="56"/>
      <c r="B106" s="57"/>
      <c r="C106" s="57"/>
      <c r="D106" s="57"/>
      <c r="E106" s="57"/>
      <c r="F106" s="57"/>
      <c r="G106" s="57"/>
      <c r="H106" s="56"/>
      <c r="I106" s="56"/>
      <c r="J106" s="120"/>
      <c r="K106" s="57"/>
      <c r="L106" s="57"/>
      <c r="M106" s="57"/>
      <c r="N106" s="57"/>
      <c r="O106" s="57"/>
      <c r="P106" s="57"/>
      <c r="Q106" s="57"/>
      <c r="R106" s="57"/>
      <c r="S106" s="57"/>
      <c r="T106" s="57"/>
      <c r="U106" s="57"/>
      <c r="V106" s="57"/>
      <c r="W106" s="57"/>
      <c r="X106" s="57"/>
      <c r="Y106" s="57"/>
      <c r="Z106" s="57"/>
      <c r="AA106" s="57"/>
      <c r="AB106" s="57"/>
    </row>
    <row r="107" spans="1:28" ht="11.25" customHeight="1">
      <c r="A107" s="56"/>
      <c r="B107" s="57"/>
      <c r="C107" s="57"/>
      <c r="D107" s="57"/>
      <c r="E107" s="57"/>
      <c r="F107" s="57"/>
      <c r="G107" s="57"/>
      <c r="H107" s="56"/>
      <c r="I107" s="56"/>
      <c r="J107" s="120"/>
      <c r="K107" s="57"/>
      <c r="L107" s="57"/>
      <c r="M107" s="57"/>
      <c r="N107" s="57"/>
      <c r="O107" s="57"/>
      <c r="P107" s="57"/>
      <c r="Q107" s="57"/>
      <c r="R107" s="57"/>
      <c r="S107" s="57"/>
      <c r="T107" s="57"/>
      <c r="U107" s="57"/>
      <c r="V107" s="57"/>
      <c r="W107" s="57"/>
      <c r="X107" s="57"/>
      <c r="Y107" s="57"/>
      <c r="Z107" s="57"/>
      <c r="AA107" s="57"/>
      <c r="AB107" s="57"/>
    </row>
    <row r="108" spans="1:28" ht="11.25" customHeight="1">
      <c r="A108" s="56"/>
      <c r="B108" s="57"/>
      <c r="C108" s="57"/>
      <c r="D108" s="57"/>
      <c r="E108" s="57"/>
      <c r="F108" s="57"/>
      <c r="G108" s="57"/>
      <c r="H108" s="56"/>
      <c r="I108" s="56"/>
      <c r="J108" s="120"/>
      <c r="K108" s="57"/>
      <c r="L108" s="57"/>
      <c r="M108" s="57"/>
      <c r="N108" s="57"/>
      <c r="O108" s="57"/>
      <c r="P108" s="57"/>
      <c r="Q108" s="57"/>
      <c r="R108" s="57"/>
      <c r="S108" s="57"/>
      <c r="T108" s="57"/>
      <c r="U108" s="57"/>
      <c r="V108" s="57"/>
      <c r="W108" s="57"/>
      <c r="X108" s="57"/>
      <c r="Y108" s="57"/>
      <c r="Z108" s="57"/>
      <c r="AA108" s="57"/>
      <c r="AB108" s="57"/>
    </row>
    <row r="109" spans="1:28" ht="11.25" customHeight="1">
      <c r="A109" s="56"/>
      <c r="B109" s="57"/>
      <c r="C109" s="57"/>
      <c r="D109" s="57"/>
      <c r="E109" s="57"/>
      <c r="F109" s="57"/>
      <c r="G109" s="57"/>
      <c r="H109" s="56"/>
      <c r="I109" s="56"/>
      <c r="J109" s="120"/>
      <c r="K109" s="57"/>
      <c r="L109" s="57"/>
      <c r="M109" s="57"/>
      <c r="N109" s="57"/>
      <c r="O109" s="57"/>
      <c r="P109" s="57"/>
      <c r="Q109" s="57"/>
      <c r="R109" s="57"/>
      <c r="S109" s="57"/>
      <c r="T109" s="57"/>
      <c r="U109" s="57"/>
      <c r="V109" s="57"/>
      <c r="W109" s="57"/>
      <c r="X109" s="57"/>
      <c r="Y109" s="57"/>
      <c r="Z109" s="57"/>
      <c r="AA109" s="57"/>
      <c r="AB109" s="57"/>
    </row>
    <row r="110" spans="1:28" ht="11.25" customHeight="1">
      <c r="A110" s="56"/>
      <c r="B110" s="57"/>
      <c r="C110" s="57"/>
      <c r="D110" s="57"/>
      <c r="E110" s="57"/>
      <c r="F110" s="57"/>
      <c r="G110" s="57"/>
      <c r="H110" s="56"/>
      <c r="I110" s="56"/>
      <c r="J110" s="120"/>
      <c r="K110" s="57"/>
      <c r="L110" s="57"/>
      <c r="M110" s="57"/>
      <c r="N110" s="57"/>
      <c r="O110" s="57"/>
      <c r="P110" s="57"/>
      <c r="Q110" s="57"/>
      <c r="R110" s="57"/>
      <c r="S110" s="57"/>
      <c r="T110" s="57"/>
      <c r="U110" s="57"/>
      <c r="V110" s="57"/>
      <c r="W110" s="57"/>
      <c r="X110" s="57"/>
      <c r="Y110" s="57"/>
      <c r="Z110" s="57"/>
      <c r="AA110" s="57"/>
      <c r="AB110" s="57"/>
    </row>
    <row r="111" spans="1:28" ht="11.25" customHeight="1">
      <c r="A111" s="56"/>
      <c r="B111" s="57"/>
      <c r="C111" s="57"/>
      <c r="D111" s="57"/>
      <c r="E111" s="57"/>
      <c r="F111" s="57"/>
      <c r="G111" s="57"/>
      <c r="H111" s="56"/>
      <c r="I111" s="56"/>
      <c r="J111" s="120"/>
      <c r="K111" s="57"/>
      <c r="L111" s="57"/>
      <c r="M111" s="57"/>
      <c r="N111" s="57"/>
      <c r="O111" s="57"/>
      <c r="P111" s="57"/>
      <c r="Q111" s="57"/>
      <c r="R111" s="57"/>
      <c r="S111" s="57"/>
      <c r="T111" s="57"/>
      <c r="U111" s="57"/>
      <c r="V111" s="57"/>
      <c r="W111" s="57"/>
      <c r="X111" s="57"/>
      <c r="Y111" s="57"/>
      <c r="Z111" s="57"/>
      <c r="AA111" s="57"/>
      <c r="AB111" s="57"/>
    </row>
    <row r="112" spans="1:28" ht="11.25" customHeight="1">
      <c r="A112" s="56"/>
      <c r="B112" s="57"/>
      <c r="C112" s="57"/>
      <c r="D112" s="57"/>
      <c r="E112" s="57"/>
      <c r="F112" s="57"/>
      <c r="G112" s="57"/>
      <c r="H112" s="56"/>
      <c r="I112" s="56"/>
      <c r="J112" s="120"/>
      <c r="K112" s="57"/>
      <c r="L112" s="57"/>
      <c r="M112" s="57"/>
      <c r="N112" s="57"/>
      <c r="O112" s="57"/>
      <c r="P112" s="57"/>
      <c r="Q112" s="57"/>
      <c r="R112" s="57"/>
      <c r="S112" s="57"/>
      <c r="T112" s="57"/>
      <c r="U112" s="57"/>
      <c r="V112" s="57"/>
      <c r="W112" s="57"/>
      <c r="X112" s="57"/>
      <c r="Y112" s="57"/>
      <c r="Z112" s="57"/>
      <c r="AA112" s="57"/>
      <c r="AB112" s="57"/>
    </row>
    <row r="113" spans="1:28" ht="11.25" customHeight="1">
      <c r="A113" s="56"/>
      <c r="B113" s="57"/>
      <c r="C113" s="57"/>
      <c r="D113" s="57"/>
      <c r="E113" s="57"/>
      <c r="F113" s="57"/>
      <c r="G113" s="57"/>
      <c r="H113" s="56"/>
      <c r="I113" s="56"/>
      <c r="J113" s="120"/>
      <c r="K113" s="57"/>
      <c r="L113" s="57"/>
      <c r="M113" s="57"/>
      <c r="N113" s="57"/>
      <c r="O113" s="57"/>
      <c r="P113" s="57"/>
      <c r="Q113" s="57"/>
      <c r="R113" s="57"/>
      <c r="S113" s="57"/>
      <c r="T113" s="57"/>
      <c r="U113" s="57"/>
      <c r="V113" s="57"/>
      <c r="W113" s="57"/>
      <c r="X113" s="57"/>
      <c r="Y113" s="57"/>
      <c r="Z113" s="57"/>
      <c r="AA113" s="57"/>
      <c r="AB113" s="57"/>
    </row>
    <row r="114" spans="1:28" ht="11.25" customHeight="1">
      <c r="A114" s="56"/>
      <c r="B114" s="57"/>
      <c r="C114" s="57"/>
      <c r="D114" s="57"/>
      <c r="E114" s="57"/>
      <c r="F114" s="57"/>
      <c r="G114" s="57"/>
      <c r="H114" s="56"/>
      <c r="I114" s="56"/>
      <c r="J114" s="120"/>
      <c r="K114" s="57"/>
      <c r="L114" s="57"/>
      <c r="M114" s="57"/>
      <c r="N114" s="57"/>
      <c r="O114" s="57"/>
      <c r="P114" s="57"/>
      <c r="Q114" s="57"/>
      <c r="R114" s="57"/>
      <c r="S114" s="57"/>
      <c r="T114" s="57"/>
      <c r="U114" s="57"/>
      <c r="V114" s="57"/>
      <c r="W114" s="57"/>
      <c r="X114" s="57"/>
      <c r="Y114" s="57"/>
      <c r="Z114" s="57"/>
      <c r="AA114" s="57"/>
      <c r="AB114" s="57"/>
    </row>
    <row r="115" spans="1:28" ht="11.25" customHeight="1">
      <c r="A115" s="56"/>
      <c r="B115" s="57"/>
      <c r="C115" s="57"/>
      <c r="D115" s="57"/>
      <c r="E115" s="57"/>
      <c r="F115" s="57"/>
      <c r="G115" s="57"/>
      <c r="H115" s="56"/>
      <c r="I115" s="56"/>
      <c r="J115" s="120"/>
      <c r="K115" s="57"/>
      <c r="L115" s="57"/>
      <c r="M115" s="57"/>
      <c r="N115" s="57"/>
      <c r="O115" s="57"/>
      <c r="P115" s="57"/>
      <c r="Q115" s="57"/>
      <c r="R115" s="57"/>
      <c r="S115" s="57"/>
      <c r="T115" s="57"/>
      <c r="U115" s="57"/>
      <c r="V115" s="57"/>
      <c r="W115" s="57"/>
      <c r="X115" s="57"/>
      <c r="Y115" s="57"/>
      <c r="Z115" s="57"/>
      <c r="AA115" s="57"/>
      <c r="AB115" s="57"/>
    </row>
    <row r="116" spans="1:28" ht="11.25" customHeight="1">
      <c r="A116" s="56"/>
      <c r="B116" s="57"/>
      <c r="C116" s="57"/>
      <c r="D116" s="57"/>
      <c r="E116" s="57"/>
      <c r="F116" s="57"/>
      <c r="G116" s="57"/>
      <c r="H116" s="56"/>
      <c r="I116" s="56"/>
      <c r="J116" s="120"/>
      <c r="K116" s="57"/>
      <c r="L116" s="57"/>
      <c r="M116" s="57"/>
      <c r="N116" s="57"/>
      <c r="O116" s="57"/>
      <c r="P116" s="57"/>
      <c r="Q116" s="57"/>
      <c r="R116" s="57"/>
      <c r="S116" s="57"/>
      <c r="T116" s="57"/>
      <c r="U116" s="57"/>
      <c r="V116" s="57"/>
      <c r="W116" s="57"/>
      <c r="X116" s="57"/>
      <c r="Y116" s="57"/>
      <c r="Z116" s="57"/>
      <c r="AA116" s="57"/>
      <c r="AB116" s="57"/>
    </row>
    <row r="117" spans="1:28" ht="11.25" customHeight="1">
      <c r="A117" s="56"/>
      <c r="B117" s="57"/>
      <c r="C117" s="57"/>
      <c r="D117" s="57"/>
      <c r="E117" s="57"/>
      <c r="F117" s="57"/>
      <c r="G117" s="57"/>
      <c r="H117" s="56"/>
      <c r="I117" s="56"/>
      <c r="J117" s="120"/>
      <c r="K117" s="57"/>
      <c r="L117" s="57"/>
      <c r="M117" s="57"/>
      <c r="N117" s="57"/>
      <c r="O117" s="57"/>
      <c r="P117" s="57"/>
      <c r="Q117" s="57"/>
      <c r="R117" s="57"/>
      <c r="S117" s="57"/>
      <c r="T117" s="57"/>
      <c r="U117" s="57"/>
      <c r="V117" s="57"/>
      <c r="W117" s="57"/>
      <c r="X117" s="57"/>
      <c r="Y117" s="57"/>
      <c r="Z117" s="57"/>
      <c r="AA117" s="57"/>
      <c r="AB117" s="57"/>
    </row>
    <row r="118" spans="1:28" ht="11.25" customHeight="1">
      <c r="A118" s="56"/>
      <c r="B118" s="57"/>
      <c r="C118" s="57"/>
      <c r="D118" s="57"/>
      <c r="E118" s="57"/>
      <c r="F118" s="57"/>
      <c r="G118" s="57"/>
      <c r="H118" s="56"/>
      <c r="I118" s="56"/>
      <c r="J118" s="120"/>
      <c r="K118" s="57"/>
      <c r="L118" s="57"/>
      <c r="M118" s="57"/>
      <c r="N118" s="57"/>
      <c r="O118" s="57"/>
      <c r="P118" s="57"/>
      <c r="Q118" s="57"/>
      <c r="R118" s="57"/>
      <c r="S118" s="57"/>
      <c r="T118" s="57"/>
      <c r="U118" s="57"/>
      <c r="V118" s="57"/>
      <c r="W118" s="57"/>
      <c r="X118" s="57"/>
      <c r="Y118" s="57"/>
      <c r="Z118" s="57"/>
      <c r="AA118" s="57"/>
      <c r="AB118" s="57"/>
    </row>
    <row r="119" spans="1:28" ht="11.25" customHeight="1">
      <c r="A119" s="56"/>
      <c r="B119" s="57"/>
      <c r="C119" s="57"/>
      <c r="D119" s="57"/>
      <c r="E119" s="57"/>
      <c r="F119" s="57"/>
      <c r="G119" s="57"/>
      <c r="H119" s="56"/>
      <c r="I119" s="56"/>
      <c r="J119" s="120"/>
      <c r="K119" s="57"/>
      <c r="L119" s="57"/>
      <c r="M119" s="57"/>
      <c r="N119" s="57"/>
      <c r="O119" s="57"/>
      <c r="P119" s="57"/>
      <c r="Q119" s="57"/>
      <c r="R119" s="57"/>
      <c r="S119" s="57"/>
      <c r="T119" s="57"/>
      <c r="U119" s="57"/>
      <c r="V119" s="57"/>
      <c r="W119" s="57"/>
      <c r="X119" s="57"/>
      <c r="Y119" s="57"/>
      <c r="Z119" s="57"/>
      <c r="AA119" s="57"/>
      <c r="AB119" s="57"/>
    </row>
    <row r="120" spans="1:28" ht="11.25" customHeight="1">
      <c r="A120" s="56"/>
      <c r="B120" s="57"/>
      <c r="C120" s="57"/>
      <c r="D120" s="57"/>
      <c r="E120" s="57"/>
      <c r="F120" s="57"/>
      <c r="G120" s="57"/>
      <c r="H120" s="56"/>
      <c r="I120" s="56"/>
      <c r="J120" s="120"/>
      <c r="K120" s="57"/>
      <c r="L120" s="57"/>
      <c r="M120" s="57"/>
      <c r="N120" s="57"/>
      <c r="O120" s="57"/>
      <c r="P120" s="57"/>
      <c r="Q120" s="57"/>
      <c r="R120" s="57"/>
      <c r="S120" s="57"/>
      <c r="T120" s="57"/>
      <c r="U120" s="57"/>
      <c r="V120" s="57"/>
      <c r="W120" s="57"/>
      <c r="X120" s="57"/>
      <c r="Y120" s="57"/>
      <c r="Z120" s="57"/>
      <c r="AA120" s="57"/>
      <c r="AB120" s="57"/>
    </row>
    <row r="121" spans="1:28" ht="11.25" customHeight="1">
      <c r="A121" s="56"/>
      <c r="B121" s="57"/>
      <c r="C121" s="57"/>
      <c r="D121" s="57"/>
      <c r="E121" s="57"/>
      <c r="F121" s="57"/>
      <c r="G121" s="57"/>
      <c r="H121" s="56"/>
      <c r="I121" s="56"/>
      <c r="J121" s="120"/>
      <c r="K121" s="57"/>
      <c r="L121" s="57"/>
      <c r="M121" s="57"/>
      <c r="N121" s="57"/>
      <c r="O121" s="57"/>
      <c r="P121" s="57"/>
      <c r="Q121" s="57"/>
      <c r="R121" s="57"/>
      <c r="S121" s="57"/>
      <c r="T121" s="57"/>
      <c r="U121" s="57"/>
      <c r="V121" s="57"/>
      <c r="W121" s="57"/>
      <c r="X121" s="57"/>
      <c r="Y121" s="57"/>
      <c r="Z121" s="57"/>
      <c r="AA121" s="57"/>
      <c r="AB121" s="57"/>
    </row>
    <row r="122" spans="1:28" ht="11.25" customHeight="1">
      <c r="A122" s="56"/>
      <c r="B122" s="57"/>
      <c r="C122" s="57"/>
      <c r="D122" s="57"/>
      <c r="E122" s="57"/>
      <c r="F122" s="57"/>
      <c r="G122" s="57"/>
      <c r="H122" s="56"/>
      <c r="I122" s="56"/>
      <c r="J122" s="120"/>
      <c r="K122" s="57"/>
      <c r="L122" s="57"/>
      <c r="M122" s="57"/>
      <c r="N122" s="57"/>
      <c r="O122" s="57"/>
      <c r="P122" s="57"/>
      <c r="Q122" s="57"/>
      <c r="R122" s="57"/>
      <c r="S122" s="57"/>
      <c r="T122" s="57"/>
      <c r="U122" s="57"/>
      <c r="V122" s="57"/>
      <c r="W122" s="57"/>
      <c r="X122" s="57"/>
      <c r="Y122" s="57"/>
      <c r="Z122" s="57"/>
      <c r="AA122" s="57"/>
      <c r="AB122" s="57"/>
    </row>
    <row r="123" spans="1:28" ht="11.25" customHeight="1">
      <c r="A123" s="56"/>
      <c r="B123" s="57"/>
      <c r="C123" s="57"/>
      <c r="D123" s="57"/>
      <c r="E123" s="57"/>
      <c r="F123" s="57"/>
      <c r="G123" s="57"/>
      <c r="H123" s="56"/>
      <c r="I123" s="56"/>
      <c r="J123" s="120"/>
      <c r="K123" s="57"/>
      <c r="L123" s="57"/>
      <c r="M123" s="57"/>
      <c r="N123" s="57"/>
      <c r="O123" s="57"/>
      <c r="P123" s="57"/>
      <c r="Q123" s="57"/>
      <c r="R123" s="57"/>
      <c r="S123" s="57"/>
      <c r="T123" s="57"/>
      <c r="U123" s="57"/>
      <c r="V123" s="57"/>
      <c r="W123" s="57"/>
      <c r="X123" s="57"/>
      <c r="Y123" s="57"/>
      <c r="Z123" s="57"/>
      <c r="AA123" s="57"/>
      <c r="AB123" s="57"/>
    </row>
    <row r="124" spans="1:28" ht="11.25" customHeight="1">
      <c r="A124" s="56"/>
      <c r="B124" s="57"/>
      <c r="C124" s="57"/>
      <c r="D124" s="57"/>
      <c r="E124" s="57"/>
      <c r="F124" s="57"/>
      <c r="G124" s="57"/>
      <c r="H124" s="56"/>
      <c r="I124" s="56"/>
      <c r="J124" s="120"/>
      <c r="K124" s="57"/>
      <c r="L124" s="57"/>
      <c r="M124" s="57"/>
      <c r="N124" s="57"/>
      <c r="O124" s="57"/>
      <c r="P124" s="57"/>
      <c r="Q124" s="57"/>
      <c r="R124" s="57"/>
      <c r="S124" s="57"/>
      <c r="T124" s="57"/>
      <c r="U124" s="57"/>
      <c r="V124" s="57"/>
      <c r="W124" s="57"/>
      <c r="X124" s="57"/>
      <c r="Y124" s="57"/>
      <c r="Z124" s="57"/>
      <c r="AA124" s="57"/>
      <c r="AB124" s="57"/>
    </row>
    <row r="125" spans="1:28" ht="11.25" customHeight="1">
      <c r="A125" s="56"/>
      <c r="B125" s="57"/>
      <c r="C125" s="57"/>
      <c r="D125" s="57"/>
      <c r="E125" s="57"/>
      <c r="F125" s="57"/>
      <c r="G125" s="57"/>
      <c r="H125" s="56"/>
      <c r="I125" s="56"/>
      <c r="J125" s="120"/>
      <c r="K125" s="57"/>
      <c r="L125" s="57"/>
      <c r="M125" s="57"/>
      <c r="N125" s="57"/>
      <c r="O125" s="57"/>
      <c r="P125" s="57"/>
      <c r="Q125" s="57"/>
      <c r="R125" s="57"/>
      <c r="S125" s="57"/>
      <c r="T125" s="57"/>
      <c r="U125" s="57"/>
      <c r="V125" s="57"/>
      <c r="W125" s="57"/>
      <c r="X125" s="57"/>
      <c r="Y125" s="57"/>
      <c r="Z125" s="57"/>
      <c r="AA125" s="57"/>
      <c r="AB125" s="57"/>
    </row>
    <row r="126" spans="1:28" ht="11.25" customHeight="1">
      <c r="A126" s="56"/>
      <c r="B126" s="57"/>
      <c r="C126" s="57"/>
      <c r="D126" s="57"/>
      <c r="E126" s="57"/>
      <c r="F126" s="57"/>
      <c r="G126" s="57"/>
      <c r="H126" s="56"/>
      <c r="I126" s="56"/>
      <c r="J126" s="120"/>
      <c r="K126" s="57"/>
      <c r="L126" s="57"/>
      <c r="M126" s="57"/>
      <c r="N126" s="57"/>
      <c r="O126" s="57"/>
      <c r="P126" s="57"/>
      <c r="Q126" s="57"/>
      <c r="R126" s="57"/>
      <c r="S126" s="57"/>
      <c r="T126" s="57"/>
      <c r="U126" s="57"/>
      <c r="V126" s="57"/>
      <c r="W126" s="57"/>
      <c r="X126" s="57"/>
      <c r="Y126" s="57"/>
      <c r="Z126" s="57"/>
      <c r="AA126" s="57"/>
      <c r="AB126" s="57"/>
    </row>
    <row r="127" spans="1:28" ht="11.25" customHeight="1">
      <c r="A127" s="56"/>
      <c r="B127" s="57"/>
      <c r="C127" s="57"/>
      <c r="D127" s="57"/>
      <c r="E127" s="57"/>
      <c r="F127" s="57"/>
      <c r="G127" s="57"/>
      <c r="H127" s="56"/>
      <c r="I127" s="56"/>
      <c r="J127" s="120"/>
      <c r="K127" s="57"/>
      <c r="L127" s="57"/>
      <c r="M127" s="57"/>
      <c r="N127" s="57"/>
      <c r="O127" s="57"/>
      <c r="P127" s="57"/>
      <c r="Q127" s="57"/>
      <c r="R127" s="57"/>
      <c r="S127" s="57"/>
      <c r="T127" s="57"/>
      <c r="U127" s="57"/>
      <c r="V127" s="57"/>
      <c r="W127" s="57"/>
      <c r="X127" s="57"/>
      <c r="Y127" s="57"/>
      <c r="Z127" s="57"/>
      <c r="AA127" s="57"/>
      <c r="AB127" s="57"/>
    </row>
    <row r="128" spans="1:28" ht="11.25" customHeight="1">
      <c r="A128" s="56"/>
      <c r="B128" s="57"/>
      <c r="C128" s="57"/>
      <c r="D128" s="57"/>
      <c r="E128" s="57"/>
      <c r="F128" s="57"/>
      <c r="G128" s="57"/>
      <c r="H128" s="56"/>
      <c r="I128" s="56"/>
      <c r="J128" s="120"/>
      <c r="K128" s="57"/>
      <c r="L128" s="57"/>
      <c r="M128" s="57"/>
      <c r="N128" s="57"/>
      <c r="O128" s="57"/>
      <c r="P128" s="57"/>
      <c r="Q128" s="57"/>
      <c r="R128" s="57"/>
      <c r="S128" s="57"/>
      <c r="T128" s="57"/>
      <c r="U128" s="57"/>
      <c r="V128" s="57"/>
      <c r="W128" s="57"/>
      <c r="X128" s="57"/>
      <c r="Y128" s="57"/>
      <c r="Z128" s="57"/>
      <c r="AA128" s="57"/>
      <c r="AB128" s="57"/>
    </row>
    <row r="129" spans="1:28" ht="11.25" customHeight="1">
      <c r="A129" s="56"/>
      <c r="B129" s="57"/>
      <c r="C129" s="57"/>
      <c r="D129" s="57"/>
      <c r="E129" s="57"/>
      <c r="F129" s="57"/>
      <c r="G129" s="57"/>
      <c r="H129" s="56"/>
      <c r="I129" s="56"/>
      <c r="J129" s="120"/>
      <c r="K129" s="57"/>
      <c r="L129" s="57"/>
      <c r="M129" s="57"/>
      <c r="N129" s="57"/>
      <c r="O129" s="57"/>
      <c r="P129" s="57"/>
      <c r="Q129" s="57"/>
      <c r="R129" s="57"/>
      <c r="S129" s="57"/>
      <c r="T129" s="57"/>
      <c r="U129" s="57"/>
      <c r="V129" s="57"/>
      <c r="W129" s="57"/>
      <c r="X129" s="57"/>
      <c r="Y129" s="57"/>
      <c r="Z129" s="57"/>
      <c r="AA129" s="57"/>
      <c r="AB129" s="57"/>
    </row>
    <row r="130" spans="1:28" ht="11.25" customHeight="1">
      <c r="A130" s="56"/>
      <c r="B130" s="57"/>
      <c r="C130" s="57"/>
      <c r="D130" s="57"/>
      <c r="E130" s="57"/>
      <c r="F130" s="57"/>
      <c r="G130" s="57"/>
      <c r="H130" s="56"/>
      <c r="I130" s="56"/>
      <c r="J130" s="120"/>
      <c r="K130" s="57"/>
      <c r="L130" s="57"/>
      <c r="M130" s="57"/>
      <c r="N130" s="57"/>
      <c r="O130" s="57"/>
      <c r="P130" s="57"/>
      <c r="Q130" s="57"/>
      <c r="R130" s="57"/>
      <c r="S130" s="57"/>
      <c r="T130" s="57"/>
      <c r="U130" s="57"/>
      <c r="V130" s="57"/>
      <c r="W130" s="57"/>
      <c r="X130" s="57"/>
      <c r="Y130" s="57"/>
      <c r="Z130" s="57"/>
      <c r="AA130" s="57"/>
      <c r="AB130" s="57"/>
    </row>
    <row r="131" spans="1:28" ht="11.25" customHeight="1">
      <c r="A131" s="56"/>
      <c r="B131" s="57"/>
      <c r="C131" s="57"/>
      <c r="D131" s="57"/>
      <c r="E131" s="57"/>
      <c r="F131" s="57"/>
      <c r="G131" s="57"/>
      <c r="H131" s="56"/>
      <c r="I131" s="56"/>
      <c r="J131" s="120"/>
      <c r="K131" s="57"/>
      <c r="L131" s="57"/>
      <c r="M131" s="57"/>
      <c r="N131" s="57"/>
      <c r="O131" s="57"/>
      <c r="P131" s="57"/>
      <c r="Q131" s="57"/>
      <c r="R131" s="57"/>
      <c r="S131" s="57"/>
      <c r="T131" s="57"/>
      <c r="U131" s="57"/>
      <c r="V131" s="57"/>
      <c r="W131" s="57"/>
      <c r="X131" s="57"/>
      <c r="Y131" s="57"/>
      <c r="Z131" s="57"/>
      <c r="AA131" s="57"/>
      <c r="AB131" s="57"/>
    </row>
    <row r="132" spans="1:28" ht="11.25" customHeight="1">
      <c r="A132" s="56"/>
      <c r="B132" s="57"/>
      <c r="C132" s="57"/>
      <c r="D132" s="57"/>
      <c r="E132" s="57"/>
      <c r="F132" s="57"/>
      <c r="G132" s="57"/>
      <c r="H132" s="56"/>
      <c r="I132" s="56"/>
      <c r="J132" s="120"/>
      <c r="K132" s="57"/>
      <c r="L132" s="57"/>
      <c r="M132" s="57"/>
      <c r="N132" s="57"/>
      <c r="O132" s="57"/>
      <c r="P132" s="57"/>
      <c r="Q132" s="57"/>
      <c r="R132" s="57"/>
      <c r="S132" s="57"/>
      <c r="T132" s="57"/>
      <c r="U132" s="57"/>
      <c r="V132" s="57"/>
      <c r="W132" s="57"/>
      <c r="X132" s="57"/>
      <c r="Y132" s="57"/>
      <c r="Z132" s="57"/>
      <c r="AA132" s="57"/>
      <c r="AB132" s="57"/>
    </row>
    <row r="133" spans="1:28" ht="11.25" customHeight="1">
      <c r="A133" s="56"/>
      <c r="B133" s="57"/>
      <c r="C133" s="57"/>
      <c r="D133" s="57"/>
      <c r="E133" s="57"/>
      <c r="F133" s="57"/>
      <c r="G133" s="57"/>
      <c r="H133" s="56"/>
      <c r="I133" s="56"/>
      <c r="J133" s="120"/>
      <c r="K133" s="57"/>
      <c r="L133" s="57"/>
      <c r="M133" s="57"/>
      <c r="N133" s="57"/>
      <c r="O133" s="57"/>
      <c r="P133" s="57"/>
      <c r="Q133" s="57"/>
      <c r="R133" s="57"/>
      <c r="S133" s="57"/>
      <c r="T133" s="57"/>
      <c r="U133" s="57"/>
      <c r="V133" s="57"/>
      <c r="W133" s="57"/>
      <c r="X133" s="57"/>
      <c r="Y133" s="57"/>
      <c r="Z133" s="57"/>
      <c r="AA133" s="57"/>
      <c r="AB133" s="57"/>
    </row>
    <row r="134" spans="1:28" ht="11.25" customHeight="1">
      <c r="A134" s="56"/>
      <c r="B134" s="57"/>
      <c r="C134" s="57"/>
      <c r="D134" s="57"/>
      <c r="E134" s="57"/>
      <c r="F134" s="57"/>
      <c r="G134" s="57"/>
      <c r="H134" s="56"/>
      <c r="I134" s="56"/>
      <c r="J134" s="120"/>
      <c r="K134" s="57"/>
      <c r="L134" s="57"/>
      <c r="M134" s="57"/>
      <c r="N134" s="57"/>
      <c r="O134" s="57"/>
      <c r="P134" s="57"/>
      <c r="Q134" s="57"/>
      <c r="R134" s="57"/>
      <c r="S134" s="57"/>
      <c r="T134" s="57"/>
      <c r="U134" s="57"/>
      <c r="V134" s="57"/>
      <c r="W134" s="57"/>
      <c r="X134" s="57"/>
      <c r="Y134" s="57"/>
      <c r="Z134" s="57"/>
      <c r="AA134" s="57"/>
      <c r="AB134" s="57"/>
    </row>
    <row r="135" spans="1:28" ht="11.25" customHeight="1">
      <c r="A135" s="56"/>
      <c r="B135" s="57"/>
      <c r="C135" s="57"/>
      <c r="D135" s="57"/>
      <c r="E135" s="57"/>
      <c r="F135" s="57"/>
      <c r="G135" s="57"/>
      <c r="H135" s="56"/>
      <c r="I135" s="56"/>
      <c r="J135" s="120"/>
      <c r="K135" s="57"/>
      <c r="L135" s="57"/>
      <c r="M135" s="57"/>
      <c r="N135" s="57"/>
      <c r="O135" s="57"/>
      <c r="P135" s="57"/>
      <c r="Q135" s="57"/>
      <c r="R135" s="57"/>
      <c r="S135" s="57"/>
      <c r="T135" s="57"/>
      <c r="U135" s="57"/>
      <c r="V135" s="57"/>
      <c r="W135" s="57"/>
      <c r="X135" s="57"/>
      <c r="Y135" s="57"/>
      <c r="Z135" s="57"/>
      <c r="AA135" s="57"/>
      <c r="AB135" s="57"/>
    </row>
    <row r="136" spans="1:28" ht="11.25" customHeight="1">
      <c r="A136" s="56"/>
      <c r="B136" s="57"/>
      <c r="C136" s="57"/>
      <c r="D136" s="57"/>
      <c r="E136" s="57"/>
      <c r="F136" s="57"/>
      <c r="G136" s="57"/>
      <c r="H136" s="56"/>
      <c r="I136" s="56"/>
      <c r="J136" s="120"/>
      <c r="K136" s="57"/>
      <c r="L136" s="57"/>
      <c r="M136" s="57"/>
      <c r="N136" s="57"/>
      <c r="O136" s="57"/>
      <c r="P136" s="57"/>
      <c r="Q136" s="57"/>
      <c r="R136" s="57"/>
      <c r="S136" s="57"/>
      <c r="T136" s="57"/>
      <c r="U136" s="57"/>
      <c r="V136" s="57"/>
      <c r="W136" s="57"/>
      <c r="X136" s="57"/>
      <c r="Y136" s="57"/>
      <c r="Z136" s="57"/>
      <c r="AA136" s="57"/>
      <c r="AB136" s="57"/>
    </row>
    <row r="137" spans="1:28" ht="11.25" customHeight="1">
      <c r="A137" s="56"/>
      <c r="B137" s="57"/>
      <c r="C137" s="57"/>
      <c r="D137" s="57"/>
      <c r="E137" s="57"/>
      <c r="F137" s="57"/>
      <c r="G137" s="57"/>
      <c r="H137" s="56"/>
      <c r="I137" s="56"/>
      <c r="J137" s="120"/>
      <c r="K137" s="57"/>
      <c r="L137" s="57"/>
      <c r="M137" s="57"/>
      <c r="N137" s="57"/>
      <c r="O137" s="57"/>
      <c r="P137" s="57"/>
      <c r="Q137" s="57"/>
      <c r="R137" s="57"/>
      <c r="S137" s="57"/>
      <c r="T137" s="57"/>
      <c r="U137" s="57"/>
      <c r="V137" s="57"/>
      <c r="W137" s="57"/>
      <c r="X137" s="57"/>
      <c r="Y137" s="57"/>
      <c r="Z137" s="57"/>
      <c r="AA137" s="57"/>
      <c r="AB137" s="57"/>
    </row>
    <row r="138" spans="1:28" ht="11.25" customHeight="1">
      <c r="A138" s="56"/>
      <c r="B138" s="57"/>
      <c r="C138" s="57"/>
      <c r="D138" s="57"/>
      <c r="E138" s="57"/>
      <c r="F138" s="57"/>
      <c r="G138" s="57"/>
      <c r="H138" s="56"/>
      <c r="I138" s="56"/>
      <c r="J138" s="120"/>
      <c r="K138" s="57"/>
      <c r="L138" s="57"/>
      <c r="M138" s="57"/>
      <c r="N138" s="57"/>
      <c r="O138" s="57"/>
      <c r="P138" s="57"/>
      <c r="Q138" s="57"/>
      <c r="R138" s="57"/>
      <c r="S138" s="57"/>
      <c r="T138" s="57"/>
      <c r="U138" s="57"/>
      <c r="V138" s="57"/>
      <c r="W138" s="57"/>
      <c r="X138" s="57"/>
      <c r="Y138" s="57"/>
      <c r="Z138" s="57"/>
      <c r="AA138" s="57"/>
      <c r="AB138" s="57"/>
    </row>
    <row r="139" spans="1:28" ht="11.25" customHeight="1">
      <c r="A139" s="56"/>
      <c r="B139" s="57"/>
      <c r="C139" s="57"/>
      <c r="D139" s="57"/>
      <c r="E139" s="57"/>
      <c r="F139" s="57"/>
      <c r="G139" s="57"/>
      <c r="H139" s="56"/>
      <c r="I139" s="56"/>
      <c r="J139" s="120"/>
      <c r="K139" s="57"/>
      <c r="L139" s="57"/>
      <c r="M139" s="57"/>
      <c r="N139" s="57"/>
      <c r="O139" s="57"/>
      <c r="P139" s="57"/>
      <c r="Q139" s="57"/>
      <c r="R139" s="57"/>
      <c r="S139" s="57"/>
      <c r="T139" s="57"/>
      <c r="U139" s="57"/>
      <c r="V139" s="57"/>
      <c r="W139" s="57"/>
      <c r="X139" s="57"/>
      <c r="Y139" s="57"/>
      <c r="Z139" s="57"/>
      <c r="AA139" s="57"/>
      <c r="AB139" s="57"/>
    </row>
    <row r="140" spans="1:28" ht="11.25" customHeight="1">
      <c r="A140" s="56"/>
      <c r="B140" s="57"/>
      <c r="C140" s="57"/>
      <c r="D140" s="57"/>
      <c r="E140" s="57"/>
      <c r="F140" s="57"/>
      <c r="G140" s="57"/>
      <c r="H140" s="56"/>
      <c r="I140" s="56"/>
      <c r="J140" s="120"/>
      <c r="K140" s="57"/>
      <c r="L140" s="57"/>
      <c r="M140" s="57"/>
      <c r="N140" s="57"/>
      <c r="O140" s="57"/>
      <c r="P140" s="57"/>
      <c r="Q140" s="57"/>
      <c r="R140" s="57"/>
      <c r="S140" s="57"/>
      <c r="T140" s="57"/>
      <c r="U140" s="57"/>
      <c r="V140" s="57"/>
      <c r="W140" s="57"/>
      <c r="X140" s="57"/>
      <c r="Y140" s="57"/>
      <c r="Z140" s="57"/>
      <c r="AA140" s="57"/>
      <c r="AB140" s="57"/>
    </row>
    <row r="141" spans="1:28" ht="11.25" customHeight="1">
      <c r="A141" s="56"/>
      <c r="B141" s="57"/>
      <c r="C141" s="57"/>
      <c r="D141" s="57"/>
      <c r="E141" s="57"/>
      <c r="F141" s="57"/>
      <c r="G141" s="57"/>
      <c r="H141" s="56"/>
      <c r="I141" s="56"/>
      <c r="J141" s="120"/>
      <c r="K141" s="57"/>
      <c r="L141" s="57"/>
      <c r="M141" s="57"/>
      <c r="N141" s="57"/>
      <c r="O141" s="57"/>
      <c r="P141" s="57"/>
      <c r="Q141" s="57"/>
      <c r="R141" s="57"/>
      <c r="S141" s="57"/>
      <c r="T141" s="57"/>
      <c r="U141" s="57"/>
      <c r="V141" s="57"/>
      <c r="W141" s="57"/>
      <c r="X141" s="57"/>
      <c r="Y141" s="57"/>
      <c r="Z141" s="57"/>
      <c r="AA141" s="57"/>
      <c r="AB141" s="57"/>
    </row>
    <row r="142" spans="1:28" ht="11.25" customHeight="1">
      <c r="A142" s="56"/>
      <c r="B142" s="57"/>
      <c r="C142" s="57"/>
      <c r="D142" s="57"/>
      <c r="E142" s="57"/>
      <c r="F142" s="57"/>
      <c r="G142" s="57"/>
      <c r="H142" s="56"/>
      <c r="I142" s="56"/>
      <c r="J142" s="120"/>
      <c r="K142" s="57"/>
      <c r="L142" s="57"/>
      <c r="M142" s="57"/>
      <c r="N142" s="57"/>
      <c r="O142" s="57"/>
      <c r="P142" s="57"/>
      <c r="Q142" s="57"/>
      <c r="R142" s="57"/>
      <c r="S142" s="57"/>
      <c r="T142" s="57"/>
      <c r="U142" s="57"/>
      <c r="V142" s="57"/>
      <c r="W142" s="57"/>
      <c r="X142" s="57"/>
      <c r="Y142" s="57"/>
      <c r="Z142" s="57"/>
      <c r="AA142" s="57"/>
      <c r="AB142" s="57"/>
    </row>
    <row r="143" spans="1:28" ht="11.25" customHeight="1">
      <c r="A143" s="56"/>
      <c r="B143" s="57"/>
      <c r="C143" s="57"/>
      <c r="D143" s="57"/>
      <c r="E143" s="57"/>
      <c r="F143" s="57"/>
      <c r="G143" s="57"/>
      <c r="H143" s="56"/>
      <c r="I143" s="56"/>
      <c r="J143" s="120"/>
      <c r="K143" s="57"/>
      <c r="L143" s="57"/>
      <c r="M143" s="57"/>
      <c r="N143" s="57"/>
      <c r="O143" s="57"/>
      <c r="P143" s="57"/>
      <c r="Q143" s="57"/>
      <c r="R143" s="57"/>
      <c r="S143" s="57"/>
      <c r="T143" s="57"/>
      <c r="U143" s="57"/>
      <c r="V143" s="57"/>
      <c r="W143" s="57"/>
      <c r="X143" s="57"/>
      <c r="Y143" s="57"/>
      <c r="Z143" s="57"/>
      <c r="AA143" s="57"/>
      <c r="AB143" s="57"/>
    </row>
    <row r="144" spans="1:28" ht="11.25" customHeight="1">
      <c r="A144" s="56"/>
      <c r="B144" s="57"/>
      <c r="C144" s="57"/>
      <c r="D144" s="57"/>
      <c r="E144" s="57"/>
      <c r="F144" s="57"/>
      <c r="G144" s="57"/>
      <c r="H144" s="56"/>
      <c r="I144" s="56"/>
      <c r="J144" s="120"/>
      <c r="K144" s="57"/>
      <c r="L144" s="57"/>
      <c r="M144" s="57"/>
      <c r="N144" s="57"/>
      <c r="O144" s="57"/>
      <c r="P144" s="57"/>
      <c r="Q144" s="57"/>
      <c r="R144" s="57"/>
      <c r="S144" s="57"/>
      <c r="T144" s="57"/>
      <c r="U144" s="57"/>
      <c r="V144" s="57"/>
      <c r="W144" s="57"/>
      <c r="X144" s="57"/>
      <c r="Y144" s="57"/>
      <c r="Z144" s="57"/>
      <c r="AA144" s="57"/>
      <c r="AB144" s="57"/>
    </row>
    <row r="145" spans="1:28" ht="11.25" customHeight="1">
      <c r="A145" s="56"/>
      <c r="B145" s="57"/>
      <c r="C145" s="57"/>
      <c r="D145" s="57"/>
      <c r="E145" s="57"/>
      <c r="F145" s="57"/>
      <c r="G145" s="57"/>
      <c r="H145" s="56"/>
      <c r="I145" s="56"/>
      <c r="J145" s="120"/>
      <c r="K145" s="57"/>
      <c r="L145" s="57"/>
      <c r="M145" s="57"/>
      <c r="N145" s="57"/>
      <c r="O145" s="57"/>
      <c r="P145" s="57"/>
      <c r="Q145" s="57"/>
      <c r="R145" s="57"/>
      <c r="S145" s="57"/>
      <c r="T145" s="57"/>
      <c r="U145" s="57"/>
      <c r="V145" s="57"/>
      <c r="W145" s="57"/>
      <c r="X145" s="57"/>
      <c r="Y145" s="57"/>
      <c r="Z145" s="57"/>
      <c r="AA145" s="57"/>
      <c r="AB145" s="57"/>
    </row>
    <row r="146" spans="1:28" ht="11.25" customHeight="1">
      <c r="A146" s="56"/>
      <c r="B146" s="57"/>
      <c r="C146" s="57"/>
      <c r="D146" s="57"/>
      <c r="E146" s="57"/>
      <c r="F146" s="57"/>
      <c r="G146" s="57"/>
      <c r="H146" s="56"/>
      <c r="I146" s="56"/>
      <c r="J146" s="120"/>
      <c r="K146" s="57"/>
      <c r="L146" s="57"/>
      <c r="M146" s="57"/>
      <c r="N146" s="57"/>
      <c r="O146" s="57"/>
      <c r="P146" s="57"/>
      <c r="Q146" s="57"/>
      <c r="R146" s="57"/>
      <c r="S146" s="57"/>
      <c r="T146" s="57"/>
      <c r="U146" s="57"/>
      <c r="V146" s="57"/>
      <c r="W146" s="57"/>
      <c r="X146" s="57"/>
      <c r="Y146" s="57"/>
      <c r="Z146" s="57"/>
      <c r="AA146" s="57"/>
      <c r="AB146" s="57"/>
    </row>
    <row r="147" spans="1:28" ht="11.25" customHeight="1">
      <c r="A147" s="56"/>
      <c r="B147" s="57"/>
      <c r="C147" s="57"/>
      <c r="D147" s="57"/>
      <c r="E147" s="57"/>
      <c r="F147" s="57"/>
      <c r="G147" s="57"/>
      <c r="H147" s="56"/>
      <c r="I147" s="56"/>
      <c r="J147" s="120"/>
      <c r="K147" s="57"/>
      <c r="L147" s="57"/>
      <c r="M147" s="57"/>
      <c r="N147" s="57"/>
      <c r="O147" s="57"/>
      <c r="P147" s="57"/>
      <c r="Q147" s="57"/>
      <c r="R147" s="57"/>
      <c r="S147" s="57"/>
      <c r="T147" s="57"/>
      <c r="U147" s="57"/>
      <c r="V147" s="57"/>
      <c r="W147" s="57"/>
      <c r="X147" s="57"/>
      <c r="Y147" s="57"/>
      <c r="Z147" s="57"/>
      <c r="AA147" s="57"/>
      <c r="AB147" s="57"/>
    </row>
    <row r="148" spans="1:28" ht="11.25" customHeight="1">
      <c r="A148" s="56"/>
      <c r="B148" s="57"/>
      <c r="C148" s="57"/>
      <c r="D148" s="57"/>
      <c r="E148" s="57"/>
      <c r="F148" s="57"/>
      <c r="G148" s="57"/>
      <c r="H148" s="56"/>
      <c r="I148" s="56"/>
      <c r="J148" s="120"/>
      <c r="K148" s="57"/>
      <c r="L148" s="57"/>
      <c r="M148" s="57"/>
      <c r="N148" s="57"/>
      <c r="O148" s="57"/>
      <c r="P148" s="57"/>
      <c r="Q148" s="57"/>
      <c r="R148" s="57"/>
      <c r="S148" s="57"/>
      <c r="T148" s="57"/>
      <c r="U148" s="57"/>
      <c r="V148" s="57"/>
      <c r="W148" s="57"/>
      <c r="X148" s="57"/>
      <c r="Y148" s="57"/>
      <c r="Z148" s="57"/>
      <c r="AA148" s="57"/>
      <c r="AB148" s="57"/>
    </row>
    <row r="149" spans="1:28" ht="11.25" customHeight="1">
      <c r="A149" s="56"/>
      <c r="B149" s="57"/>
      <c r="C149" s="57"/>
      <c r="D149" s="57"/>
      <c r="E149" s="57"/>
      <c r="F149" s="57"/>
      <c r="G149" s="57"/>
      <c r="H149" s="56"/>
      <c r="I149" s="56"/>
      <c r="J149" s="120"/>
      <c r="K149" s="57"/>
      <c r="L149" s="57"/>
      <c r="M149" s="57"/>
      <c r="N149" s="57"/>
      <c r="O149" s="57"/>
      <c r="P149" s="57"/>
      <c r="Q149" s="57"/>
      <c r="R149" s="57"/>
      <c r="S149" s="57"/>
      <c r="T149" s="57"/>
      <c r="U149" s="57"/>
      <c r="V149" s="57"/>
      <c r="W149" s="57"/>
      <c r="X149" s="57"/>
      <c r="Y149" s="57"/>
      <c r="Z149" s="57"/>
      <c r="AA149" s="57"/>
      <c r="AB149" s="57"/>
    </row>
    <row r="150" spans="1:28" ht="11.25" customHeight="1">
      <c r="A150" s="56"/>
      <c r="B150" s="57"/>
      <c r="C150" s="57"/>
      <c r="D150" s="57"/>
      <c r="E150" s="57"/>
      <c r="F150" s="57"/>
      <c r="G150" s="57"/>
      <c r="H150" s="56"/>
      <c r="I150" s="56"/>
      <c r="J150" s="120"/>
      <c r="K150" s="57"/>
      <c r="L150" s="57"/>
      <c r="M150" s="57"/>
      <c r="N150" s="57"/>
      <c r="O150" s="57"/>
      <c r="P150" s="57"/>
      <c r="Q150" s="57"/>
      <c r="R150" s="57"/>
      <c r="S150" s="57"/>
      <c r="T150" s="57"/>
      <c r="U150" s="57"/>
      <c r="V150" s="57"/>
      <c r="W150" s="57"/>
      <c r="X150" s="57"/>
      <c r="Y150" s="57"/>
      <c r="Z150" s="57"/>
      <c r="AA150" s="57"/>
      <c r="AB150" s="57"/>
    </row>
    <row r="151" spans="1:28" ht="11.25" customHeight="1">
      <c r="A151" s="56"/>
      <c r="B151" s="57"/>
      <c r="C151" s="57"/>
      <c r="D151" s="57"/>
      <c r="E151" s="57"/>
      <c r="F151" s="57"/>
      <c r="G151" s="57"/>
      <c r="H151" s="56"/>
      <c r="I151" s="56"/>
      <c r="J151" s="120"/>
      <c r="K151" s="57"/>
      <c r="L151" s="57"/>
      <c r="M151" s="57"/>
      <c r="N151" s="57"/>
      <c r="O151" s="57"/>
      <c r="P151" s="57"/>
      <c r="Q151" s="57"/>
      <c r="R151" s="57"/>
      <c r="S151" s="57"/>
      <c r="T151" s="57"/>
      <c r="U151" s="57"/>
      <c r="V151" s="57"/>
      <c r="W151" s="57"/>
      <c r="X151" s="57"/>
      <c r="Y151" s="57"/>
      <c r="Z151" s="57"/>
      <c r="AA151" s="57"/>
      <c r="AB151" s="57"/>
    </row>
    <row r="152" spans="1:28" ht="11.25" customHeight="1">
      <c r="A152" s="56"/>
      <c r="B152" s="57"/>
      <c r="C152" s="57"/>
      <c r="D152" s="57"/>
      <c r="E152" s="57"/>
      <c r="F152" s="57"/>
      <c r="G152" s="57"/>
      <c r="H152" s="56"/>
      <c r="I152" s="56"/>
      <c r="J152" s="120"/>
      <c r="K152" s="57"/>
      <c r="L152" s="57"/>
      <c r="M152" s="57"/>
      <c r="N152" s="57"/>
      <c r="O152" s="57"/>
      <c r="P152" s="57"/>
      <c r="Q152" s="57"/>
      <c r="R152" s="57"/>
      <c r="S152" s="57"/>
      <c r="T152" s="57"/>
      <c r="U152" s="57"/>
      <c r="V152" s="57"/>
      <c r="W152" s="57"/>
      <c r="X152" s="57"/>
      <c r="Y152" s="57"/>
      <c r="Z152" s="57"/>
      <c r="AA152" s="57"/>
      <c r="AB152" s="57"/>
    </row>
    <row r="153" spans="1:28" ht="11.25" customHeight="1">
      <c r="A153" s="56"/>
      <c r="B153" s="57"/>
      <c r="C153" s="57"/>
      <c r="D153" s="57"/>
      <c r="E153" s="57"/>
      <c r="F153" s="57"/>
      <c r="G153" s="57"/>
      <c r="H153" s="56"/>
      <c r="I153" s="56"/>
      <c r="J153" s="120"/>
      <c r="K153" s="57"/>
      <c r="L153" s="57"/>
      <c r="M153" s="57"/>
      <c r="N153" s="57"/>
      <c r="O153" s="57"/>
      <c r="P153" s="57"/>
      <c r="Q153" s="57"/>
      <c r="R153" s="57"/>
      <c r="S153" s="57"/>
      <c r="T153" s="57"/>
      <c r="U153" s="57"/>
      <c r="V153" s="57"/>
      <c r="W153" s="57"/>
      <c r="X153" s="57"/>
      <c r="Y153" s="57"/>
      <c r="Z153" s="57"/>
      <c r="AA153" s="57"/>
      <c r="AB153" s="57"/>
    </row>
    <row r="154" spans="1:28" ht="11.25" customHeight="1">
      <c r="A154" s="56"/>
      <c r="B154" s="57"/>
      <c r="C154" s="57"/>
      <c r="D154" s="57"/>
      <c r="E154" s="57"/>
      <c r="F154" s="57"/>
      <c r="G154" s="57"/>
      <c r="H154" s="56"/>
      <c r="I154" s="56"/>
      <c r="J154" s="120"/>
      <c r="K154" s="57"/>
      <c r="L154" s="57"/>
      <c r="M154" s="57"/>
      <c r="N154" s="57"/>
      <c r="O154" s="57"/>
      <c r="P154" s="57"/>
      <c r="Q154" s="57"/>
      <c r="R154" s="57"/>
      <c r="S154" s="57"/>
      <c r="T154" s="57"/>
      <c r="U154" s="57"/>
      <c r="V154" s="57"/>
      <c r="W154" s="57"/>
      <c r="X154" s="57"/>
      <c r="Y154" s="57"/>
      <c r="Z154" s="57"/>
      <c r="AA154" s="57"/>
      <c r="AB154" s="57"/>
    </row>
    <row r="155" spans="1:28" ht="11.25" customHeight="1">
      <c r="A155" s="56"/>
      <c r="B155" s="57"/>
      <c r="C155" s="57"/>
      <c r="D155" s="57"/>
      <c r="E155" s="57"/>
      <c r="F155" s="57"/>
      <c r="G155" s="57"/>
      <c r="H155" s="56"/>
      <c r="I155" s="56"/>
      <c r="J155" s="120"/>
      <c r="K155" s="57"/>
      <c r="L155" s="57"/>
      <c r="M155" s="57"/>
      <c r="N155" s="57"/>
      <c r="O155" s="57"/>
      <c r="P155" s="57"/>
      <c r="Q155" s="57"/>
      <c r="R155" s="57"/>
      <c r="S155" s="57"/>
      <c r="T155" s="57"/>
      <c r="U155" s="57"/>
      <c r="V155" s="57"/>
      <c r="W155" s="57"/>
      <c r="X155" s="57"/>
      <c r="Y155" s="57"/>
      <c r="Z155" s="57"/>
      <c r="AA155" s="57"/>
      <c r="AB155" s="57"/>
    </row>
    <row r="156" spans="1:28" ht="11.25" customHeight="1">
      <c r="A156" s="56"/>
      <c r="B156" s="57"/>
      <c r="C156" s="57"/>
      <c r="D156" s="57"/>
      <c r="E156" s="57"/>
      <c r="F156" s="57"/>
      <c r="G156" s="57"/>
      <c r="H156" s="56"/>
      <c r="I156" s="56"/>
      <c r="J156" s="120"/>
      <c r="K156" s="57"/>
      <c r="L156" s="57"/>
      <c r="M156" s="57"/>
      <c r="N156" s="57"/>
      <c r="O156" s="57"/>
      <c r="P156" s="57"/>
      <c r="Q156" s="57"/>
      <c r="R156" s="57"/>
      <c r="S156" s="57"/>
      <c r="T156" s="57"/>
      <c r="U156" s="57"/>
      <c r="V156" s="57"/>
      <c r="W156" s="57"/>
      <c r="X156" s="57"/>
      <c r="Y156" s="57"/>
      <c r="Z156" s="57"/>
      <c r="AA156" s="57"/>
      <c r="AB156" s="57"/>
    </row>
    <row r="157" spans="1:28" ht="11.25" customHeight="1">
      <c r="A157" s="56"/>
      <c r="B157" s="57"/>
      <c r="C157" s="57"/>
      <c r="D157" s="57"/>
      <c r="E157" s="57"/>
      <c r="F157" s="57"/>
      <c r="G157" s="57"/>
      <c r="H157" s="56"/>
      <c r="I157" s="56"/>
      <c r="J157" s="120"/>
      <c r="K157" s="57"/>
      <c r="L157" s="57"/>
      <c r="M157" s="57"/>
      <c r="N157" s="57"/>
      <c r="O157" s="57"/>
      <c r="P157" s="57"/>
      <c r="Q157" s="57"/>
      <c r="R157" s="57"/>
      <c r="S157" s="57"/>
      <c r="T157" s="57"/>
      <c r="U157" s="57"/>
      <c r="V157" s="57"/>
      <c r="W157" s="57"/>
      <c r="X157" s="57"/>
      <c r="Y157" s="57"/>
      <c r="Z157" s="57"/>
      <c r="AA157" s="57"/>
      <c r="AB157" s="57"/>
    </row>
    <row r="158" spans="1:28" ht="11.25" customHeight="1">
      <c r="A158" s="56"/>
      <c r="B158" s="57"/>
      <c r="C158" s="57"/>
      <c r="D158" s="57"/>
      <c r="E158" s="57"/>
      <c r="F158" s="57"/>
      <c r="G158" s="57"/>
      <c r="H158" s="56"/>
      <c r="I158" s="56"/>
      <c r="J158" s="120"/>
      <c r="K158" s="57"/>
      <c r="L158" s="57"/>
      <c r="M158" s="57"/>
      <c r="N158" s="57"/>
      <c r="O158" s="57"/>
      <c r="P158" s="57"/>
      <c r="Q158" s="57"/>
      <c r="R158" s="57"/>
      <c r="S158" s="57"/>
      <c r="T158" s="57"/>
      <c r="U158" s="57"/>
      <c r="V158" s="57"/>
      <c r="W158" s="57"/>
      <c r="X158" s="57"/>
      <c r="Y158" s="57"/>
      <c r="Z158" s="57"/>
      <c r="AA158" s="57"/>
      <c r="AB158" s="57"/>
    </row>
    <row r="159" spans="1:28" ht="11.25" customHeight="1">
      <c r="A159" s="56"/>
      <c r="B159" s="57"/>
      <c r="C159" s="57"/>
      <c r="D159" s="57"/>
      <c r="E159" s="57"/>
      <c r="F159" s="57"/>
      <c r="G159" s="57"/>
      <c r="H159" s="56"/>
      <c r="I159" s="56"/>
      <c r="J159" s="120"/>
      <c r="K159" s="57"/>
      <c r="L159" s="57"/>
      <c r="M159" s="57"/>
      <c r="N159" s="57"/>
      <c r="O159" s="57"/>
      <c r="P159" s="57"/>
      <c r="Q159" s="57"/>
      <c r="R159" s="57"/>
      <c r="S159" s="57"/>
      <c r="T159" s="57"/>
      <c r="U159" s="57"/>
      <c r="V159" s="57"/>
      <c r="W159" s="57"/>
      <c r="X159" s="57"/>
      <c r="Y159" s="57"/>
      <c r="Z159" s="57"/>
      <c r="AA159" s="57"/>
      <c r="AB159" s="57"/>
    </row>
    <row r="160" spans="1:28" ht="11.25" customHeight="1">
      <c r="A160" s="56"/>
      <c r="B160" s="57"/>
      <c r="C160" s="57"/>
      <c r="D160" s="57"/>
      <c r="E160" s="57"/>
      <c r="F160" s="57"/>
      <c r="G160" s="57"/>
      <c r="H160" s="56"/>
      <c r="I160" s="56"/>
      <c r="J160" s="120"/>
      <c r="K160" s="57"/>
      <c r="L160" s="57"/>
      <c r="M160" s="57"/>
      <c r="N160" s="57"/>
      <c r="O160" s="57"/>
      <c r="P160" s="57"/>
      <c r="Q160" s="57"/>
      <c r="R160" s="57"/>
      <c r="S160" s="57"/>
      <c r="T160" s="57"/>
      <c r="U160" s="57"/>
      <c r="V160" s="57"/>
      <c r="W160" s="57"/>
      <c r="X160" s="57"/>
      <c r="Y160" s="57"/>
      <c r="Z160" s="57"/>
      <c r="AA160" s="57"/>
      <c r="AB160" s="57"/>
    </row>
    <row r="161" spans="1:28" ht="11.25" customHeight="1">
      <c r="A161" s="56"/>
      <c r="B161" s="57"/>
      <c r="C161" s="57"/>
      <c r="D161" s="57"/>
      <c r="E161" s="57"/>
      <c r="F161" s="57"/>
      <c r="G161" s="57"/>
      <c r="H161" s="56"/>
      <c r="I161" s="56"/>
      <c r="J161" s="120"/>
      <c r="K161" s="57"/>
      <c r="L161" s="57"/>
      <c r="M161" s="57"/>
      <c r="N161" s="57"/>
      <c r="O161" s="57"/>
      <c r="P161" s="57"/>
      <c r="Q161" s="57"/>
      <c r="R161" s="57"/>
      <c r="S161" s="57"/>
      <c r="T161" s="57"/>
      <c r="U161" s="57"/>
      <c r="V161" s="57"/>
      <c r="W161" s="57"/>
      <c r="X161" s="57"/>
      <c r="Y161" s="57"/>
      <c r="Z161" s="57"/>
      <c r="AA161" s="57"/>
      <c r="AB161" s="57"/>
    </row>
    <row r="162" spans="1:28" ht="11.25" customHeight="1">
      <c r="A162" s="56"/>
      <c r="B162" s="57"/>
      <c r="C162" s="57"/>
      <c r="D162" s="57"/>
      <c r="E162" s="57"/>
      <c r="F162" s="57"/>
      <c r="G162" s="57"/>
      <c r="H162" s="56"/>
      <c r="I162" s="56"/>
      <c r="J162" s="120"/>
      <c r="K162" s="57"/>
      <c r="L162" s="57"/>
      <c r="M162" s="57"/>
      <c r="N162" s="57"/>
      <c r="O162" s="57"/>
      <c r="P162" s="57"/>
      <c r="Q162" s="57"/>
      <c r="R162" s="57"/>
      <c r="S162" s="57"/>
      <c r="T162" s="57"/>
      <c r="U162" s="57"/>
      <c r="V162" s="57"/>
      <c r="W162" s="57"/>
      <c r="X162" s="57"/>
      <c r="Y162" s="57"/>
      <c r="Z162" s="57"/>
      <c r="AA162" s="57"/>
      <c r="AB162" s="57"/>
    </row>
    <row r="163" spans="1:28" ht="11.25" customHeight="1">
      <c r="A163" s="56"/>
      <c r="B163" s="57"/>
      <c r="C163" s="57"/>
      <c r="D163" s="57"/>
      <c r="E163" s="57"/>
      <c r="F163" s="57"/>
      <c r="G163" s="57"/>
      <c r="H163" s="56"/>
      <c r="I163" s="56"/>
      <c r="J163" s="120"/>
      <c r="K163" s="57"/>
      <c r="L163" s="57"/>
      <c r="M163" s="57"/>
      <c r="N163" s="57"/>
      <c r="O163" s="57"/>
      <c r="P163" s="57"/>
      <c r="Q163" s="57"/>
      <c r="R163" s="57"/>
      <c r="S163" s="57"/>
      <c r="T163" s="57"/>
      <c r="U163" s="57"/>
      <c r="V163" s="57"/>
      <c r="W163" s="57"/>
      <c r="X163" s="57"/>
      <c r="Y163" s="57"/>
      <c r="Z163" s="57"/>
      <c r="AA163" s="57"/>
      <c r="AB163" s="57"/>
    </row>
    <row r="164" spans="1:28" ht="11.25" customHeight="1">
      <c r="A164" s="56"/>
      <c r="B164" s="57"/>
      <c r="C164" s="57"/>
      <c r="D164" s="57"/>
      <c r="E164" s="57"/>
      <c r="F164" s="57"/>
      <c r="G164" s="57"/>
      <c r="H164" s="56"/>
      <c r="I164" s="56"/>
      <c r="J164" s="120"/>
      <c r="K164" s="57"/>
      <c r="L164" s="57"/>
      <c r="M164" s="57"/>
      <c r="N164" s="57"/>
      <c r="O164" s="57"/>
      <c r="P164" s="57"/>
      <c r="Q164" s="57"/>
      <c r="R164" s="57"/>
      <c r="S164" s="57"/>
      <c r="T164" s="57"/>
      <c r="U164" s="57"/>
      <c r="V164" s="57"/>
      <c r="W164" s="57"/>
      <c r="X164" s="57"/>
      <c r="Y164" s="57"/>
      <c r="Z164" s="57"/>
      <c r="AA164" s="57"/>
      <c r="AB164" s="57"/>
    </row>
    <row r="165" spans="1:28" ht="11.25" customHeight="1">
      <c r="A165" s="56"/>
      <c r="B165" s="57"/>
      <c r="C165" s="57"/>
      <c r="D165" s="57"/>
      <c r="E165" s="57"/>
      <c r="F165" s="57"/>
      <c r="G165" s="57"/>
      <c r="H165" s="56"/>
      <c r="I165" s="56"/>
      <c r="J165" s="120"/>
      <c r="K165" s="57"/>
      <c r="L165" s="57"/>
      <c r="M165" s="57"/>
      <c r="N165" s="57"/>
      <c r="O165" s="57"/>
      <c r="P165" s="57"/>
      <c r="Q165" s="57"/>
      <c r="R165" s="57"/>
      <c r="S165" s="57"/>
      <c r="T165" s="57"/>
      <c r="U165" s="57"/>
      <c r="V165" s="57"/>
      <c r="W165" s="57"/>
      <c r="X165" s="57"/>
      <c r="Y165" s="57"/>
      <c r="Z165" s="57"/>
      <c r="AA165" s="57"/>
      <c r="AB165" s="57"/>
    </row>
    <row r="166" spans="1:28" ht="11.25" customHeight="1">
      <c r="A166" s="56"/>
      <c r="B166" s="57"/>
      <c r="C166" s="57"/>
      <c r="D166" s="57"/>
      <c r="E166" s="57"/>
      <c r="F166" s="57"/>
      <c r="G166" s="57"/>
      <c r="H166" s="56"/>
      <c r="I166" s="56"/>
      <c r="J166" s="120"/>
      <c r="K166" s="57"/>
      <c r="L166" s="57"/>
      <c r="M166" s="57"/>
      <c r="N166" s="57"/>
      <c r="O166" s="57"/>
      <c r="P166" s="57"/>
      <c r="Q166" s="57"/>
      <c r="R166" s="57"/>
      <c r="S166" s="57"/>
      <c r="T166" s="57"/>
      <c r="U166" s="57"/>
      <c r="V166" s="57"/>
      <c r="W166" s="57"/>
      <c r="X166" s="57"/>
      <c r="Y166" s="57"/>
      <c r="Z166" s="57"/>
      <c r="AA166" s="57"/>
      <c r="AB166" s="57"/>
    </row>
    <row r="167" spans="1:28" ht="11.25" customHeight="1">
      <c r="A167" s="56"/>
      <c r="B167" s="57"/>
      <c r="C167" s="57"/>
      <c r="D167" s="57"/>
      <c r="E167" s="57"/>
      <c r="F167" s="57"/>
      <c r="G167" s="57"/>
      <c r="H167" s="56"/>
      <c r="I167" s="56"/>
      <c r="J167" s="120"/>
      <c r="K167" s="57"/>
      <c r="L167" s="57"/>
      <c r="M167" s="57"/>
      <c r="N167" s="57"/>
      <c r="O167" s="57"/>
      <c r="P167" s="57"/>
      <c r="Q167" s="57"/>
      <c r="R167" s="57"/>
      <c r="S167" s="57"/>
      <c r="T167" s="57"/>
      <c r="U167" s="57"/>
      <c r="V167" s="57"/>
      <c r="W167" s="57"/>
      <c r="X167" s="57"/>
      <c r="Y167" s="57"/>
      <c r="Z167" s="57"/>
      <c r="AA167" s="57"/>
      <c r="AB167" s="57"/>
    </row>
    <row r="168" spans="1:28" ht="11.25" customHeight="1">
      <c r="A168" s="56"/>
      <c r="B168" s="57"/>
      <c r="C168" s="57"/>
      <c r="D168" s="57"/>
      <c r="E168" s="57"/>
      <c r="F168" s="57"/>
      <c r="G168" s="57"/>
      <c r="H168" s="56"/>
      <c r="I168" s="56"/>
      <c r="J168" s="120"/>
      <c r="K168" s="57"/>
      <c r="L168" s="57"/>
      <c r="M168" s="57"/>
      <c r="N168" s="57"/>
      <c r="O168" s="57"/>
      <c r="P168" s="57"/>
      <c r="Q168" s="57"/>
      <c r="R168" s="57"/>
      <c r="S168" s="57"/>
      <c r="T168" s="57"/>
      <c r="U168" s="57"/>
      <c r="V168" s="57"/>
      <c r="W168" s="57"/>
      <c r="X168" s="57"/>
      <c r="Y168" s="57"/>
      <c r="Z168" s="57"/>
      <c r="AA168" s="57"/>
      <c r="AB168" s="57"/>
    </row>
    <row r="169" spans="1:28" ht="11.25" customHeight="1">
      <c r="A169" s="56"/>
      <c r="B169" s="57"/>
      <c r="C169" s="57"/>
      <c r="D169" s="57"/>
      <c r="E169" s="57"/>
      <c r="F169" s="57"/>
      <c r="G169" s="57"/>
      <c r="H169" s="56"/>
      <c r="I169" s="56"/>
      <c r="J169" s="120"/>
      <c r="K169" s="57"/>
      <c r="L169" s="57"/>
      <c r="M169" s="57"/>
      <c r="N169" s="57"/>
      <c r="O169" s="57"/>
      <c r="P169" s="57"/>
      <c r="Q169" s="57"/>
      <c r="R169" s="57"/>
      <c r="S169" s="57"/>
      <c r="T169" s="57"/>
      <c r="U169" s="57"/>
      <c r="V169" s="57"/>
      <c r="W169" s="57"/>
      <c r="X169" s="57"/>
      <c r="Y169" s="57"/>
      <c r="Z169" s="57"/>
      <c r="AA169" s="57"/>
      <c r="AB169" s="57"/>
    </row>
    <row r="170" spans="1:28" ht="11.25" customHeight="1">
      <c r="A170" s="56"/>
      <c r="B170" s="57"/>
      <c r="C170" s="57"/>
      <c r="D170" s="57"/>
      <c r="E170" s="57"/>
      <c r="F170" s="57"/>
      <c r="G170" s="57"/>
      <c r="H170" s="56"/>
      <c r="I170" s="56"/>
      <c r="J170" s="120"/>
      <c r="K170" s="57"/>
      <c r="L170" s="57"/>
      <c r="M170" s="57"/>
      <c r="N170" s="57"/>
      <c r="O170" s="57"/>
      <c r="P170" s="57"/>
      <c r="Q170" s="57"/>
      <c r="R170" s="57"/>
      <c r="S170" s="57"/>
      <c r="T170" s="57"/>
      <c r="U170" s="57"/>
      <c r="V170" s="57"/>
      <c r="W170" s="57"/>
      <c r="X170" s="57"/>
      <c r="Y170" s="57"/>
      <c r="Z170" s="57"/>
      <c r="AA170" s="57"/>
      <c r="AB170" s="57"/>
    </row>
    <row r="171" spans="1:28" ht="11.25" customHeight="1">
      <c r="A171" s="56"/>
      <c r="B171" s="57"/>
      <c r="C171" s="57"/>
      <c r="D171" s="57"/>
      <c r="E171" s="57"/>
      <c r="F171" s="57"/>
      <c r="G171" s="57"/>
      <c r="H171" s="56"/>
      <c r="I171" s="56"/>
      <c r="J171" s="120"/>
      <c r="K171" s="57"/>
      <c r="L171" s="57"/>
      <c r="M171" s="57"/>
      <c r="N171" s="57"/>
      <c r="O171" s="57"/>
      <c r="P171" s="57"/>
      <c r="Q171" s="57"/>
      <c r="R171" s="57"/>
      <c r="S171" s="57"/>
      <c r="T171" s="57"/>
      <c r="U171" s="57"/>
      <c r="V171" s="57"/>
      <c r="W171" s="57"/>
      <c r="X171" s="57"/>
      <c r="Y171" s="57"/>
      <c r="Z171" s="57"/>
      <c r="AA171" s="57"/>
      <c r="AB171" s="57"/>
    </row>
    <row r="172" spans="1:28" ht="11.25" customHeight="1">
      <c r="A172" s="56"/>
      <c r="B172" s="57"/>
      <c r="C172" s="57"/>
      <c r="D172" s="57"/>
      <c r="E172" s="57"/>
      <c r="F172" s="57"/>
      <c r="G172" s="57"/>
      <c r="H172" s="56"/>
      <c r="I172" s="56"/>
      <c r="J172" s="120"/>
      <c r="K172" s="57"/>
      <c r="L172" s="57"/>
      <c r="M172" s="57"/>
      <c r="N172" s="57"/>
      <c r="O172" s="57"/>
      <c r="P172" s="57"/>
      <c r="Q172" s="57"/>
      <c r="R172" s="57"/>
      <c r="S172" s="57"/>
      <c r="T172" s="57"/>
      <c r="U172" s="57"/>
      <c r="V172" s="57"/>
      <c r="W172" s="57"/>
      <c r="X172" s="57"/>
      <c r="Y172" s="57"/>
      <c r="Z172" s="57"/>
      <c r="AA172" s="57"/>
      <c r="AB172" s="57"/>
    </row>
    <row r="173" spans="1:28" ht="11.25" customHeight="1">
      <c r="A173" s="56"/>
      <c r="B173" s="57"/>
      <c r="C173" s="57"/>
      <c r="D173" s="57"/>
      <c r="E173" s="57"/>
      <c r="F173" s="57"/>
      <c r="G173" s="57"/>
      <c r="H173" s="56"/>
      <c r="I173" s="56"/>
      <c r="J173" s="120"/>
      <c r="K173" s="57"/>
      <c r="L173" s="57"/>
      <c r="M173" s="57"/>
      <c r="N173" s="57"/>
      <c r="O173" s="57"/>
      <c r="P173" s="57"/>
      <c r="Q173" s="57"/>
      <c r="R173" s="57"/>
      <c r="S173" s="57"/>
      <c r="T173" s="57"/>
      <c r="U173" s="57"/>
      <c r="V173" s="57"/>
      <c r="W173" s="57"/>
      <c r="X173" s="57"/>
      <c r="Y173" s="57"/>
      <c r="Z173" s="57"/>
      <c r="AA173" s="57"/>
      <c r="AB173" s="57"/>
    </row>
    <row r="174" spans="1:28" ht="11.25" customHeight="1">
      <c r="A174" s="56"/>
      <c r="B174" s="57"/>
      <c r="C174" s="57"/>
      <c r="D174" s="57"/>
      <c r="E174" s="57"/>
      <c r="F174" s="57"/>
      <c r="G174" s="57"/>
      <c r="H174" s="56"/>
      <c r="I174" s="56"/>
      <c r="J174" s="120"/>
      <c r="K174" s="57"/>
      <c r="L174" s="57"/>
      <c r="M174" s="57"/>
      <c r="N174" s="57"/>
      <c r="O174" s="57"/>
      <c r="P174" s="57"/>
      <c r="Q174" s="57"/>
      <c r="R174" s="57"/>
      <c r="S174" s="57"/>
      <c r="T174" s="57"/>
      <c r="U174" s="57"/>
      <c r="V174" s="57"/>
      <c r="W174" s="57"/>
      <c r="X174" s="57"/>
      <c r="Y174" s="57"/>
      <c r="Z174" s="57"/>
      <c r="AA174" s="57"/>
      <c r="AB174" s="57"/>
    </row>
    <row r="175" spans="1:28" ht="11.25" customHeight="1">
      <c r="A175" s="56"/>
      <c r="B175" s="57"/>
      <c r="C175" s="57"/>
      <c r="D175" s="57"/>
      <c r="E175" s="57"/>
      <c r="F175" s="57"/>
      <c r="G175" s="57"/>
      <c r="H175" s="56"/>
      <c r="I175" s="56"/>
      <c r="J175" s="120"/>
      <c r="K175" s="57"/>
      <c r="L175" s="57"/>
      <c r="M175" s="57"/>
      <c r="N175" s="57"/>
      <c r="O175" s="57"/>
      <c r="P175" s="57"/>
      <c r="Q175" s="57"/>
      <c r="R175" s="57"/>
      <c r="S175" s="57"/>
      <c r="T175" s="57"/>
      <c r="U175" s="57"/>
      <c r="V175" s="57"/>
      <c r="W175" s="57"/>
      <c r="X175" s="57"/>
      <c r="Y175" s="57"/>
      <c r="Z175" s="57"/>
      <c r="AA175" s="57"/>
      <c r="AB175" s="57"/>
    </row>
    <row r="176" spans="1:28" ht="11.25" customHeight="1">
      <c r="A176" s="56"/>
      <c r="B176" s="57"/>
      <c r="C176" s="57"/>
      <c r="D176" s="57"/>
      <c r="E176" s="57"/>
      <c r="F176" s="57"/>
      <c r="G176" s="57"/>
      <c r="H176" s="56"/>
      <c r="I176" s="56"/>
      <c r="J176" s="120"/>
      <c r="K176" s="57"/>
      <c r="L176" s="57"/>
      <c r="M176" s="57"/>
      <c r="N176" s="57"/>
      <c r="O176" s="57"/>
      <c r="P176" s="57"/>
      <c r="Q176" s="57"/>
      <c r="R176" s="57"/>
      <c r="S176" s="57"/>
      <c r="T176" s="57"/>
      <c r="U176" s="57"/>
      <c r="V176" s="57"/>
      <c r="W176" s="57"/>
      <c r="X176" s="57"/>
      <c r="Y176" s="57"/>
      <c r="Z176" s="57"/>
      <c r="AA176" s="57"/>
      <c r="AB176" s="57"/>
    </row>
    <row r="177" spans="1:28" ht="11.25" customHeight="1">
      <c r="A177" s="56"/>
      <c r="B177" s="57"/>
      <c r="C177" s="57"/>
      <c r="D177" s="57"/>
      <c r="E177" s="57"/>
      <c r="F177" s="57"/>
      <c r="G177" s="57"/>
      <c r="H177" s="56"/>
      <c r="I177" s="56"/>
      <c r="J177" s="120"/>
      <c r="K177" s="57"/>
      <c r="L177" s="57"/>
      <c r="M177" s="57"/>
      <c r="N177" s="57"/>
      <c r="O177" s="57"/>
      <c r="P177" s="57"/>
      <c r="Q177" s="57"/>
      <c r="R177" s="57"/>
      <c r="S177" s="57"/>
      <c r="T177" s="57"/>
      <c r="U177" s="57"/>
      <c r="V177" s="57"/>
      <c r="W177" s="57"/>
      <c r="X177" s="57"/>
      <c r="Y177" s="57"/>
      <c r="Z177" s="57"/>
      <c r="AA177" s="57"/>
      <c r="AB177" s="57"/>
    </row>
    <row r="178" spans="1:28" ht="11.25" customHeight="1">
      <c r="A178" s="56"/>
      <c r="B178" s="57"/>
      <c r="C178" s="57"/>
      <c r="D178" s="57"/>
      <c r="E178" s="57"/>
      <c r="F178" s="57"/>
      <c r="G178" s="57"/>
      <c r="H178" s="56"/>
      <c r="I178" s="56"/>
      <c r="J178" s="120"/>
      <c r="K178" s="57"/>
      <c r="L178" s="57"/>
      <c r="M178" s="57"/>
      <c r="N178" s="57"/>
      <c r="O178" s="57"/>
      <c r="P178" s="57"/>
      <c r="Q178" s="57"/>
      <c r="R178" s="57"/>
      <c r="S178" s="57"/>
      <c r="T178" s="57"/>
      <c r="U178" s="57"/>
      <c r="V178" s="57"/>
      <c r="W178" s="57"/>
      <c r="X178" s="57"/>
      <c r="Y178" s="57"/>
      <c r="Z178" s="57"/>
      <c r="AA178" s="57"/>
      <c r="AB178" s="57"/>
    </row>
    <row r="179" spans="1:28" ht="11.25" customHeight="1">
      <c r="A179" s="56"/>
      <c r="B179" s="57"/>
      <c r="C179" s="57"/>
      <c r="D179" s="57"/>
      <c r="E179" s="57"/>
      <c r="F179" s="57"/>
      <c r="G179" s="57"/>
      <c r="H179" s="56"/>
      <c r="I179" s="56"/>
      <c r="J179" s="120"/>
      <c r="K179" s="57"/>
      <c r="L179" s="57"/>
      <c r="M179" s="57"/>
      <c r="N179" s="57"/>
      <c r="O179" s="57"/>
      <c r="P179" s="57"/>
      <c r="Q179" s="57"/>
      <c r="R179" s="57"/>
      <c r="S179" s="57"/>
      <c r="T179" s="57"/>
      <c r="U179" s="57"/>
      <c r="V179" s="57"/>
      <c r="W179" s="57"/>
      <c r="X179" s="57"/>
      <c r="Y179" s="57"/>
      <c r="Z179" s="57"/>
      <c r="AA179" s="57"/>
      <c r="AB179" s="57"/>
    </row>
    <row r="180" spans="1:28" ht="11.25" customHeight="1">
      <c r="A180" s="56"/>
      <c r="B180" s="57"/>
      <c r="C180" s="57"/>
      <c r="D180" s="57"/>
      <c r="E180" s="57"/>
      <c r="F180" s="57"/>
      <c r="G180" s="57"/>
      <c r="H180" s="56"/>
      <c r="I180" s="56"/>
      <c r="J180" s="120"/>
      <c r="K180" s="57"/>
      <c r="L180" s="57"/>
      <c r="M180" s="57"/>
      <c r="N180" s="57"/>
      <c r="O180" s="57"/>
      <c r="P180" s="57"/>
      <c r="Q180" s="57"/>
      <c r="R180" s="57"/>
      <c r="S180" s="57"/>
      <c r="T180" s="57"/>
      <c r="U180" s="57"/>
      <c r="V180" s="57"/>
      <c r="W180" s="57"/>
      <c r="X180" s="57"/>
      <c r="Y180" s="57"/>
      <c r="Z180" s="57"/>
      <c r="AA180" s="57"/>
      <c r="AB180" s="57"/>
    </row>
    <row r="181" spans="1:28" ht="11.25" customHeight="1">
      <c r="A181" s="56"/>
      <c r="B181" s="57"/>
      <c r="C181" s="57"/>
      <c r="D181" s="57"/>
      <c r="E181" s="57"/>
      <c r="F181" s="57"/>
      <c r="G181" s="57"/>
      <c r="H181" s="56"/>
      <c r="I181" s="56"/>
      <c r="J181" s="120"/>
      <c r="K181" s="57"/>
      <c r="L181" s="57"/>
      <c r="M181" s="57"/>
      <c r="N181" s="57"/>
      <c r="O181" s="57"/>
      <c r="P181" s="57"/>
      <c r="Q181" s="57"/>
      <c r="R181" s="57"/>
      <c r="S181" s="57"/>
      <c r="T181" s="57"/>
      <c r="U181" s="57"/>
      <c r="V181" s="57"/>
      <c r="W181" s="57"/>
      <c r="X181" s="57"/>
      <c r="Y181" s="57"/>
      <c r="Z181" s="57"/>
      <c r="AA181" s="57"/>
      <c r="AB181" s="57"/>
    </row>
    <row r="182" spans="1:28" ht="11.25" customHeight="1">
      <c r="A182" s="56"/>
      <c r="B182" s="57"/>
      <c r="C182" s="57"/>
      <c r="D182" s="57"/>
      <c r="E182" s="57"/>
      <c r="F182" s="57"/>
      <c r="G182" s="57"/>
      <c r="H182" s="56"/>
      <c r="I182" s="56"/>
      <c r="J182" s="120"/>
      <c r="K182" s="57"/>
      <c r="L182" s="57"/>
      <c r="M182" s="57"/>
      <c r="N182" s="57"/>
      <c r="O182" s="57"/>
      <c r="P182" s="57"/>
      <c r="Q182" s="57"/>
      <c r="R182" s="57"/>
      <c r="S182" s="57"/>
      <c r="T182" s="57"/>
      <c r="U182" s="57"/>
      <c r="V182" s="57"/>
      <c r="W182" s="57"/>
      <c r="X182" s="57"/>
      <c r="Y182" s="57"/>
      <c r="Z182" s="57"/>
      <c r="AA182" s="57"/>
      <c r="AB182" s="57"/>
    </row>
    <row r="183" spans="1:28" ht="11.25" customHeight="1">
      <c r="A183" s="56"/>
      <c r="B183" s="57"/>
      <c r="C183" s="57"/>
      <c r="D183" s="57"/>
      <c r="E183" s="57"/>
      <c r="F183" s="57"/>
      <c r="G183" s="57"/>
      <c r="H183" s="56"/>
      <c r="I183" s="56"/>
      <c r="J183" s="120"/>
      <c r="K183" s="57"/>
      <c r="L183" s="57"/>
      <c r="M183" s="57"/>
      <c r="N183" s="57"/>
      <c r="O183" s="57"/>
      <c r="P183" s="57"/>
      <c r="Q183" s="57"/>
      <c r="R183" s="57"/>
      <c r="S183" s="57"/>
      <c r="T183" s="57"/>
      <c r="U183" s="57"/>
      <c r="V183" s="57"/>
      <c r="W183" s="57"/>
      <c r="X183" s="57"/>
      <c r="Y183" s="57"/>
      <c r="Z183" s="57"/>
      <c r="AA183" s="57"/>
      <c r="AB183" s="57"/>
    </row>
    <row r="184" spans="1:28" ht="11.25" customHeight="1">
      <c r="A184" s="56"/>
      <c r="B184" s="57"/>
      <c r="C184" s="57"/>
      <c r="D184" s="57"/>
      <c r="E184" s="57"/>
      <c r="F184" s="57"/>
      <c r="G184" s="57"/>
      <c r="H184" s="56"/>
      <c r="I184" s="56"/>
      <c r="J184" s="120"/>
      <c r="K184" s="57"/>
      <c r="L184" s="57"/>
      <c r="M184" s="57"/>
      <c r="N184" s="57"/>
      <c r="O184" s="57"/>
      <c r="P184" s="57"/>
      <c r="Q184" s="57"/>
      <c r="R184" s="57"/>
      <c r="S184" s="57"/>
      <c r="T184" s="57"/>
      <c r="U184" s="57"/>
      <c r="V184" s="57"/>
      <c r="W184" s="57"/>
      <c r="X184" s="57"/>
      <c r="Y184" s="57"/>
      <c r="Z184" s="57"/>
      <c r="AA184" s="57"/>
      <c r="AB184" s="57"/>
    </row>
    <row r="185" spans="1:28" ht="11.25" customHeight="1">
      <c r="A185" s="56"/>
      <c r="B185" s="57"/>
      <c r="C185" s="57"/>
      <c r="D185" s="57"/>
      <c r="E185" s="57"/>
      <c r="F185" s="57"/>
      <c r="G185" s="57"/>
      <c r="H185" s="56"/>
      <c r="I185" s="56"/>
      <c r="J185" s="120"/>
      <c r="K185" s="57"/>
      <c r="L185" s="57"/>
      <c r="M185" s="57"/>
      <c r="N185" s="57"/>
      <c r="O185" s="57"/>
      <c r="P185" s="57"/>
      <c r="Q185" s="57"/>
      <c r="R185" s="57"/>
      <c r="S185" s="57"/>
      <c r="T185" s="57"/>
      <c r="U185" s="57"/>
      <c r="V185" s="57"/>
      <c r="W185" s="57"/>
      <c r="X185" s="57"/>
      <c r="Y185" s="57"/>
      <c r="Z185" s="57"/>
      <c r="AA185" s="57"/>
      <c r="AB185" s="57"/>
    </row>
    <row r="186" spans="1:28" ht="11.25" customHeight="1">
      <c r="A186" s="56"/>
      <c r="B186" s="57"/>
      <c r="C186" s="57"/>
      <c r="D186" s="57"/>
      <c r="E186" s="57"/>
      <c r="F186" s="57"/>
      <c r="G186" s="57"/>
      <c r="H186" s="56"/>
      <c r="I186" s="56"/>
      <c r="J186" s="120"/>
      <c r="K186" s="57"/>
      <c r="L186" s="57"/>
      <c r="M186" s="57"/>
      <c r="N186" s="57"/>
      <c r="O186" s="57"/>
      <c r="P186" s="57"/>
      <c r="Q186" s="57"/>
      <c r="R186" s="57"/>
      <c r="S186" s="57"/>
      <c r="T186" s="57"/>
      <c r="U186" s="57"/>
      <c r="V186" s="57"/>
      <c r="W186" s="57"/>
      <c r="X186" s="57"/>
      <c r="Y186" s="57"/>
      <c r="Z186" s="57"/>
      <c r="AA186" s="57"/>
      <c r="AB186" s="57"/>
    </row>
    <row r="187" spans="1:28" ht="11.25" customHeight="1">
      <c r="A187" s="56"/>
      <c r="B187" s="57"/>
      <c r="C187" s="57"/>
      <c r="D187" s="57"/>
      <c r="E187" s="57"/>
      <c r="F187" s="57"/>
      <c r="G187" s="57"/>
      <c r="H187" s="56"/>
      <c r="I187" s="56"/>
      <c r="J187" s="120"/>
      <c r="K187" s="57"/>
      <c r="L187" s="57"/>
      <c r="M187" s="57"/>
      <c r="N187" s="57"/>
      <c r="O187" s="57"/>
      <c r="P187" s="57"/>
      <c r="Q187" s="57"/>
      <c r="R187" s="57"/>
      <c r="S187" s="57"/>
      <c r="T187" s="57"/>
      <c r="U187" s="57"/>
      <c r="V187" s="57"/>
      <c r="W187" s="57"/>
      <c r="X187" s="57"/>
      <c r="Y187" s="57"/>
      <c r="Z187" s="57"/>
      <c r="AA187" s="57"/>
      <c r="AB187" s="57"/>
    </row>
    <row r="188" spans="1:28" ht="11.25" customHeight="1">
      <c r="A188" s="56"/>
      <c r="B188" s="57"/>
      <c r="C188" s="57"/>
      <c r="D188" s="57"/>
      <c r="E188" s="57"/>
      <c r="F188" s="57"/>
      <c r="G188" s="57"/>
      <c r="H188" s="56"/>
      <c r="I188" s="56"/>
      <c r="J188" s="120"/>
      <c r="K188" s="57"/>
      <c r="L188" s="57"/>
      <c r="M188" s="57"/>
      <c r="N188" s="57"/>
      <c r="O188" s="57"/>
      <c r="P188" s="57"/>
      <c r="Q188" s="57"/>
      <c r="R188" s="57"/>
      <c r="S188" s="57"/>
      <c r="T188" s="57"/>
      <c r="U188" s="57"/>
      <c r="V188" s="57"/>
      <c r="W188" s="57"/>
      <c r="X188" s="57"/>
      <c r="Y188" s="57"/>
      <c r="Z188" s="57"/>
      <c r="AA188" s="57"/>
      <c r="AB188" s="57"/>
    </row>
    <row r="189" spans="1:28" ht="11.25" customHeight="1">
      <c r="A189" s="56"/>
      <c r="B189" s="57"/>
      <c r="C189" s="57"/>
      <c r="D189" s="57"/>
      <c r="E189" s="57"/>
      <c r="F189" s="57"/>
      <c r="G189" s="57"/>
      <c r="H189" s="56"/>
      <c r="I189" s="56"/>
      <c r="J189" s="120"/>
      <c r="K189" s="57"/>
      <c r="L189" s="57"/>
      <c r="M189" s="57"/>
      <c r="N189" s="57"/>
      <c r="O189" s="57"/>
      <c r="P189" s="57"/>
      <c r="Q189" s="57"/>
      <c r="R189" s="57"/>
      <c r="S189" s="57"/>
      <c r="T189" s="57"/>
      <c r="U189" s="57"/>
      <c r="V189" s="57"/>
      <c r="W189" s="57"/>
      <c r="X189" s="57"/>
      <c r="Y189" s="57"/>
      <c r="Z189" s="57"/>
      <c r="AA189" s="57"/>
      <c r="AB189" s="57"/>
    </row>
    <row r="190" spans="1:28" ht="11.25" customHeight="1">
      <c r="A190" s="56"/>
      <c r="B190" s="57"/>
      <c r="C190" s="57"/>
      <c r="D190" s="57"/>
      <c r="E190" s="57"/>
      <c r="F190" s="57"/>
      <c r="G190" s="57"/>
      <c r="H190" s="56"/>
      <c r="I190" s="56"/>
      <c r="J190" s="120"/>
      <c r="K190" s="57"/>
      <c r="L190" s="57"/>
      <c r="M190" s="57"/>
      <c r="N190" s="57"/>
      <c r="O190" s="57"/>
      <c r="P190" s="57"/>
      <c r="Q190" s="57"/>
      <c r="R190" s="57"/>
      <c r="S190" s="57"/>
      <c r="T190" s="57"/>
      <c r="U190" s="57"/>
      <c r="V190" s="57"/>
      <c r="W190" s="57"/>
      <c r="X190" s="57"/>
      <c r="Y190" s="57"/>
      <c r="Z190" s="57"/>
      <c r="AA190" s="57"/>
      <c r="AB190" s="57"/>
    </row>
    <row r="191" spans="1:28" ht="11.25" customHeight="1">
      <c r="A191" s="56"/>
      <c r="B191" s="57"/>
      <c r="C191" s="57"/>
      <c r="D191" s="57"/>
      <c r="E191" s="57"/>
      <c r="F191" s="57"/>
      <c r="G191" s="57"/>
      <c r="H191" s="56"/>
      <c r="I191" s="56"/>
      <c r="J191" s="120"/>
      <c r="K191" s="57"/>
      <c r="L191" s="57"/>
      <c r="M191" s="57"/>
      <c r="N191" s="57"/>
      <c r="O191" s="57"/>
      <c r="P191" s="57"/>
      <c r="Q191" s="57"/>
      <c r="R191" s="57"/>
      <c r="S191" s="57"/>
      <c r="T191" s="57"/>
      <c r="U191" s="57"/>
      <c r="V191" s="57"/>
      <c r="W191" s="57"/>
      <c r="X191" s="57"/>
      <c r="Y191" s="57"/>
      <c r="Z191" s="57"/>
      <c r="AA191" s="57"/>
      <c r="AB191" s="57"/>
    </row>
    <row r="192" spans="1:28" ht="11.25" customHeight="1">
      <c r="A192" s="56"/>
      <c r="B192" s="57"/>
      <c r="C192" s="57"/>
      <c r="D192" s="57"/>
      <c r="E192" s="57"/>
      <c r="F192" s="57"/>
      <c r="G192" s="57"/>
      <c r="H192" s="56"/>
      <c r="I192" s="56"/>
      <c r="J192" s="120"/>
      <c r="K192" s="57"/>
      <c r="L192" s="57"/>
      <c r="M192" s="57"/>
      <c r="N192" s="57"/>
      <c r="O192" s="57"/>
      <c r="P192" s="57"/>
      <c r="Q192" s="57"/>
      <c r="R192" s="57"/>
      <c r="S192" s="57"/>
      <c r="T192" s="57"/>
      <c r="U192" s="57"/>
      <c r="V192" s="57"/>
      <c r="W192" s="57"/>
      <c r="X192" s="57"/>
      <c r="Y192" s="57"/>
      <c r="Z192" s="57"/>
      <c r="AA192" s="57"/>
      <c r="AB192" s="57"/>
    </row>
    <row r="193" spans="1:28" ht="11.25" customHeight="1">
      <c r="A193" s="56"/>
      <c r="B193" s="57"/>
      <c r="C193" s="57"/>
      <c r="D193" s="57"/>
      <c r="E193" s="57"/>
      <c r="F193" s="57"/>
      <c r="G193" s="57"/>
      <c r="H193" s="56"/>
      <c r="I193" s="56"/>
      <c r="J193" s="120"/>
      <c r="K193" s="57"/>
      <c r="L193" s="57"/>
      <c r="M193" s="57"/>
      <c r="N193" s="57"/>
      <c r="O193" s="57"/>
      <c r="P193" s="57"/>
      <c r="Q193" s="57"/>
      <c r="R193" s="57"/>
      <c r="S193" s="57"/>
      <c r="T193" s="57"/>
      <c r="U193" s="57"/>
      <c r="V193" s="57"/>
      <c r="W193" s="57"/>
      <c r="X193" s="57"/>
      <c r="Y193" s="57"/>
      <c r="Z193" s="57"/>
      <c r="AA193" s="57"/>
      <c r="AB193" s="57"/>
    </row>
    <row r="194" spans="1:28" ht="11.25" customHeight="1">
      <c r="A194" s="56"/>
      <c r="B194" s="57"/>
      <c r="C194" s="57"/>
      <c r="D194" s="57"/>
      <c r="E194" s="57"/>
      <c r="F194" s="57"/>
      <c r="G194" s="57"/>
      <c r="H194" s="56"/>
      <c r="I194" s="56"/>
      <c r="J194" s="120"/>
      <c r="K194" s="57"/>
      <c r="L194" s="57"/>
      <c r="M194" s="57"/>
      <c r="N194" s="57"/>
      <c r="O194" s="57"/>
      <c r="P194" s="57"/>
      <c r="Q194" s="57"/>
      <c r="R194" s="57"/>
      <c r="S194" s="57"/>
      <c r="T194" s="57"/>
      <c r="U194" s="57"/>
      <c r="V194" s="57"/>
      <c r="W194" s="57"/>
      <c r="X194" s="57"/>
      <c r="Y194" s="57"/>
      <c r="Z194" s="57"/>
      <c r="AA194" s="57"/>
      <c r="AB194" s="57"/>
    </row>
    <row r="195" spans="1:28" ht="11.25" customHeight="1">
      <c r="A195" s="56"/>
      <c r="B195" s="57"/>
      <c r="C195" s="57"/>
      <c r="D195" s="57"/>
      <c r="E195" s="57"/>
      <c r="F195" s="57"/>
      <c r="G195" s="57"/>
      <c r="H195" s="56"/>
      <c r="I195" s="56"/>
      <c r="J195" s="120"/>
      <c r="K195" s="57"/>
      <c r="L195" s="57"/>
      <c r="M195" s="57"/>
      <c r="N195" s="57"/>
      <c r="O195" s="57"/>
      <c r="P195" s="57"/>
      <c r="Q195" s="57"/>
      <c r="R195" s="57"/>
      <c r="S195" s="57"/>
      <c r="T195" s="57"/>
      <c r="U195" s="57"/>
      <c r="V195" s="57"/>
      <c r="W195" s="57"/>
      <c r="X195" s="57"/>
      <c r="Y195" s="57"/>
      <c r="Z195" s="57"/>
      <c r="AA195" s="57"/>
      <c r="AB195" s="57"/>
    </row>
    <row r="196" spans="1:28" ht="11.25" customHeight="1">
      <c r="A196" s="56"/>
      <c r="B196" s="57"/>
      <c r="C196" s="57"/>
      <c r="D196" s="57"/>
      <c r="E196" s="57"/>
      <c r="F196" s="57"/>
      <c r="G196" s="57"/>
      <c r="H196" s="56"/>
      <c r="I196" s="56"/>
      <c r="J196" s="120"/>
      <c r="K196" s="57"/>
      <c r="L196" s="57"/>
      <c r="M196" s="57"/>
      <c r="N196" s="57"/>
      <c r="O196" s="57"/>
      <c r="P196" s="57"/>
      <c r="Q196" s="57"/>
      <c r="R196" s="57"/>
      <c r="S196" s="57"/>
      <c r="T196" s="57"/>
      <c r="U196" s="57"/>
      <c r="V196" s="57"/>
      <c r="W196" s="57"/>
      <c r="X196" s="57"/>
      <c r="Y196" s="57"/>
      <c r="Z196" s="57"/>
      <c r="AA196" s="57"/>
      <c r="AB196" s="57"/>
    </row>
    <row r="197" spans="1:28" ht="11.25" customHeight="1">
      <c r="A197" s="56"/>
      <c r="B197" s="57"/>
      <c r="C197" s="57"/>
      <c r="D197" s="57"/>
      <c r="E197" s="57"/>
      <c r="F197" s="57"/>
      <c r="G197" s="57"/>
      <c r="H197" s="56"/>
      <c r="I197" s="56"/>
      <c r="J197" s="120"/>
      <c r="K197" s="57"/>
      <c r="L197" s="57"/>
      <c r="M197" s="57"/>
      <c r="N197" s="57"/>
      <c r="O197" s="57"/>
      <c r="P197" s="57"/>
      <c r="Q197" s="57"/>
      <c r="R197" s="57"/>
      <c r="S197" s="57"/>
      <c r="T197" s="57"/>
      <c r="U197" s="57"/>
      <c r="V197" s="57"/>
      <c r="W197" s="57"/>
      <c r="X197" s="57"/>
      <c r="Y197" s="57"/>
      <c r="Z197" s="57"/>
      <c r="AA197" s="57"/>
      <c r="AB197" s="57"/>
    </row>
    <row r="198" spans="1:28" ht="11.25" customHeight="1">
      <c r="A198" s="56"/>
      <c r="B198" s="57"/>
      <c r="C198" s="57"/>
      <c r="D198" s="57"/>
      <c r="E198" s="57"/>
      <c r="F198" s="57"/>
      <c r="G198" s="57"/>
      <c r="H198" s="56"/>
      <c r="I198" s="56"/>
      <c r="J198" s="120"/>
      <c r="K198" s="57"/>
      <c r="L198" s="57"/>
      <c r="M198" s="57"/>
      <c r="N198" s="57"/>
      <c r="O198" s="57"/>
      <c r="P198" s="57"/>
      <c r="Q198" s="57"/>
      <c r="R198" s="57"/>
      <c r="S198" s="57"/>
      <c r="T198" s="57"/>
      <c r="U198" s="57"/>
      <c r="V198" s="57"/>
      <c r="W198" s="57"/>
      <c r="X198" s="57"/>
      <c r="Y198" s="57"/>
      <c r="Z198" s="57"/>
      <c r="AA198" s="57"/>
      <c r="AB198" s="57"/>
    </row>
    <row r="199" spans="1:28" ht="11.25" customHeight="1">
      <c r="A199" s="56"/>
      <c r="B199" s="57"/>
      <c r="C199" s="57"/>
      <c r="D199" s="57"/>
      <c r="E199" s="57"/>
      <c r="F199" s="57"/>
      <c r="G199" s="57"/>
      <c r="H199" s="56"/>
      <c r="I199" s="56"/>
      <c r="J199" s="120"/>
      <c r="K199" s="57"/>
      <c r="L199" s="57"/>
      <c r="M199" s="57"/>
      <c r="N199" s="57"/>
      <c r="O199" s="57"/>
      <c r="P199" s="57"/>
      <c r="Q199" s="57"/>
      <c r="R199" s="57"/>
      <c r="S199" s="57"/>
      <c r="T199" s="57"/>
      <c r="U199" s="57"/>
      <c r="V199" s="57"/>
      <c r="W199" s="57"/>
      <c r="X199" s="57"/>
      <c r="Y199" s="57"/>
      <c r="Z199" s="57"/>
      <c r="AA199" s="57"/>
      <c r="AB199" s="57"/>
    </row>
    <row r="200" spans="1:28" ht="11.25" customHeight="1">
      <c r="A200" s="56"/>
      <c r="B200" s="57"/>
      <c r="C200" s="57"/>
      <c r="D200" s="57"/>
      <c r="E200" s="57"/>
      <c r="F200" s="57"/>
      <c r="G200" s="57"/>
      <c r="H200" s="56"/>
      <c r="I200" s="56"/>
      <c r="J200" s="120"/>
      <c r="K200" s="57"/>
      <c r="L200" s="57"/>
      <c r="M200" s="57"/>
      <c r="N200" s="57"/>
      <c r="O200" s="57"/>
      <c r="P200" s="57"/>
      <c r="Q200" s="57"/>
      <c r="R200" s="57"/>
      <c r="S200" s="57"/>
      <c r="T200" s="57"/>
      <c r="U200" s="57"/>
      <c r="V200" s="57"/>
      <c r="W200" s="57"/>
      <c r="X200" s="57"/>
      <c r="Y200" s="57"/>
      <c r="Z200" s="57"/>
      <c r="AA200" s="57"/>
      <c r="AB200" s="57"/>
    </row>
    <row r="201" spans="1:28" ht="11.25" customHeight="1">
      <c r="A201" s="56"/>
      <c r="B201" s="57"/>
      <c r="C201" s="57"/>
      <c r="D201" s="57"/>
      <c r="E201" s="57"/>
      <c r="F201" s="57"/>
      <c r="G201" s="57"/>
      <c r="H201" s="56"/>
      <c r="I201" s="56"/>
      <c r="J201" s="120"/>
      <c r="K201" s="57"/>
      <c r="L201" s="57"/>
      <c r="M201" s="57"/>
      <c r="N201" s="57"/>
      <c r="O201" s="57"/>
      <c r="P201" s="57"/>
      <c r="Q201" s="57"/>
      <c r="R201" s="57"/>
      <c r="S201" s="57"/>
      <c r="T201" s="57"/>
      <c r="U201" s="57"/>
      <c r="V201" s="57"/>
      <c r="W201" s="57"/>
      <c r="X201" s="57"/>
      <c r="Y201" s="57"/>
      <c r="Z201" s="57"/>
      <c r="AA201" s="57"/>
      <c r="AB201" s="57"/>
    </row>
    <row r="202" spans="1:28" ht="11.25" customHeight="1">
      <c r="A202" s="56"/>
      <c r="B202" s="57"/>
      <c r="C202" s="57"/>
      <c r="D202" s="57"/>
      <c r="E202" s="57"/>
      <c r="F202" s="57"/>
      <c r="G202" s="57"/>
      <c r="H202" s="56"/>
      <c r="I202" s="56"/>
      <c r="J202" s="120"/>
      <c r="K202" s="57"/>
      <c r="L202" s="57"/>
      <c r="M202" s="57"/>
      <c r="N202" s="57"/>
      <c r="O202" s="57"/>
      <c r="P202" s="57"/>
      <c r="Q202" s="57"/>
      <c r="R202" s="57"/>
      <c r="S202" s="57"/>
      <c r="T202" s="57"/>
      <c r="U202" s="57"/>
      <c r="V202" s="57"/>
      <c r="W202" s="57"/>
      <c r="X202" s="57"/>
      <c r="Y202" s="57"/>
      <c r="Z202" s="57"/>
      <c r="AA202" s="57"/>
      <c r="AB202" s="57"/>
    </row>
    <row r="203" spans="1:28" ht="11.25" customHeight="1">
      <c r="A203" s="56"/>
      <c r="B203" s="57"/>
      <c r="C203" s="57"/>
      <c r="D203" s="57"/>
      <c r="E203" s="57"/>
      <c r="F203" s="57"/>
      <c r="G203" s="57"/>
      <c r="H203" s="56"/>
      <c r="I203" s="56"/>
      <c r="J203" s="120"/>
      <c r="K203" s="57"/>
      <c r="L203" s="57"/>
      <c r="M203" s="57"/>
      <c r="N203" s="57"/>
      <c r="O203" s="57"/>
      <c r="P203" s="57"/>
      <c r="Q203" s="57"/>
      <c r="R203" s="57"/>
      <c r="S203" s="57"/>
      <c r="T203" s="57"/>
      <c r="U203" s="57"/>
      <c r="V203" s="57"/>
      <c r="W203" s="57"/>
      <c r="X203" s="57"/>
      <c r="Y203" s="57"/>
      <c r="Z203" s="57"/>
      <c r="AA203" s="57"/>
      <c r="AB203" s="57"/>
    </row>
    <row r="204" spans="1:28" ht="11.25" customHeight="1">
      <c r="A204" s="56"/>
      <c r="B204" s="57"/>
      <c r="C204" s="57"/>
      <c r="D204" s="57"/>
      <c r="E204" s="57"/>
      <c r="F204" s="57"/>
      <c r="G204" s="57"/>
      <c r="H204" s="56"/>
      <c r="I204" s="56"/>
      <c r="J204" s="120"/>
      <c r="K204" s="57"/>
      <c r="L204" s="57"/>
      <c r="M204" s="57"/>
      <c r="N204" s="57"/>
      <c r="O204" s="57"/>
      <c r="P204" s="57"/>
      <c r="Q204" s="57"/>
      <c r="R204" s="57"/>
      <c r="S204" s="57"/>
      <c r="T204" s="57"/>
      <c r="U204" s="57"/>
      <c r="V204" s="57"/>
      <c r="W204" s="57"/>
      <c r="X204" s="57"/>
      <c r="Y204" s="57"/>
      <c r="Z204" s="57"/>
      <c r="AA204" s="57"/>
      <c r="AB204" s="57"/>
    </row>
    <row r="205" spans="1:28" ht="11.25" customHeight="1">
      <c r="A205" s="56"/>
      <c r="B205" s="57"/>
      <c r="C205" s="57"/>
      <c r="D205" s="57"/>
      <c r="E205" s="57"/>
      <c r="F205" s="57"/>
      <c r="G205" s="57"/>
      <c r="H205" s="56"/>
      <c r="I205" s="56"/>
      <c r="J205" s="120"/>
      <c r="K205" s="57"/>
      <c r="L205" s="57"/>
      <c r="M205" s="57"/>
      <c r="N205" s="57"/>
      <c r="O205" s="57"/>
      <c r="P205" s="57"/>
      <c r="Q205" s="57"/>
      <c r="R205" s="57"/>
      <c r="S205" s="57"/>
      <c r="T205" s="57"/>
      <c r="U205" s="57"/>
      <c r="V205" s="57"/>
      <c r="W205" s="57"/>
      <c r="X205" s="57"/>
      <c r="Y205" s="57"/>
      <c r="Z205" s="57"/>
      <c r="AA205" s="57"/>
      <c r="AB205" s="57"/>
    </row>
    <row r="206" spans="1:28" ht="11.25" customHeight="1">
      <c r="A206" s="56"/>
      <c r="B206" s="57"/>
      <c r="C206" s="57"/>
      <c r="D206" s="57"/>
      <c r="E206" s="57"/>
      <c r="F206" s="57"/>
      <c r="G206" s="57"/>
      <c r="H206" s="56"/>
      <c r="I206" s="56"/>
      <c r="J206" s="120"/>
      <c r="K206" s="57"/>
      <c r="L206" s="57"/>
      <c r="M206" s="57"/>
      <c r="N206" s="57"/>
      <c r="O206" s="57"/>
      <c r="P206" s="57"/>
      <c r="Q206" s="57"/>
      <c r="R206" s="57"/>
      <c r="S206" s="57"/>
      <c r="T206" s="57"/>
      <c r="U206" s="57"/>
      <c r="V206" s="57"/>
      <c r="W206" s="57"/>
      <c r="X206" s="57"/>
      <c r="Y206" s="57"/>
      <c r="Z206" s="57"/>
      <c r="AA206" s="57"/>
      <c r="AB206" s="57"/>
    </row>
    <row r="207" spans="1:28" ht="11.25" customHeight="1">
      <c r="A207" s="56"/>
      <c r="B207" s="57"/>
      <c r="C207" s="57"/>
      <c r="D207" s="57"/>
      <c r="E207" s="57"/>
      <c r="F207" s="57"/>
      <c r="G207" s="57"/>
      <c r="H207" s="56"/>
      <c r="I207" s="56"/>
      <c r="J207" s="120"/>
      <c r="K207" s="57"/>
      <c r="L207" s="57"/>
      <c r="M207" s="57"/>
      <c r="N207" s="57"/>
      <c r="O207" s="57"/>
      <c r="P207" s="57"/>
      <c r="Q207" s="57"/>
      <c r="R207" s="57"/>
      <c r="S207" s="57"/>
      <c r="T207" s="57"/>
      <c r="U207" s="57"/>
      <c r="V207" s="57"/>
      <c r="W207" s="57"/>
      <c r="X207" s="57"/>
      <c r="Y207" s="57"/>
      <c r="Z207" s="57"/>
      <c r="AA207" s="57"/>
      <c r="AB207" s="57"/>
    </row>
    <row r="208" spans="1:28" ht="11.25" customHeight="1">
      <c r="A208" s="56"/>
      <c r="B208" s="57"/>
      <c r="C208" s="57"/>
      <c r="D208" s="57"/>
      <c r="E208" s="57"/>
      <c r="F208" s="57"/>
      <c r="G208" s="57"/>
      <c r="H208" s="56"/>
      <c r="I208" s="56"/>
      <c r="J208" s="120"/>
      <c r="K208" s="57"/>
      <c r="L208" s="57"/>
      <c r="M208" s="57"/>
      <c r="N208" s="57"/>
      <c r="O208" s="57"/>
      <c r="P208" s="57"/>
      <c r="Q208" s="57"/>
      <c r="R208" s="57"/>
      <c r="S208" s="57"/>
      <c r="T208" s="57"/>
      <c r="U208" s="57"/>
      <c r="V208" s="57"/>
      <c r="W208" s="57"/>
      <c r="X208" s="57"/>
      <c r="Y208" s="57"/>
      <c r="Z208" s="57"/>
      <c r="AA208" s="57"/>
      <c r="AB208" s="57"/>
    </row>
    <row r="209" spans="1:28" ht="11.25" customHeight="1">
      <c r="A209" s="56"/>
      <c r="B209" s="57"/>
      <c r="C209" s="57"/>
      <c r="D209" s="57"/>
      <c r="E209" s="57"/>
      <c r="F209" s="57"/>
      <c r="G209" s="57"/>
      <c r="H209" s="56"/>
      <c r="I209" s="56"/>
      <c r="J209" s="120"/>
      <c r="K209" s="57"/>
      <c r="L209" s="57"/>
      <c r="M209" s="57"/>
      <c r="N209" s="57"/>
      <c r="O209" s="57"/>
      <c r="P209" s="57"/>
      <c r="Q209" s="57"/>
      <c r="R209" s="57"/>
      <c r="S209" s="57"/>
      <c r="T209" s="57"/>
      <c r="U209" s="57"/>
      <c r="V209" s="57"/>
      <c r="W209" s="57"/>
      <c r="X209" s="57"/>
      <c r="Y209" s="57"/>
      <c r="Z209" s="57"/>
      <c r="AA209" s="57"/>
      <c r="AB209" s="57"/>
    </row>
    <row r="210" spans="1:28" ht="11.25" customHeight="1">
      <c r="A210" s="56"/>
      <c r="B210" s="57"/>
      <c r="C210" s="57"/>
      <c r="D210" s="57"/>
      <c r="E210" s="57"/>
      <c r="F210" s="57"/>
      <c r="G210" s="57"/>
      <c r="H210" s="56"/>
      <c r="I210" s="56"/>
      <c r="J210" s="120"/>
      <c r="K210" s="57"/>
      <c r="L210" s="57"/>
      <c r="M210" s="57"/>
      <c r="N210" s="57"/>
      <c r="O210" s="57"/>
      <c r="P210" s="57"/>
      <c r="Q210" s="57"/>
      <c r="R210" s="57"/>
      <c r="S210" s="57"/>
      <c r="T210" s="57"/>
      <c r="U210" s="57"/>
      <c r="V210" s="57"/>
      <c r="W210" s="57"/>
      <c r="X210" s="57"/>
      <c r="Y210" s="57"/>
      <c r="Z210" s="57"/>
      <c r="AA210" s="57"/>
      <c r="AB210" s="57"/>
    </row>
    <row r="211" spans="1:28" ht="11.25" customHeight="1">
      <c r="A211" s="56"/>
      <c r="B211" s="57"/>
      <c r="C211" s="57"/>
      <c r="D211" s="57"/>
      <c r="E211" s="57"/>
      <c r="F211" s="57"/>
      <c r="G211" s="57"/>
      <c r="H211" s="56"/>
      <c r="I211" s="56"/>
      <c r="J211" s="120"/>
      <c r="K211" s="57"/>
      <c r="L211" s="57"/>
      <c r="M211" s="57"/>
      <c r="N211" s="57"/>
      <c r="O211" s="57"/>
      <c r="P211" s="57"/>
      <c r="Q211" s="57"/>
      <c r="R211" s="57"/>
      <c r="S211" s="57"/>
      <c r="T211" s="57"/>
      <c r="U211" s="57"/>
      <c r="V211" s="57"/>
      <c r="W211" s="57"/>
      <c r="X211" s="57"/>
      <c r="Y211" s="57"/>
      <c r="Z211" s="57"/>
      <c r="AA211" s="57"/>
      <c r="AB211" s="57"/>
    </row>
    <row r="212" spans="1:28" ht="11.25" customHeight="1">
      <c r="A212" s="56"/>
      <c r="B212" s="57"/>
      <c r="C212" s="57"/>
      <c r="D212" s="57"/>
      <c r="E212" s="57"/>
      <c r="F212" s="57"/>
      <c r="G212" s="57"/>
      <c r="H212" s="56"/>
      <c r="I212" s="56"/>
      <c r="J212" s="120"/>
      <c r="K212" s="57"/>
      <c r="L212" s="57"/>
      <c r="M212" s="57"/>
      <c r="N212" s="57"/>
      <c r="O212" s="57"/>
      <c r="P212" s="57"/>
      <c r="Q212" s="57"/>
      <c r="R212" s="57"/>
      <c r="S212" s="57"/>
      <c r="T212" s="57"/>
      <c r="U212" s="57"/>
      <c r="V212" s="57"/>
      <c r="W212" s="57"/>
      <c r="X212" s="57"/>
      <c r="Y212" s="57"/>
      <c r="Z212" s="57"/>
      <c r="AA212" s="57"/>
      <c r="AB212" s="57"/>
    </row>
    <row r="213" spans="1:28" ht="11.25" customHeight="1">
      <c r="A213" s="56"/>
      <c r="B213" s="57"/>
      <c r="C213" s="57"/>
      <c r="D213" s="57"/>
      <c r="E213" s="57"/>
      <c r="F213" s="57"/>
      <c r="G213" s="57"/>
      <c r="H213" s="56"/>
      <c r="I213" s="56"/>
      <c r="J213" s="120"/>
      <c r="K213" s="57"/>
      <c r="L213" s="57"/>
      <c r="M213" s="57"/>
      <c r="N213" s="57"/>
      <c r="O213" s="57"/>
      <c r="P213" s="57"/>
      <c r="Q213" s="57"/>
      <c r="R213" s="57"/>
      <c r="S213" s="57"/>
      <c r="T213" s="57"/>
      <c r="U213" s="57"/>
      <c r="V213" s="57"/>
      <c r="W213" s="57"/>
      <c r="X213" s="57"/>
      <c r="Y213" s="57"/>
      <c r="Z213" s="57"/>
      <c r="AA213" s="57"/>
      <c r="AB213" s="57"/>
    </row>
    <row r="214" spans="1:28" ht="11.25" customHeight="1">
      <c r="A214" s="56"/>
      <c r="B214" s="57"/>
      <c r="C214" s="57"/>
      <c r="D214" s="57"/>
      <c r="E214" s="57"/>
      <c r="F214" s="57"/>
      <c r="G214" s="57"/>
      <c r="H214" s="56"/>
      <c r="I214" s="56"/>
      <c r="J214" s="120"/>
      <c r="K214" s="57"/>
      <c r="L214" s="57"/>
      <c r="M214" s="57"/>
      <c r="N214" s="57"/>
      <c r="O214" s="57"/>
      <c r="P214" s="57"/>
      <c r="Q214" s="57"/>
      <c r="R214" s="57"/>
      <c r="S214" s="57"/>
      <c r="T214" s="57"/>
      <c r="U214" s="57"/>
      <c r="V214" s="57"/>
      <c r="W214" s="57"/>
      <c r="X214" s="57"/>
      <c r="Y214" s="57"/>
      <c r="Z214" s="57"/>
      <c r="AA214" s="57"/>
      <c r="AB214" s="57"/>
    </row>
    <row r="215" spans="1:28" ht="11.25" customHeight="1">
      <c r="A215" s="56"/>
      <c r="B215" s="57"/>
      <c r="C215" s="57"/>
      <c r="D215" s="57"/>
      <c r="E215" s="57"/>
      <c r="F215" s="57"/>
      <c r="G215" s="57"/>
      <c r="H215" s="56"/>
      <c r="I215" s="56"/>
      <c r="J215" s="120"/>
      <c r="K215" s="57"/>
      <c r="L215" s="57"/>
      <c r="M215" s="57"/>
      <c r="N215" s="57"/>
      <c r="O215" s="57"/>
      <c r="P215" s="57"/>
      <c r="Q215" s="57"/>
      <c r="R215" s="57"/>
      <c r="S215" s="57"/>
      <c r="T215" s="57"/>
      <c r="U215" s="57"/>
      <c r="V215" s="57"/>
      <c r="W215" s="57"/>
      <c r="X215" s="57"/>
      <c r="Y215" s="57"/>
      <c r="Z215" s="57"/>
      <c r="AA215" s="57"/>
      <c r="AB215" s="57"/>
    </row>
    <row r="216" spans="1:28" ht="11.25" customHeight="1">
      <c r="A216" s="56"/>
      <c r="B216" s="57"/>
      <c r="C216" s="57"/>
      <c r="D216" s="57"/>
      <c r="E216" s="57"/>
      <c r="F216" s="57"/>
      <c r="G216" s="57"/>
      <c r="H216" s="56"/>
      <c r="I216" s="56"/>
      <c r="J216" s="120"/>
      <c r="K216" s="57"/>
      <c r="L216" s="57"/>
      <c r="M216" s="57"/>
      <c r="N216" s="57"/>
      <c r="O216" s="57"/>
      <c r="P216" s="57"/>
      <c r="Q216" s="57"/>
      <c r="R216" s="57"/>
      <c r="S216" s="57"/>
      <c r="T216" s="57"/>
      <c r="U216" s="57"/>
      <c r="V216" s="57"/>
      <c r="W216" s="57"/>
      <c r="X216" s="57"/>
      <c r="Y216" s="57"/>
      <c r="Z216" s="57"/>
      <c r="AA216" s="57"/>
      <c r="AB216" s="57"/>
    </row>
    <row r="217" spans="1:28" ht="11.25" customHeight="1">
      <c r="A217" s="56"/>
      <c r="B217" s="57"/>
      <c r="C217" s="57"/>
      <c r="D217" s="57"/>
      <c r="E217" s="57"/>
      <c r="F217" s="57"/>
      <c r="G217" s="57"/>
      <c r="H217" s="56"/>
      <c r="I217" s="56"/>
      <c r="J217" s="120"/>
      <c r="K217" s="57"/>
      <c r="L217" s="57"/>
      <c r="M217" s="57"/>
      <c r="N217" s="57"/>
      <c r="O217" s="57"/>
      <c r="P217" s="57"/>
      <c r="Q217" s="57"/>
      <c r="R217" s="57"/>
      <c r="S217" s="57"/>
      <c r="T217" s="57"/>
      <c r="U217" s="57"/>
      <c r="V217" s="57"/>
      <c r="W217" s="57"/>
      <c r="X217" s="57"/>
      <c r="Y217" s="57"/>
      <c r="Z217" s="57"/>
      <c r="AA217" s="57"/>
      <c r="AB217" s="57"/>
    </row>
    <row r="218" spans="1:28" ht="11.25" customHeight="1">
      <c r="A218" s="56"/>
      <c r="B218" s="57"/>
      <c r="C218" s="57"/>
      <c r="D218" s="57"/>
      <c r="E218" s="57"/>
      <c r="F218" s="57"/>
      <c r="G218" s="57"/>
      <c r="H218" s="56"/>
      <c r="I218" s="56"/>
      <c r="J218" s="120"/>
      <c r="K218" s="57"/>
      <c r="L218" s="57"/>
      <c r="M218" s="57"/>
      <c r="N218" s="57"/>
      <c r="O218" s="57"/>
      <c r="P218" s="57"/>
      <c r="Q218" s="57"/>
      <c r="R218" s="57"/>
      <c r="S218" s="57"/>
      <c r="T218" s="57"/>
      <c r="U218" s="57"/>
      <c r="V218" s="57"/>
      <c r="W218" s="57"/>
      <c r="X218" s="57"/>
      <c r="Y218" s="57"/>
      <c r="Z218" s="57"/>
      <c r="AA218" s="57"/>
      <c r="AB218" s="57"/>
    </row>
    <row r="219" spans="1:28" ht="11.25" customHeight="1">
      <c r="A219" s="56"/>
      <c r="B219" s="57"/>
      <c r="C219" s="57"/>
      <c r="D219" s="57"/>
      <c r="E219" s="57"/>
      <c r="F219" s="57"/>
      <c r="G219" s="57"/>
      <c r="H219" s="56"/>
      <c r="I219" s="56"/>
      <c r="J219" s="120"/>
      <c r="K219" s="57"/>
      <c r="L219" s="57"/>
      <c r="M219" s="57"/>
      <c r="N219" s="57"/>
      <c r="O219" s="57"/>
      <c r="P219" s="57"/>
      <c r="Q219" s="57"/>
      <c r="R219" s="57"/>
      <c r="S219" s="57"/>
      <c r="T219" s="57"/>
      <c r="U219" s="57"/>
      <c r="V219" s="57"/>
      <c r="W219" s="57"/>
      <c r="X219" s="57"/>
      <c r="Y219" s="57"/>
      <c r="Z219" s="57"/>
      <c r="AA219" s="57"/>
      <c r="AB219" s="57"/>
    </row>
    <row r="220" spans="1:28" ht="11.25" customHeight="1">
      <c r="A220" s="56"/>
      <c r="B220" s="57"/>
      <c r="C220" s="57"/>
      <c r="D220" s="57"/>
      <c r="E220" s="57"/>
      <c r="F220" s="57"/>
      <c r="G220" s="57"/>
      <c r="H220" s="56"/>
      <c r="I220" s="56"/>
      <c r="J220" s="120"/>
      <c r="K220" s="57"/>
      <c r="L220" s="57"/>
      <c r="M220" s="57"/>
      <c r="N220" s="57"/>
      <c r="O220" s="57"/>
      <c r="P220" s="57"/>
      <c r="Q220" s="57"/>
      <c r="R220" s="57"/>
      <c r="S220" s="57"/>
      <c r="T220" s="57"/>
      <c r="U220" s="57"/>
      <c r="V220" s="57"/>
      <c r="W220" s="57"/>
      <c r="X220" s="57"/>
      <c r="Y220" s="57"/>
      <c r="Z220" s="57"/>
      <c r="AA220" s="57"/>
      <c r="AB220" s="57"/>
    </row>
    <row r="221" spans="1:28" ht="11.25" customHeight="1">
      <c r="A221" s="56"/>
      <c r="B221" s="57"/>
      <c r="C221" s="57"/>
      <c r="D221" s="57"/>
      <c r="E221" s="57"/>
      <c r="F221" s="57"/>
      <c r="G221" s="57"/>
      <c r="H221" s="56"/>
      <c r="I221" s="56"/>
      <c r="J221" s="120"/>
      <c r="K221" s="57"/>
      <c r="L221" s="57"/>
      <c r="M221" s="57"/>
      <c r="N221" s="57"/>
      <c r="O221" s="57"/>
      <c r="P221" s="57"/>
      <c r="Q221" s="57"/>
      <c r="R221" s="57"/>
      <c r="S221" s="57"/>
      <c r="T221" s="57"/>
      <c r="U221" s="57"/>
      <c r="V221" s="57"/>
      <c r="W221" s="57"/>
      <c r="X221" s="57"/>
      <c r="Y221" s="57"/>
      <c r="Z221" s="57"/>
      <c r="AA221" s="57"/>
      <c r="AB221" s="57"/>
    </row>
    <row r="222" spans="1:28" ht="11.25" customHeight="1">
      <c r="A222" s="56"/>
      <c r="B222" s="57"/>
      <c r="C222" s="57"/>
      <c r="D222" s="57"/>
      <c r="E222" s="57"/>
      <c r="F222" s="57"/>
      <c r="G222" s="57"/>
      <c r="H222" s="56"/>
      <c r="I222" s="56"/>
      <c r="J222" s="120"/>
      <c r="K222" s="57"/>
      <c r="L222" s="57"/>
      <c r="M222" s="57"/>
      <c r="N222" s="57"/>
      <c r="O222" s="57"/>
      <c r="P222" s="57"/>
      <c r="Q222" s="57"/>
      <c r="R222" s="57"/>
      <c r="S222" s="57"/>
      <c r="T222" s="57"/>
      <c r="U222" s="57"/>
      <c r="V222" s="57"/>
      <c r="W222" s="57"/>
      <c r="X222" s="57"/>
      <c r="Y222" s="57"/>
      <c r="Z222" s="57"/>
      <c r="AA222" s="57"/>
      <c r="AB222" s="57"/>
    </row>
    <row r="223" spans="1:28" ht="11.25" customHeight="1">
      <c r="A223" s="56"/>
      <c r="B223" s="57"/>
      <c r="C223" s="57"/>
      <c r="D223" s="57"/>
      <c r="E223" s="57"/>
      <c r="F223" s="57"/>
      <c r="G223" s="57"/>
      <c r="H223" s="56"/>
      <c r="I223" s="56"/>
      <c r="J223" s="120"/>
      <c r="K223" s="57"/>
      <c r="L223" s="57"/>
      <c r="M223" s="57"/>
      <c r="N223" s="57"/>
      <c r="O223" s="57"/>
      <c r="P223" s="57"/>
      <c r="Q223" s="57"/>
      <c r="R223" s="57"/>
      <c r="S223" s="57"/>
      <c r="T223" s="57"/>
      <c r="U223" s="57"/>
      <c r="V223" s="57"/>
      <c r="W223" s="57"/>
      <c r="X223" s="57"/>
      <c r="Y223" s="57"/>
      <c r="Z223" s="57"/>
      <c r="AA223" s="57"/>
      <c r="AB223" s="57"/>
    </row>
    <row r="224" spans="1:28" ht="11.25" customHeight="1">
      <c r="A224" s="56"/>
      <c r="B224" s="57"/>
      <c r="C224" s="57"/>
      <c r="D224" s="57"/>
      <c r="E224" s="57"/>
      <c r="F224" s="57"/>
      <c r="G224" s="57"/>
      <c r="H224" s="56"/>
      <c r="I224" s="56"/>
      <c r="J224" s="120"/>
      <c r="K224" s="57"/>
      <c r="L224" s="57"/>
      <c r="M224" s="57"/>
      <c r="N224" s="57"/>
      <c r="O224" s="57"/>
      <c r="P224" s="57"/>
      <c r="Q224" s="57"/>
      <c r="R224" s="57"/>
      <c r="S224" s="57"/>
      <c r="T224" s="57"/>
      <c r="U224" s="57"/>
      <c r="V224" s="57"/>
      <c r="W224" s="57"/>
      <c r="X224" s="57"/>
      <c r="Y224" s="57"/>
      <c r="Z224" s="57"/>
      <c r="AA224" s="57"/>
      <c r="AB224" s="57"/>
    </row>
    <row r="225" spans="1:28" ht="11.25" customHeight="1">
      <c r="A225" s="56"/>
      <c r="B225" s="57"/>
      <c r="C225" s="57"/>
      <c r="D225" s="57"/>
      <c r="E225" s="57"/>
      <c r="F225" s="57"/>
      <c r="G225" s="57"/>
      <c r="H225" s="56"/>
      <c r="I225" s="56"/>
      <c r="J225" s="120"/>
      <c r="K225" s="57"/>
      <c r="L225" s="57"/>
      <c r="M225" s="57"/>
      <c r="N225" s="57"/>
      <c r="O225" s="57"/>
      <c r="P225" s="57"/>
      <c r="Q225" s="57"/>
      <c r="R225" s="57"/>
      <c r="S225" s="57"/>
      <c r="T225" s="57"/>
      <c r="U225" s="57"/>
      <c r="V225" s="57"/>
      <c r="W225" s="57"/>
      <c r="X225" s="57"/>
      <c r="Y225" s="57"/>
      <c r="Z225" s="57"/>
      <c r="AA225" s="57"/>
      <c r="AB225" s="57"/>
    </row>
    <row r="226" spans="1:28" ht="11.25" customHeight="1">
      <c r="A226" s="56"/>
      <c r="B226" s="57"/>
      <c r="C226" s="57"/>
      <c r="D226" s="57"/>
      <c r="E226" s="57"/>
      <c r="F226" s="57"/>
      <c r="G226" s="57"/>
      <c r="H226" s="56"/>
      <c r="I226" s="56"/>
      <c r="J226" s="120"/>
      <c r="K226" s="57"/>
      <c r="L226" s="57"/>
      <c r="M226" s="57"/>
      <c r="N226" s="57"/>
      <c r="O226" s="57"/>
      <c r="P226" s="57"/>
      <c r="Q226" s="57"/>
      <c r="R226" s="57"/>
      <c r="S226" s="57"/>
      <c r="T226" s="57"/>
      <c r="U226" s="57"/>
      <c r="V226" s="57"/>
      <c r="W226" s="57"/>
      <c r="X226" s="57"/>
      <c r="Y226" s="57"/>
      <c r="Z226" s="57"/>
      <c r="AA226" s="57"/>
      <c r="AB226" s="57"/>
    </row>
    <row r="227" spans="1:28" ht="11.25" customHeight="1">
      <c r="A227" s="56"/>
      <c r="B227" s="57"/>
      <c r="C227" s="57"/>
      <c r="D227" s="57"/>
      <c r="E227" s="57"/>
      <c r="F227" s="57"/>
      <c r="G227" s="57"/>
      <c r="H227" s="56"/>
      <c r="I227" s="56"/>
      <c r="J227" s="120"/>
      <c r="K227" s="57"/>
      <c r="L227" s="57"/>
      <c r="M227" s="57"/>
      <c r="N227" s="57"/>
      <c r="O227" s="57"/>
      <c r="P227" s="57"/>
      <c r="Q227" s="57"/>
      <c r="R227" s="57"/>
      <c r="S227" s="57"/>
      <c r="T227" s="57"/>
      <c r="U227" s="57"/>
      <c r="V227" s="57"/>
      <c r="W227" s="57"/>
      <c r="X227" s="57"/>
      <c r="Y227" s="57"/>
      <c r="Z227" s="57"/>
      <c r="AA227" s="57"/>
      <c r="AB227" s="57"/>
    </row>
    <row r="228" spans="1:28" ht="11.25" customHeight="1">
      <c r="A228" s="56"/>
      <c r="B228" s="57"/>
      <c r="C228" s="57"/>
      <c r="D228" s="57"/>
      <c r="E228" s="57"/>
      <c r="F228" s="57"/>
      <c r="G228" s="57"/>
      <c r="H228" s="56"/>
      <c r="I228" s="56"/>
      <c r="J228" s="120"/>
      <c r="K228" s="57"/>
      <c r="L228" s="57"/>
      <c r="M228" s="57"/>
      <c r="N228" s="57"/>
      <c r="O228" s="57"/>
      <c r="P228" s="57"/>
      <c r="Q228" s="57"/>
      <c r="R228" s="57"/>
      <c r="S228" s="57"/>
      <c r="T228" s="57"/>
      <c r="U228" s="57"/>
      <c r="V228" s="57"/>
      <c r="W228" s="57"/>
      <c r="X228" s="57"/>
      <c r="Y228" s="57"/>
      <c r="Z228" s="57"/>
      <c r="AA228" s="57"/>
      <c r="AB228" s="57"/>
    </row>
    <row r="229" spans="1:28" ht="11.25" customHeight="1">
      <c r="A229" s="56"/>
      <c r="B229" s="57"/>
      <c r="C229" s="57"/>
      <c r="D229" s="57"/>
      <c r="E229" s="57"/>
      <c r="F229" s="57"/>
      <c r="G229" s="57"/>
      <c r="H229" s="56"/>
      <c r="I229" s="56"/>
      <c r="J229" s="120"/>
      <c r="K229" s="57"/>
      <c r="L229" s="57"/>
      <c r="M229" s="57"/>
      <c r="N229" s="57"/>
      <c r="O229" s="57"/>
      <c r="P229" s="57"/>
      <c r="Q229" s="57"/>
      <c r="R229" s="57"/>
      <c r="S229" s="57"/>
      <c r="T229" s="57"/>
      <c r="U229" s="57"/>
      <c r="V229" s="57"/>
      <c r="W229" s="57"/>
      <c r="X229" s="57"/>
      <c r="Y229" s="57"/>
      <c r="Z229" s="57"/>
      <c r="AA229" s="57"/>
      <c r="AB229" s="57"/>
    </row>
    <row r="230" spans="1:28" ht="11.25" customHeight="1">
      <c r="A230" s="56"/>
      <c r="B230" s="57"/>
      <c r="C230" s="57"/>
      <c r="D230" s="57"/>
      <c r="E230" s="57"/>
      <c r="F230" s="57"/>
      <c r="G230" s="57"/>
      <c r="H230" s="56"/>
      <c r="I230" s="56"/>
      <c r="J230" s="120"/>
      <c r="K230" s="57"/>
      <c r="L230" s="57"/>
      <c r="M230" s="57"/>
      <c r="N230" s="57"/>
      <c r="O230" s="57"/>
      <c r="P230" s="57"/>
      <c r="Q230" s="57"/>
      <c r="R230" s="57"/>
      <c r="S230" s="57"/>
      <c r="T230" s="57"/>
      <c r="U230" s="57"/>
      <c r="V230" s="57"/>
      <c r="W230" s="57"/>
      <c r="X230" s="57"/>
      <c r="Y230" s="57"/>
      <c r="Z230" s="57"/>
      <c r="AA230" s="57"/>
      <c r="AB230" s="57"/>
    </row>
    <row r="231" spans="1:28" ht="11.25" customHeight="1">
      <c r="A231" s="56"/>
      <c r="B231" s="57"/>
      <c r="C231" s="57"/>
      <c r="D231" s="57"/>
      <c r="E231" s="57"/>
      <c r="F231" s="57"/>
      <c r="G231" s="57"/>
      <c r="H231" s="56"/>
      <c r="I231" s="56"/>
      <c r="J231" s="120"/>
      <c r="K231" s="57"/>
      <c r="L231" s="57"/>
      <c r="M231" s="57"/>
      <c r="N231" s="57"/>
      <c r="O231" s="57"/>
      <c r="P231" s="57"/>
      <c r="Q231" s="57"/>
      <c r="R231" s="57"/>
      <c r="S231" s="57"/>
      <c r="T231" s="57"/>
      <c r="U231" s="57"/>
      <c r="V231" s="57"/>
      <c r="W231" s="57"/>
      <c r="X231" s="57"/>
      <c r="Y231" s="57"/>
      <c r="Z231" s="57"/>
      <c r="AA231" s="57"/>
      <c r="AB231" s="57"/>
    </row>
    <row r="232" spans="1:28" ht="11.25" customHeight="1">
      <c r="A232" s="56"/>
      <c r="B232" s="57"/>
      <c r="C232" s="57"/>
      <c r="D232" s="57"/>
      <c r="E232" s="57"/>
      <c r="F232" s="57"/>
      <c r="G232" s="57"/>
      <c r="H232" s="56"/>
      <c r="I232" s="56"/>
      <c r="J232" s="120"/>
      <c r="K232" s="57"/>
      <c r="L232" s="57"/>
      <c r="M232" s="57"/>
      <c r="N232" s="57"/>
      <c r="O232" s="57"/>
      <c r="P232" s="57"/>
      <c r="Q232" s="57"/>
      <c r="R232" s="57"/>
      <c r="S232" s="57"/>
      <c r="T232" s="57"/>
      <c r="U232" s="57"/>
      <c r="V232" s="57"/>
      <c r="W232" s="57"/>
      <c r="X232" s="57"/>
      <c r="Y232" s="57"/>
      <c r="Z232" s="57"/>
      <c r="AA232" s="57"/>
      <c r="AB232" s="57"/>
    </row>
    <row r="233" spans="1:28" ht="11.25" customHeight="1">
      <c r="A233" s="56"/>
      <c r="B233" s="57"/>
      <c r="C233" s="57"/>
      <c r="D233" s="57"/>
      <c r="E233" s="57"/>
      <c r="F233" s="57"/>
      <c r="G233" s="57"/>
      <c r="H233" s="56"/>
      <c r="I233" s="56"/>
      <c r="J233" s="120"/>
      <c r="K233" s="57"/>
      <c r="L233" s="57"/>
      <c r="M233" s="57"/>
      <c r="N233" s="57"/>
      <c r="O233" s="57"/>
      <c r="P233" s="57"/>
      <c r="Q233" s="57"/>
      <c r="R233" s="57"/>
      <c r="S233" s="57"/>
      <c r="T233" s="57"/>
      <c r="U233" s="57"/>
      <c r="V233" s="57"/>
      <c r="W233" s="57"/>
      <c r="X233" s="57"/>
      <c r="Y233" s="57"/>
      <c r="Z233" s="57"/>
      <c r="AA233" s="57"/>
      <c r="AB233" s="57"/>
    </row>
    <row r="234" spans="1:28" ht="11.25" customHeight="1">
      <c r="A234" s="56"/>
      <c r="B234" s="57"/>
      <c r="C234" s="57"/>
      <c r="D234" s="57"/>
      <c r="E234" s="57"/>
      <c r="F234" s="57"/>
      <c r="G234" s="57"/>
      <c r="H234" s="56"/>
      <c r="I234" s="56"/>
      <c r="J234" s="120"/>
      <c r="K234" s="57"/>
      <c r="L234" s="57"/>
      <c r="M234" s="57"/>
      <c r="N234" s="57"/>
      <c r="O234" s="57"/>
      <c r="P234" s="57"/>
      <c r="Q234" s="57"/>
      <c r="R234" s="57"/>
      <c r="S234" s="57"/>
      <c r="T234" s="57"/>
      <c r="U234" s="57"/>
      <c r="V234" s="57"/>
      <c r="W234" s="57"/>
      <c r="X234" s="57"/>
      <c r="Y234" s="57"/>
      <c r="Z234" s="57"/>
      <c r="AA234" s="57"/>
      <c r="AB234" s="57"/>
    </row>
    <row r="235" spans="1:28" ht="11.25" customHeight="1">
      <c r="A235" s="56"/>
      <c r="B235" s="57"/>
      <c r="C235" s="57"/>
      <c r="D235" s="57"/>
      <c r="E235" s="57"/>
      <c r="F235" s="57"/>
      <c r="G235" s="57"/>
      <c r="H235" s="56"/>
      <c r="I235" s="56"/>
      <c r="J235" s="120"/>
      <c r="K235" s="57"/>
      <c r="L235" s="57"/>
      <c r="M235" s="57"/>
      <c r="N235" s="57"/>
      <c r="O235" s="57"/>
      <c r="P235" s="57"/>
      <c r="Q235" s="57"/>
      <c r="R235" s="57"/>
      <c r="S235" s="57"/>
      <c r="T235" s="57"/>
      <c r="U235" s="57"/>
      <c r="V235" s="57"/>
      <c r="W235" s="57"/>
      <c r="X235" s="57"/>
      <c r="Y235" s="57"/>
      <c r="Z235" s="57"/>
      <c r="AA235" s="57"/>
      <c r="AB235" s="57"/>
    </row>
    <row r="236" spans="1:28" ht="11.25" customHeight="1">
      <c r="A236" s="56"/>
      <c r="B236" s="57"/>
      <c r="C236" s="57"/>
      <c r="D236" s="57"/>
      <c r="E236" s="57"/>
      <c r="F236" s="57"/>
      <c r="G236" s="57"/>
      <c r="H236" s="56"/>
      <c r="I236" s="56"/>
      <c r="J236" s="120"/>
      <c r="K236" s="57"/>
      <c r="L236" s="57"/>
      <c r="M236" s="57"/>
      <c r="N236" s="57"/>
      <c r="O236" s="57"/>
      <c r="P236" s="57"/>
      <c r="Q236" s="57"/>
      <c r="R236" s="57"/>
      <c r="S236" s="57"/>
      <c r="T236" s="57"/>
      <c r="U236" s="57"/>
      <c r="V236" s="57"/>
      <c r="W236" s="57"/>
      <c r="X236" s="57"/>
      <c r="Y236" s="57"/>
      <c r="Z236" s="57"/>
      <c r="AA236" s="57"/>
      <c r="AB236" s="57"/>
    </row>
    <row r="237" spans="1:28" ht="11.25" customHeight="1">
      <c r="A237" s="56"/>
      <c r="B237" s="57"/>
      <c r="C237" s="57"/>
      <c r="D237" s="57"/>
      <c r="E237" s="57"/>
      <c r="F237" s="57"/>
      <c r="G237" s="57"/>
      <c r="H237" s="56"/>
      <c r="I237" s="56"/>
      <c r="J237" s="120"/>
      <c r="K237" s="57"/>
      <c r="L237" s="57"/>
      <c r="M237" s="57"/>
      <c r="N237" s="57"/>
      <c r="O237" s="57"/>
      <c r="P237" s="57"/>
      <c r="Q237" s="57"/>
      <c r="R237" s="57"/>
      <c r="S237" s="57"/>
      <c r="T237" s="57"/>
      <c r="U237" s="57"/>
      <c r="V237" s="57"/>
      <c r="W237" s="57"/>
      <c r="X237" s="57"/>
      <c r="Y237" s="57"/>
      <c r="Z237" s="57"/>
      <c r="AA237" s="57"/>
      <c r="AB237" s="57"/>
    </row>
    <row r="238" spans="1:28" ht="11.25" customHeight="1">
      <c r="A238" s="56"/>
      <c r="B238" s="57"/>
      <c r="C238" s="57"/>
      <c r="D238" s="57"/>
      <c r="E238" s="57"/>
      <c r="F238" s="57"/>
      <c r="G238" s="57"/>
      <c r="H238" s="56"/>
      <c r="I238" s="56"/>
      <c r="J238" s="120"/>
      <c r="K238" s="57"/>
      <c r="L238" s="57"/>
      <c r="M238" s="57"/>
      <c r="N238" s="57"/>
      <c r="O238" s="57"/>
      <c r="P238" s="57"/>
      <c r="Q238" s="57"/>
      <c r="R238" s="57"/>
      <c r="S238" s="57"/>
      <c r="T238" s="57"/>
      <c r="U238" s="57"/>
      <c r="V238" s="57"/>
      <c r="W238" s="57"/>
      <c r="X238" s="57"/>
      <c r="Y238" s="57"/>
      <c r="Z238" s="57"/>
      <c r="AA238" s="57"/>
      <c r="AB238" s="57"/>
    </row>
    <row r="239" spans="1:28" ht="11.25" customHeight="1">
      <c r="A239" s="56"/>
      <c r="B239" s="57"/>
      <c r="C239" s="57"/>
      <c r="D239" s="57"/>
      <c r="E239" s="57"/>
      <c r="F239" s="57"/>
      <c r="G239" s="57"/>
      <c r="H239" s="56"/>
      <c r="I239" s="56"/>
      <c r="J239" s="120"/>
      <c r="K239" s="57"/>
      <c r="L239" s="57"/>
      <c r="M239" s="57"/>
      <c r="N239" s="57"/>
      <c r="O239" s="57"/>
      <c r="P239" s="57"/>
      <c r="Q239" s="57"/>
      <c r="R239" s="57"/>
      <c r="S239" s="57"/>
      <c r="T239" s="57"/>
      <c r="U239" s="57"/>
      <c r="V239" s="57"/>
      <c r="W239" s="57"/>
      <c r="X239" s="57"/>
      <c r="Y239" s="57"/>
      <c r="Z239" s="57"/>
      <c r="AA239" s="57"/>
      <c r="AB239" s="57"/>
    </row>
    <row r="240" spans="1:28" ht="11.25" customHeight="1">
      <c r="A240" s="56"/>
      <c r="B240" s="57"/>
      <c r="C240" s="57"/>
      <c r="D240" s="57"/>
      <c r="E240" s="57"/>
      <c r="F240" s="57"/>
      <c r="G240" s="57"/>
      <c r="H240" s="56"/>
      <c r="I240" s="56"/>
      <c r="J240" s="120"/>
      <c r="K240" s="57"/>
      <c r="L240" s="57"/>
      <c r="M240" s="57"/>
      <c r="N240" s="57"/>
      <c r="O240" s="57"/>
      <c r="P240" s="57"/>
      <c r="Q240" s="57"/>
      <c r="R240" s="57"/>
      <c r="S240" s="57"/>
      <c r="T240" s="57"/>
      <c r="U240" s="57"/>
      <c r="V240" s="57"/>
      <c r="W240" s="57"/>
      <c r="X240" s="57"/>
      <c r="Y240" s="57"/>
      <c r="Z240" s="57"/>
      <c r="AA240" s="57"/>
      <c r="AB240" s="57"/>
    </row>
    <row r="241" spans="1:28" ht="11.25" customHeight="1">
      <c r="A241" s="56"/>
      <c r="B241" s="57"/>
      <c r="C241" s="57"/>
      <c r="D241" s="57"/>
      <c r="E241" s="57"/>
      <c r="F241" s="57"/>
      <c r="G241" s="57"/>
      <c r="H241" s="56"/>
      <c r="I241" s="56"/>
      <c r="J241" s="120"/>
      <c r="K241" s="57"/>
      <c r="L241" s="57"/>
      <c r="M241" s="57"/>
      <c r="N241" s="57"/>
      <c r="O241" s="57"/>
      <c r="P241" s="57"/>
      <c r="Q241" s="57"/>
      <c r="R241" s="57"/>
      <c r="S241" s="57"/>
      <c r="T241" s="57"/>
      <c r="U241" s="57"/>
      <c r="V241" s="57"/>
      <c r="W241" s="57"/>
      <c r="X241" s="57"/>
      <c r="Y241" s="57"/>
      <c r="Z241" s="57"/>
      <c r="AA241" s="57"/>
      <c r="AB241" s="57"/>
    </row>
    <row r="242" spans="1:28" ht="11.25" customHeight="1">
      <c r="A242" s="56"/>
      <c r="B242" s="57"/>
      <c r="C242" s="57"/>
      <c r="D242" s="57"/>
      <c r="E242" s="57"/>
      <c r="F242" s="57"/>
      <c r="G242" s="57"/>
      <c r="H242" s="56"/>
      <c r="I242" s="56"/>
      <c r="J242" s="120"/>
      <c r="K242" s="57"/>
      <c r="L242" s="57"/>
      <c r="M242" s="57"/>
      <c r="N242" s="57"/>
      <c r="O242" s="57"/>
      <c r="P242" s="57"/>
      <c r="Q242" s="57"/>
      <c r="R242" s="57"/>
      <c r="S242" s="57"/>
      <c r="T242" s="57"/>
      <c r="U242" s="57"/>
      <c r="V242" s="57"/>
      <c r="W242" s="57"/>
      <c r="X242" s="57"/>
      <c r="Y242" s="57"/>
      <c r="Z242" s="57"/>
      <c r="AA242" s="57"/>
      <c r="AB242" s="57"/>
    </row>
    <row r="243" spans="1:28" ht="11.25" customHeight="1">
      <c r="A243" s="56"/>
      <c r="B243" s="57"/>
      <c r="C243" s="57"/>
      <c r="D243" s="57"/>
      <c r="E243" s="57"/>
      <c r="F243" s="57"/>
      <c r="G243" s="57"/>
      <c r="H243" s="56"/>
      <c r="I243" s="56"/>
      <c r="J243" s="120"/>
      <c r="K243" s="57"/>
      <c r="L243" s="57"/>
      <c r="M243" s="57"/>
      <c r="N243" s="57"/>
      <c r="O243" s="57"/>
      <c r="P243" s="57"/>
      <c r="Q243" s="57"/>
      <c r="R243" s="57"/>
      <c r="S243" s="57"/>
      <c r="T243" s="57"/>
      <c r="U243" s="57"/>
      <c r="V243" s="57"/>
      <c r="W243" s="57"/>
      <c r="X243" s="57"/>
      <c r="Y243" s="57"/>
      <c r="Z243" s="57"/>
      <c r="AA243" s="57"/>
      <c r="AB243" s="57"/>
    </row>
    <row r="244" spans="1:28" ht="11.25" customHeight="1">
      <c r="A244" s="56"/>
      <c r="B244" s="57"/>
      <c r="C244" s="57"/>
      <c r="D244" s="57"/>
      <c r="E244" s="57"/>
      <c r="F244" s="57"/>
      <c r="G244" s="57"/>
      <c r="H244" s="56"/>
      <c r="I244" s="56"/>
      <c r="J244" s="120"/>
      <c r="K244" s="57"/>
      <c r="L244" s="57"/>
      <c r="M244" s="57"/>
      <c r="N244" s="57"/>
      <c r="O244" s="57"/>
      <c r="P244" s="57"/>
      <c r="Q244" s="57"/>
      <c r="R244" s="57"/>
      <c r="S244" s="57"/>
      <c r="T244" s="57"/>
      <c r="U244" s="57"/>
      <c r="V244" s="57"/>
      <c r="W244" s="57"/>
      <c r="X244" s="57"/>
      <c r="Y244" s="57"/>
      <c r="Z244" s="57"/>
      <c r="AA244" s="57"/>
      <c r="AB244" s="57"/>
    </row>
    <row r="245" spans="1:28" ht="11.25" customHeight="1">
      <c r="A245" s="56"/>
      <c r="B245" s="57"/>
      <c r="C245" s="57"/>
      <c r="D245" s="57"/>
      <c r="E245" s="57"/>
      <c r="F245" s="57"/>
      <c r="G245" s="57"/>
      <c r="H245" s="56"/>
      <c r="I245" s="56"/>
      <c r="J245" s="120"/>
      <c r="K245" s="57"/>
      <c r="L245" s="57"/>
      <c r="M245" s="57"/>
      <c r="N245" s="57"/>
      <c r="O245" s="57"/>
      <c r="P245" s="57"/>
      <c r="Q245" s="57"/>
      <c r="R245" s="57"/>
      <c r="S245" s="57"/>
      <c r="T245" s="57"/>
      <c r="U245" s="57"/>
      <c r="V245" s="57"/>
      <c r="W245" s="57"/>
      <c r="X245" s="57"/>
      <c r="Y245" s="57"/>
      <c r="Z245" s="57"/>
      <c r="AA245" s="57"/>
      <c r="AB245" s="57"/>
    </row>
    <row r="246" spans="1:28" ht="11.25" customHeight="1">
      <c r="A246" s="56"/>
      <c r="B246" s="57"/>
      <c r="C246" s="57"/>
      <c r="D246" s="57"/>
      <c r="E246" s="57"/>
      <c r="F246" s="57"/>
      <c r="G246" s="57"/>
      <c r="H246" s="56"/>
      <c r="I246" s="56"/>
      <c r="J246" s="120"/>
      <c r="K246" s="57"/>
      <c r="L246" s="57"/>
      <c r="M246" s="57"/>
      <c r="N246" s="57"/>
      <c r="O246" s="57"/>
      <c r="P246" s="57"/>
      <c r="Q246" s="57"/>
      <c r="R246" s="57"/>
      <c r="S246" s="57"/>
      <c r="T246" s="57"/>
      <c r="U246" s="57"/>
      <c r="V246" s="57"/>
      <c r="W246" s="57"/>
      <c r="X246" s="57"/>
      <c r="Y246" s="57"/>
      <c r="Z246" s="57"/>
      <c r="AA246" s="57"/>
      <c r="AB246" s="57"/>
    </row>
    <row r="247" spans="1:28" ht="11.25" customHeight="1">
      <c r="A247" s="56"/>
      <c r="B247" s="57"/>
      <c r="C247" s="57"/>
      <c r="D247" s="57"/>
      <c r="E247" s="57"/>
      <c r="F247" s="57"/>
      <c r="G247" s="57"/>
      <c r="H247" s="56"/>
      <c r="I247" s="56"/>
      <c r="J247" s="120"/>
      <c r="K247" s="57"/>
      <c r="L247" s="57"/>
      <c r="M247" s="57"/>
      <c r="N247" s="57"/>
      <c r="O247" s="57"/>
      <c r="P247" s="57"/>
      <c r="Q247" s="57"/>
      <c r="R247" s="57"/>
      <c r="S247" s="57"/>
      <c r="T247" s="57"/>
      <c r="U247" s="57"/>
      <c r="V247" s="57"/>
      <c r="W247" s="57"/>
      <c r="X247" s="57"/>
      <c r="Y247" s="57"/>
      <c r="Z247" s="57"/>
      <c r="AA247" s="57"/>
      <c r="AB247" s="57"/>
    </row>
    <row r="248" spans="1:28" ht="11.25" customHeight="1">
      <c r="A248" s="56"/>
      <c r="B248" s="57"/>
      <c r="C248" s="57"/>
      <c r="D248" s="57"/>
      <c r="E248" s="57"/>
      <c r="F248" s="57"/>
      <c r="G248" s="57"/>
      <c r="H248" s="56"/>
      <c r="I248" s="56"/>
      <c r="J248" s="120"/>
      <c r="K248" s="57"/>
      <c r="L248" s="57"/>
      <c r="M248" s="57"/>
      <c r="N248" s="57"/>
      <c r="O248" s="57"/>
      <c r="P248" s="57"/>
      <c r="Q248" s="57"/>
      <c r="R248" s="57"/>
      <c r="S248" s="57"/>
      <c r="T248" s="57"/>
      <c r="U248" s="57"/>
      <c r="V248" s="57"/>
      <c r="W248" s="57"/>
      <c r="X248" s="57"/>
      <c r="Y248" s="57"/>
      <c r="Z248" s="57"/>
      <c r="AA248" s="57"/>
      <c r="AB248" s="57"/>
    </row>
    <row r="249" spans="1:28" ht="11.25" customHeight="1">
      <c r="A249" s="56"/>
      <c r="B249" s="57"/>
      <c r="C249" s="57"/>
      <c r="D249" s="57"/>
      <c r="E249" s="57"/>
      <c r="F249" s="57"/>
      <c r="G249" s="57"/>
      <c r="H249" s="56"/>
      <c r="I249" s="56"/>
      <c r="J249" s="120"/>
      <c r="K249" s="57"/>
      <c r="L249" s="57"/>
      <c r="M249" s="57"/>
      <c r="N249" s="57"/>
      <c r="O249" s="57"/>
      <c r="P249" s="57"/>
      <c r="Q249" s="57"/>
      <c r="R249" s="57"/>
      <c r="S249" s="57"/>
      <c r="T249" s="57"/>
      <c r="U249" s="57"/>
      <c r="V249" s="57"/>
      <c r="W249" s="57"/>
      <c r="X249" s="57"/>
      <c r="Y249" s="57"/>
      <c r="Z249" s="57"/>
      <c r="AA249" s="57"/>
      <c r="AB249" s="57"/>
    </row>
    <row r="250" spans="1:28" ht="11.25" customHeight="1">
      <c r="A250" s="56"/>
      <c r="B250" s="57"/>
      <c r="C250" s="57"/>
      <c r="D250" s="57"/>
      <c r="E250" s="57"/>
      <c r="F250" s="57"/>
      <c r="G250" s="57"/>
      <c r="H250" s="56"/>
      <c r="I250" s="56"/>
      <c r="J250" s="120"/>
      <c r="K250" s="57"/>
      <c r="L250" s="57"/>
      <c r="M250" s="57"/>
      <c r="N250" s="57"/>
      <c r="O250" s="57"/>
      <c r="P250" s="57"/>
      <c r="Q250" s="57"/>
      <c r="R250" s="57"/>
      <c r="S250" s="57"/>
      <c r="T250" s="57"/>
      <c r="U250" s="57"/>
      <c r="V250" s="57"/>
      <c r="W250" s="57"/>
      <c r="X250" s="57"/>
      <c r="Y250" s="57"/>
      <c r="Z250" s="57"/>
      <c r="AA250" s="57"/>
      <c r="AB250" s="57"/>
    </row>
    <row r="251" spans="1:28" ht="11.25" customHeight="1">
      <c r="A251" s="56"/>
      <c r="B251" s="57"/>
      <c r="C251" s="57"/>
      <c r="D251" s="57"/>
      <c r="E251" s="57"/>
      <c r="F251" s="57"/>
      <c r="G251" s="57"/>
      <c r="H251" s="56"/>
      <c r="I251" s="56"/>
      <c r="J251" s="120"/>
      <c r="K251" s="57"/>
      <c r="L251" s="57"/>
      <c r="M251" s="57"/>
      <c r="N251" s="57"/>
      <c r="O251" s="57"/>
      <c r="P251" s="57"/>
      <c r="Q251" s="57"/>
      <c r="R251" s="57"/>
      <c r="S251" s="57"/>
      <c r="T251" s="57"/>
      <c r="U251" s="57"/>
      <c r="V251" s="57"/>
      <c r="W251" s="57"/>
      <c r="X251" s="57"/>
      <c r="Y251" s="57"/>
      <c r="Z251" s="57"/>
      <c r="AA251" s="57"/>
      <c r="AB251" s="57"/>
    </row>
    <row r="252" spans="1:28" ht="11.25" customHeight="1">
      <c r="A252" s="56"/>
      <c r="B252" s="57"/>
      <c r="C252" s="57"/>
      <c r="D252" s="57"/>
      <c r="E252" s="57"/>
      <c r="F252" s="57"/>
      <c r="G252" s="57"/>
      <c r="H252" s="56"/>
      <c r="I252" s="56"/>
      <c r="J252" s="120"/>
      <c r="K252" s="57"/>
      <c r="L252" s="57"/>
      <c r="M252" s="57"/>
      <c r="N252" s="57"/>
      <c r="O252" s="57"/>
      <c r="P252" s="57"/>
      <c r="Q252" s="57"/>
      <c r="R252" s="57"/>
      <c r="S252" s="57"/>
      <c r="T252" s="57"/>
      <c r="U252" s="57"/>
      <c r="V252" s="57"/>
      <c r="W252" s="57"/>
      <c r="X252" s="57"/>
      <c r="Y252" s="57"/>
      <c r="Z252" s="57"/>
      <c r="AA252" s="57"/>
      <c r="AB252" s="57"/>
    </row>
    <row r="253" spans="1:28" ht="11.25" customHeight="1">
      <c r="A253" s="56"/>
      <c r="B253" s="57"/>
      <c r="C253" s="57"/>
      <c r="D253" s="57"/>
      <c r="E253" s="57"/>
      <c r="F253" s="57"/>
      <c r="G253" s="57"/>
      <c r="H253" s="56"/>
      <c r="I253" s="56"/>
      <c r="J253" s="120"/>
      <c r="K253" s="57"/>
      <c r="L253" s="57"/>
      <c r="M253" s="57"/>
      <c r="N253" s="57"/>
      <c r="O253" s="57"/>
      <c r="P253" s="57"/>
      <c r="Q253" s="57"/>
      <c r="R253" s="57"/>
      <c r="S253" s="57"/>
      <c r="T253" s="57"/>
      <c r="U253" s="57"/>
      <c r="V253" s="57"/>
      <c r="W253" s="57"/>
      <c r="X253" s="57"/>
      <c r="Y253" s="57"/>
      <c r="Z253" s="57"/>
      <c r="AA253" s="57"/>
      <c r="AB253" s="57"/>
    </row>
    <row r="254" spans="1:28" ht="11.25" customHeight="1">
      <c r="A254" s="56"/>
      <c r="B254" s="57"/>
      <c r="C254" s="57"/>
      <c r="D254" s="57"/>
      <c r="E254" s="57"/>
      <c r="F254" s="57"/>
      <c r="G254" s="57"/>
      <c r="H254" s="56"/>
      <c r="I254" s="56"/>
      <c r="J254" s="120"/>
      <c r="K254" s="57"/>
      <c r="L254" s="57"/>
      <c r="M254" s="57"/>
      <c r="N254" s="57"/>
      <c r="O254" s="57"/>
      <c r="P254" s="57"/>
      <c r="Q254" s="57"/>
      <c r="R254" s="57"/>
      <c r="S254" s="57"/>
      <c r="T254" s="57"/>
      <c r="U254" s="57"/>
      <c r="V254" s="57"/>
      <c r="W254" s="57"/>
      <c r="X254" s="57"/>
      <c r="Y254" s="57"/>
      <c r="Z254" s="57"/>
      <c r="AA254" s="57"/>
      <c r="AB254" s="57"/>
    </row>
    <row r="255" spans="1:28" ht="11.25" customHeight="1">
      <c r="A255" s="56"/>
      <c r="B255" s="57"/>
      <c r="C255" s="57"/>
      <c r="D255" s="57"/>
      <c r="E255" s="57"/>
      <c r="F255" s="57"/>
      <c r="G255" s="57"/>
      <c r="H255" s="56"/>
      <c r="I255" s="56"/>
      <c r="J255" s="120"/>
      <c r="K255" s="57"/>
      <c r="L255" s="57"/>
      <c r="M255" s="57"/>
      <c r="N255" s="57"/>
      <c r="O255" s="57"/>
      <c r="P255" s="57"/>
      <c r="Q255" s="57"/>
      <c r="R255" s="57"/>
      <c r="S255" s="57"/>
      <c r="T255" s="57"/>
      <c r="U255" s="57"/>
      <c r="V255" s="57"/>
      <c r="W255" s="57"/>
      <c r="X255" s="57"/>
      <c r="Y255" s="57"/>
      <c r="Z255" s="57"/>
      <c r="AA255" s="57"/>
      <c r="AB255" s="57"/>
    </row>
    <row r="256" spans="1:28" ht="11.25" customHeight="1">
      <c r="A256" s="56"/>
      <c r="B256" s="57"/>
      <c r="C256" s="57"/>
      <c r="D256" s="57"/>
      <c r="E256" s="57"/>
      <c r="F256" s="57"/>
      <c r="G256" s="57"/>
      <c r="H256" s="56"/>
      <c r="I256" s="56"/>
      <c r="J256" s="120"/>
      <c r="K256" s="57"/>
      <c r="L256" s="57"/>
      <c r="M256" s="57"/>
      <c r="N256" s="57"/>
      <c r="O256" s="57"/>
      <c r="P256" s="57"/>
      <c r="Q256" s="57"/>
      <c r="R256" s="57"/>
      <c r="S256" s="57"/>
      <c r="T256" s="57"/>
      <c r="U256" s="57"/>
      <c r="V256" s="57"/>
      <c r="W256" s="57"/>
      <c r="X256" s="57"/>
      <c r="Y256" s="57"/>
      <c r="Z256" s="57"/>
      <c r="AA256" s="57"/>
      <c r="AB256" s="57"/>
    </row>
    <row r="257" spans="1:28" ht="11.25" customHeight="1">
      <c r="A257" s="56"/>
      <c r="B257" s="57"/>
      <c r="C257" s="57"/>
      <c r="D257" s="57"/>
      <c r="E257" s="57"/>
      <c r="F257" s="57"/>
      <c r="G257" s="57"/>
      <c r="H257" s="56"/>
      <c r="I257" s="56"/>
      <c r="J257" s="120"/>
      <c r="K257" s="57"/>
      <c r="L257" s="57"/>
      <c r="M257" s="57"/>
      <c r="N257" s="57"/>
      <c r="O257" s="57"/>
      <c r="P257" s="57"/>
      <c r="Q257" s="57"/>
      <c r="R257" s="57"/>
      <c r="S257" s="57"/>
      <c r="T257" s="57"/>
      <c r="U257" s="57"/>
      <c r="V257" s="57"/>
      <c r="W257" s="57"/>
      <c r="X257" s="57"/>
      <c r="Y257" s="57"/>
      <c r="Z257" s="57"/>
      <c r="AA257" s="57"/>
      <c r="AB257" s="57"/>
    </row>
    <row r="258" spans="1:28" ht="11.25" customHeight="1">
      <c r="A258" s="56"/>
      <c r="B258" s="57"/>
      <c r="C258" s="57"/>
      <c r="D258" s="57"/>
      <c r="E258" s="57"/>
      <c r="F258" s="57"/>
      <c r="G258" s="57"/>
      <c r="H258" s="56"/>
      <c r="I258" s="56"/>
      <c r="J258" s="120"/>
      <c r="K258" s="57"/>
      <c r="L258" s="57"/>
      <c r="M258" s="57"/>
      <c r="N258" s="57"/>
      <c r="O258" s="57"/>
      <c r="P258" s="57"/>
      <c r="Q258" s="57"/>
      <c r="R258" s="57"/>
      <c r="S258" s="57"/>
      <c r="T258" s="57"/>
      <c r="U258" s="57"/>
      <c r="V258" s="57"/>
      <c r="W258" s="57"/>
      <c r="X258" s="57"/>
      <c r="Y258" s="57"/>
      <c r="Z258" s="57"/>
      <c r="AA258" s="57"/>
      <c r="AB258" s="57"/>
    </row>
    <row r="259" spans="1:28" ht="11.25" customHeight="1">
      <c r="A259" s="56"/>
      <c r="B259" s="57"/>
      <c r="C259" s="57"/>
      <c r="D259" s="57"/>
      <c r="E259" s="57"/>
      <c r="F259" s="57"/>
      <c r="G259" s="57"/>
      <c r="H259" s="56"/>
      <c r="I259" s="56"/>
      <c r="J259" s="120"/>
      <c r="K259" s="57"/>
      <c r="L259" s="57"/>
      <c r="M259" s="57"/>
      <c r="N259" s="57"/>
      <c r="O259" s="57"/>
      <c r="P259" s="57"/>
      <c r="Q259" s="57"/>
      <c r="R259" s="57"/>
      <c r="S259" s="57"/>
      <c r="T259" s="57"/>
      <c r="U259" s="57"/>
      <c r="V259" s="57"/>
      <c r="W259" s="57"/>
      <c r="X259" s="57"/>
      <c r="Y259" s="57"/>
      <c r="Z259" s="57"/>
      <c r="AA259" s="57"/>
      <c r="AB259" s="57"/>
    </row>
    <row r="260" spans="1:28" ht="11.25" customHeight="1">
      <c r="A260" s="56"/>
      <c r="B260" s="57"/>
      <c r="C260" s="57"/>
      <c r="D260" s="57"/>
      <c r="E260" s="57"/>
      <c r="F260" s="57"/>
      <c r="G260" s="57"/>
      <c r="H260" s="56"/>
      <c r="I260" s="56"/>
      <c r="J260" s="120"/>
      <c r="K260" s="57"/>
      <c r="L260" s="57"/>
      <c r="M260" s="57"/>
      <c r="N260" s="57"/>
      <c r="O260" s="57"/>
      <c r="P260" s="57"/>
      <c r="Q260" s="57"/>
      <c r="R260" s="57"/>
      <c r="S260" s="57"/>
      <c r="T260" s="57"/>
      <c r="U260" s="57"/>
      <c r="V260" s="57"/>
      <c r="W260" s="57"/>
      <c r="X260" s="57"/>
      <c r="Y260" s="57"/>
      <c r="Z260" s="57"/>
      <c r="AA260" s="57"/>
      <c r="AB260" s="57"/>
    </row>
    <row r="261" spans="1:28" ht="11.25" customHeight="1">
      <c r="A261" s="56"/>
      <c r="B261" s="57"/>
      <c r="C261" s="57"/>
      <c r="D261" s="57"/>
      <c r="E261" s="57"/>
      <c r="F261" s="57"/>
      <c r="G261" s="57"/>
      <c r="H261" s="56"/>
      <c r="I261" s="56"/>
      <c r="J261" s="120"/>
      <c r="K261" s="57"/>
      <c r="L261" s="57"/>
      <c r="M261" s="57"/>
      <c r="N261" s="57"/>
      <c r="O261" s="57"/>
      <c r="P261" s="57"/>
      <c r="Q261" s="57"/>
      <c r="R261" s="57"/>
      <c r="S261" s="57"/>
      <c r="T261" s="57"/>
      <c r="U261" s="57"/>
      <c r="V261" s="57"/>
      <c r="W261" s="57"/>
      <c r="X261" s="57"/>
      <c r="Y261" s="57"/>
      <c r="Z261" s="57"/>
      <c r="AA261" s="57"/>
      <c r="AB261" s="57"/>
    </row>
    <row r="262" spans="1:28" ht="11.25" customHeight="1">
      <c r="A262" s="56"/>
      <c r="B262" s="57"/>
      <c r="C262" s="57"/>
      <c r="D262" s="57"/>
      <c r="E262" s="57"/>
      <c r="F262" s="57"/>
      <c r="G262" s="57"/>
      <c r="H262" s="56"/>
      <c r="I262" s="56"/>
      <c r="J262" s="120"/>
      <c r="K262" s="57"/>
      <c r="L262" s="57"/>
      <c r="M262" s="57"/>
      <c r="N262" s="57"/>
      <c r="O262" s="57"/>
      <c r="P262" s="57"/>
      <c r="Q262" s="57"/>
      <c r="R262" s="57"/>
      <c r="S262" s="57"/>
      <c r="T262" s="57"/>
      <c r="U262" s="57"/>
      <c r="V262" s="57"/>
      <c r="W262" s="57"/>
      <c r="X262" s="57"/>
      <c r="Y262" s="57"/>
      <c r="Z262" s="57"/>
      <c r="AA262" s="57"/>
      <c r="AB262" s="57"/>
    </row>
    <row r="263" spans="1:28" ht="11.25" customHeight="1">
      <c r="A263" s="56"/>
      <c r="B263" s="57"/>
      <c r="C263" s="57"/>
      <c r="D263" s="57"/>
      <c r="E263" s="57"/>
      <c r="F263" s="57"/>
      <c r="G263" s="57"/>
      <c r="H263" s="56"/>
      <c r="I263" s="56"/>
      <c r="J263" s="120"/>
      <c r="K263" s="57"/>
      <c r="L263" s="57"/>
      <c r="M263" s="57"/>
      <c r="N263" s="57"/>
      <c r="O263" s="57"/>
      <c r="P263" s="57"/>
      <c r="Q263" s="57"/>
      <c r="R263" s="57"/>
      <c r="S263" s="57"/>
      <c r="T263" s="57"/>
      <c r="U263" s="57"/>
      <c r="V263" s="57"/>
      <c r="W263" s="57"/>
      <c r="X263" s="57"/>
      <c r="Y263" s="57"/>
      <c r="Z263" s="57"/>
      <c r="AA263" s="57"/>
      <c r="AB263" s="57"/>
    </row>
    <row r="264" spans="1:28" ht="11.25" customHeight="1">
      <c r="A264" s="56"/>
      <c r="B264" s="57"/>
      <c r="C264" s="57"/>
      <c r="D264" s="57"/>
      <c r="E264" s="57"/>
      <c r="F264" s="57"/>
      <c r="G264" s="57"/>
      <c r="H264" s="56"/>
      <c r="I264" s="56"/>
      <c r="J264" s="120"/>
      <c r="K264" s="57"/>
      <c r="L264" s="57"/>
      <c r="M264" s="57"/>
      <c r="N264" s="57"/>
      <c r="O264" s="57"/>
      <c r="P264" s="57"/>
      <c r="Q264" s="57"/>
      <c r="R264" s="57"/>
      <c r="S264" s="57"/>
      <c r="T264" s="57"/>
      <c r="U264" s="57"/>
      <c r="V264" s="57"/>
      <c r="W264" s="57"/>
      <c r="X264" s="57"/>
      <c r="Y264" s="57"/>
      <c r="Z264" s="57"/>
      <c r="AA264" s="57"/>
      <c r="AB264" s="57"/>
    </row>
    <row r="265" spans="1:28" ht="11.25" customHeight="1">
      <c r="A265" s="56"/>
      <c r="B265" s="57"/>
      <c r="C265" s="57"/>
      <c r="D265" s="57"/>
      <c r="E265" s="57"/>
      <c r="F265" s="57"/>
      <c r="G265" s="57"/>
      <c r="H265" s="56"/>
      <c r="I265" s="56"/>
      <c r="J265" s="120"/>
      <c r="K265" s="57"/>
      <c r="L265" s="57"/>
      <c r="M265" s="57"/>
      <c r="N265" s="57"/>
      <c r="O265" s="57"/>
      <c r="P265" s="57"/>
      <c r="Q265" s="57"/>
      <c r="R265" s="57"/>
      <c r="S265" s="57"/>
      <c r="T265" s="57"/>
      <c r="U265" s="57"/>
      <c r="V265" s="57"/>
      <c r="W265" s="57"/>
      <c r="X265" s="57"/>
      <c r="Y265" s="57"/>
      <c r="Z265" s="57"/>
      <c r="AA265" s="57"/>
      <c r="AB265" s="57"/>
    </row>
    <row r="266" spans="1:28" ht="11.25" customHeight="1">
      <c r="A266" s="56"/>
      <c r="B266" s="57"/>
      <c r="C266" s="57"/>
      <c r="D266" s="57"/>
      <c r="E266" s="57"/>
      <c r="F266" s="57"/>
      <c r="G266" s="57"/>
      <c r="H266" s="56"/>
      <c r="I266" s="56"/>
      <c r="J266" s="120"/>
      <c r="K266" s="57"/>
      <c r="L266" s="57"/>
      <c r="M266" s="57"/>
      <c r="N266" s="57"/>
      <c r="O266" s="57"/>
      <c r="P266" s="57"/>
      <c r="Q266" s="57"/>
      <c r="R266" s="57"/>
      <c r="S266" s="57"/>
      <c r="T266" s="57"/>
      <c r="U266" s="57"/>
      <c r="V266" s="57"/>
      <c r="W266" s="57"/>
      <c r="X266" s="57"/>
      <c r="Y266" s="57"/>
      <c r="Z266" s="57"/>
      <c r="AA266" s="57"/>
      <c r="AB266" s="57"/>
    </row>
    <row r="267" spans="1:28" ht="11.25" customHeight="1">
      <c r="A267" s="56"/>
      <c r="B267" s="57"/>
      <c r="C267" s="57"/>
      <c r="D267" s="57"/>
      <c r="E267" s="57"/>
      <c r="F267" s="57"/>
      <c r="G267" s="57"/>
      <c r="H267" s="56"/>
      <c r="I267" s="56"/>
      <c r="J267" s="120"/>
      <c r="K267" s="57"/>
      <c r="L267" s="57"/>
      <c r="M267" s="57"/>
      <c r="N267" s="57"/>
      <c r="O267" s="57"/>
      <c r="P267" s="57"/>
      <c r="Q267" s="57"/>
      <c r="R267" s="57"/>
      <c r="S267" s="57"/>
      <c r="T267" s="57"/>
      <c r="U267" s="57"/>
      <c r="V267" s="57"/>
      <c r="W267" s="57"/>
      <c r="X267" s="57"/>
      <c r="Y267" s="57"/>
      <c r="Z267" s="57"/>
      <c r="AA267" s="57"/>
      <c r="AB267" s="57"/>
    </row>
    <row r="268" spans="1:28" ht="11.25" customHeight="1">
      <c r="A268" s="56"/>
      <c r="B268" s="57"/>
      <c r="C268" s="57"/>
      <c r="D268" s="57"/>
      <c r="E268" s="57"/>
      <c r="F268" s="57"/>
      <c r="G268" s="57"/>
      <c r="H268" s="56"/>
      <c r="I268" s="56"/>
      <c r="J268" s="120"/>
      <c r="K268" s="57"/>
      <c r="L268" s="57"/>
      <c r="M268" s="57"/>
      <c r="N268" s="57"/>
      <c r="O268" s="57"/>
      <c r="P268" s="57"/>
      <c r="Q268" s="57"/>
      <c r="R268" s="57"/>
      <c r="S268" s="57"/>
      <c r="T268" s="57"/>
      <c r="U268" s="57"/>
      <c r="V268" s="57"/>
      <c r="W268" s="57"/>
      <c r="X268" s="57"/>
      <c r="Y268" s="57"/>
      <c r="Z268" s="57"/>
      <c r="AA268" s="57"/>
      <c r="AB268" s="57"/>
    </row>
    <row r="269" spans="1:28" ht="11.25" customHeight="1">
      <c r="A269" s="56"/>
      <c r="B269" s="57"/>
      <c r="C269" s="57"/>
      <c r="D269" s="57"/>
      <c r="E269" s="57"/>
      <c r="F269" s="57"/>
      <c r="G269" s="57"/>
      <c r="H269" s="56"/>
      <c r="I269" s="56"/>
      <c r="J269" s="120"/>
      <c r="K269" s="57"/>
      <c r="L269" s="57"/>
      <c r="M269" s="57"/>
      <c r="N269" s="57"/>
      <c r="O269" s="57"/>
      <c r="P269" s="57"/>
      <c r="Q269" s="57"/>
      <c r="R269" s="57"/>
      <c r="S269" s="57"/>
      <c r="T269" s="57"/>
      <c r="U269" s="57"/>
      <c r="V269" s="57"/>
      <c r="W269" s="57"/>
      <c r="X269" s="57"/>
      <c r="Y269" s="57"/>
      <c r="Z269" s="57"/>
      <c r="AA269" s="57"/>
      <c r="AB269" s="57"/>
    </row>
    <row r="270" spans="1:28" ht="11.25" customHeight="1">
      <c r="A270" s="56"/>
      <c r="B270" s="57"/>
      <c r="C270" s="57"/>
      <c r="D270" s="57"/>
      <c r="E270" s="57"/>
      <c r="F270" s="57"/>
      <c r="G270" s="57"/>
      <c r="H270" s="56"/>
      <c r="I270" s="56"/>
      <c r="J270" s="120"/>
      <c r="K270" s="57"/>
      <c r="L270" s="57"/>
      <c r="M270" s="57"/>
      <c r="N270" s="57"/>
      <c r="O270" s="57"/>
      <c r="P270" s="57"/>
      <c r="Q270" s="57"/>
      <c r="R270" s="57"/>
      <c r="S270" s="57"/>
      <c r="T270" s="57"/>
      <c r="U270" s="57"/>
      <c r="V270" s="57"/>
      <c r="W270" s="57"/>
      <c r="X270" s="57"/>
      <c r="Y270" s="57"/>
      <c r="Z270" s="57"/>
      <c r="AA270" s="57"/>
      <c r="AB270" s="57"/>
    </row>
    <row r="271" spans="1:28" ht="11.25" customHeight="1">
      <c r="A271" s="56"/>
      <c r="B271" s="57"/>
      <c r="C271" s="57"/>
      <c r="D271" s="57"/>
      <c r="E271" s="57"/>
      <c r="F271" s="57"/>
      <c r="G271" s="57"/>
      <c r="H271" s="56"/>
      <c r="I271" s="56"/>
      <c r="J271" s="120"/>
      <c r="K271" s="57"/>
      <c r="L271" s="57"/>
      <c r="M271" s="57"/>
      <c r="N271" s="57"/>
      <c r="O271" s="57"/>
      <c r="P271" s="57"/>
      <c r="Q271" s="57"/>
      <c r="R271" s="57"/>
      <c r="S271" s="57"/>
      <c r="T271" s="57"/>
      <c r="U271" s="57"/>
      <c r="V271" s="57"/>
      <c r="W271" s="57"/>
      <c r="X271" s="57"/>
      <c r="Y271" s="57"/>
      <c r="Z271" s="57"/>
      <c r="AA271" s="57"/>
      <c r="AB271" s="57"/>
    </row>
    <row r="272" spans="1:28" ht="11.25" customHeight="1">
      <c r="A272" s="56"/>
      <c r="B272" s="57"/>
      <c r="C272" s="57"/>
      <c r="D272" s="57"/>
      <c r="E272" s="57"/>
      <c r="F272" s="57"/>
      <c r="G272" s="57"/>
      <c r="H272" s="56"/>
      <c r="I272" s="56"/>
      <c r="J272" s="120"/>
      <c r="K272" s="57"/>
      <c r="L272" s="57"/>
      <c r="M272" s="57"/>
      <c r="N272" s="57"/>
      <c r="O272" s="57"/>
      <c r="P272" s="57"/>
      <c r="Q272" s="57"/>
      <c r="R272" s="57"/>
      <c r="S272" s="57"/>
      <c r="T272" s="57"/>
      <c r="U272" s="57"/>
      <c r="V272" s="57"/>
      <c r="W272" s="57"/>
      <c r="X272" s="57"/>
      <c r="Y272" s="57"/>
      <c r="Z272" s="57"/>
      <c r="AA272" s="57"/>
      <c r="AB272" s="57"/>
    </row>
    <row r="273" spans="1:28" ht="11.25" customHeight="1">
      <c r="A273" s="56"/>
      <c r="B273" s="57"/>
      <c r="C273" s="57"/>
      <c r="D273" s="57"/>
      <c r="E273" s="57"/>
      <c r="F273" s="57"/>
      <c r="G273" s="57"/>
      <c r="H273" s="56"/>
      <c r="I273" s="56"/>
      <c r="J273" s="120"/>
      <c r="K273" s="57"/>
      <c r="L273" s="57"/>
      <c r="M273" s="57"/>
      <c r="N273" s="57"/>
      <c r="O273" s="57"/>
      <c r="P273" s="57"/>
      <c r="Q273" s="57"/>
      <c r="R273" s="57"/>
      <c r="S273" s="57"/>
      <c r="T273" s="57"/>
      <c r="U273" s="57"/>
      <c r="V273" s="57"/>
      <c r="W273" s="57"/>
      <c r="X273" s="57"/>
      <c r="Y273" s="57"/>
      <c r="Z273" s="57"/>
      <c r="AA273" s="57"/>
      <c r="AB273" s="57"/>
    </row>
    <row r="274" spans="1:28" ht="11.25" customHeight="1">
      <c r="A274" s="56"/>
      <c r="B274" s="57"/>
      <c r="C274" s="57"/>
      <c r="D274" s="57"/>
      <c r="E274" s="57"/>
      <c r="F274" s="57"/>
      <c r="G274" s="57"/>
      <c r="H274" s="56"/>
      <c r="I274" s="56"/>
      <c r="J274" s="120"/>
      <c r="K274" s="57"/>
      <c r="L274" s="57"/>
      <c r="M274" s="57"/>
      <c r="N274" s="57"/>
      <c r="O274" s="57"/>
      <c r="P274" s="57"/>
      <c r="Q274" s="57"/>
      <c r="R274" s="57"/>
      <c r="S274" s="57"/>
      <c r="T274" s="57"/>
      <c r="U274" s="57"/>
      <c r="V274" s="57"/>
      <c r="W274" s="57"/>
      <c r="X274" s="57"/>
      <c r="Y274" s="57"/>
      <c r="Z274" s="57"/>
      <c r="AA274" s="57"/>
      <c r="AB274" s="57"/>
    </row>
    <row r="275" spans="1:28" ht="11.25" customHeight="1">
      <c r="A275" s="56"/>
      <c r="B275" s="57"/>
      <c r="C275" s="57"/>
      <c r="D275" s="57"/>
      <c r="E275" s="57"/>
      <c r="F275" s="57"/>
      <c r="G275" s="57"/>
      <c r="H275" s="56"/>
      <c r="I275" s="56"/>
      <c r="J275" s="120"/>
      <c r="K275" s="57"/>
      <c r="L275" s="57"/>
      <c r="M275" s="57"/>
      <c r="N275" s="57"/>
      <c r="O275" s="57"/>
      <c r="P275" s="57"/>
      <c r="Q275" s="57"/>
      <c r="R275" s="57"/>
      <c r="S275" s="57"/>
      <c r="T275" s="57"/>
      <c r="U275" s="57"/>
      <c r="V275" s="57"/>
      <c r="W275" s="57"/>
      <c r="X275" s="57"/>
      <c r="Y275" s="57"/>
      <c r="Z275" s="57"/>
      <c r="AA275" s="57"/>
      <c r="AB275" s="57"/>
    </row>
    <row r="276" spans="1:28" ht="11.25" customHeight="1">
      <c r="A276" s="56"/>
      <c r="B276" s="57"/>
      <c r="C276" s="57"/>
      <c r="D276" s="57"/>
      <c r="E276" s="57"/>
      <c r="F276" s="57"/>
      <c r="G276" s="57"/>
      <c r="H276" s="56"/>
      <c r="I276" s="56"/>
      <c r="J276" s="120"/>
      <c r="K276" s="57"/>
      <c r="L276" s="57"/>
      <c r="M276" s="57"/>
      <c r="N276" s="57"/>
      <c r="O276" s="57"/>
      <c r="P276" s="57"/>
      <c r="Q276" s="57"/>
      <c r="R276" s="57"/>
      <c r="S276" s="57"/>
      <c r="T276" s="57"/>
      <c r="U276" s="57"/>
      <c r="V276" s="57"/>
      <c r="W276" s="57"/>
      <c r="X276" s="57"/>
      <c r="Y276" s="57"/>
      <c r="Z276" s="57"/>
      <c r="AA276" s="57"/>
      <c r="AB276" s="57"/>
    </row>
    <row r="277" spans="1:28" ht="11.25" customHeight="1">
      <c r="A277" s="56"/>
      <c r="B277" s="57"/>
      <c r="C277" s="57"/>
      <c r="D277" s="57"/>
      <c r="E277" s="57"/>
      <c r="F277" s="57"/>
      <c r="G277" s="57"/>
      <c r="H277" s="56"/>
      <c r="I277" s="56"/>
      <c r="J277" s="120"/>
      <c r="K277" s="57"/>
      <c r="L277" s="57"/>
      <c r="M277" s="57"/>
      <c r="N277" s="57"/>
      <c r="O277" s="57"/>
      <c r="P277" s="57"/>
      <c r="Q277" s="57"/>
      <c r="R277" s="57"/>
      <c r="S277" s="57"/>
      <c r="T277" s="57"/>
      <c r="U277" s="57"/>
      <c r="V277" s="57"/>
      <c r="W277" s="57"/>
      <c r="X277" s="57"/>
      <c r="Y277" s="57"/>
      <c r="Z277" s="57"/>
      <c r="AA277" s="57"/>
      <c r="AB277" s="57"/>
    </row>
    <row r="278" spans="1:28" ht="11.25" customHeight="1">
      <c r="A278" s="56"/>
      <c r="B278" s="57"/>
      <c r="C278" s="57"/>
      <c r="D278" s="57"/>
      <c r="E278" s="57"/>
      <c r="F278" s="57"/>
      <c r="G278" s="57"/>
      <c r="H278" s="56"/>
      <c r="I278" s="56"/>
      <c r="J278" s="120"/>
      <c r="K278" s="57"/>
      <c r="L278" s="57"/>
      <c r="M278" s="57"/>
      <c r="N278" s="57"/>
      <c r="O278" s="57"/>
      <c r="P278" s="57"/>
      <c r="Q278" s="57"/>
      <c r="R278" s="57"/>
      <c r="S278" s="57"/>
      <c r="T278" s="57"/>
      <c r="U278" s="57"/>
      <c r="V278" s="57"/>
      <c r="W278" s="57"/>
      <c r="X278" s="57"/>
      <c r="Y278" s="57"/>
      <c r="Z278" s="57"/>
      <c r="AA278" s="57"/>
      <c r="AB278" s="57"/>
    </row>
    <row r="279" spans="1:28" ht="11.25" customHeight="1">
      <c r="A279" s="56"/>
      <c r="B279" s="57"/>
      <c r="C279" s="57"/>
      <c r="D279" s="57"/>
      <c r="E279" s="57"/>
      <c r="F279" s="57"/>
      <c r="G279" s="57"/>
      <c r="H279" s="56"/>
      <c r="I279" s="56"/>
      <c r="J279" s="120"/>
      <c r="K279" s="57"/>
      <c r="L279" s="57"/>
      <c r="M279" s="57"/>
      <c r="N279" s="57"/>
      <c r="O279" s="57"/>
      <c r="P279" s="57"/>
      <c r="Q279" s="57"/>
      <c r="R279" s="57"/>
      <c r="S279" s="57"/>
      <c r="T279" s="57"/>
      <c r="U279" s="57"/>
      <c r="V279" s="57"/>
      <c r="W279" s="57"/>
      <c r="X279" s="57"/>
      <c r="Y279" s="57"/>
      <c r="Z279" s="57"/>
      <c r="AA279" s="57"/>
      <c r="AB279" s="57"/>
    </row>
    <row r="280" spans="1:28" ht="11.25" customHeight="1">
      <c r="A280" s="56"/>
      <c r="B280" s="57"/>
      <c r="C280" s="57"/>
      <c r="D280" s="57"/>
      <c r="E280" s="57"/>
      <c r="F280" s="57"/>
      <c r="G280" s="57"/>
      <c r="H280" s="56"/>
      <c r="I280" s="56"/>
      <c r="J280" s="120"/>
      <c r="K280" s="57"/>
      <c r="L280" s="57"/>
      <c r="M280" s="57"/>
      <c r="N280" s="57"/>
      <c r="O280" s="57"/>
      <c r="P280" s="57"/>
      <c r="Q280" s="57"/>
      <c r="R280" s="57"/>
      <c r="S280" s="57"/>
      <c r="T280" s="57"/>
      <c r="U280" s="57"/>
      <c r="V280" s="57"/>
      <c r="W280" s="57"/>
      <c r="X280" s="57"/>
      <c r="Y280" s="57"/>
      <c r="Z280" s="57"/>
      <c r="AA280" s="57"/>
      <c r="AB280" s="57"/>
    </row>
    <row r="281" spans="1:28" ht="11.25" customHeight="1">
      <c r="A281" s="56"/>
      <c r="B281" s="57"/>
      <c r="C281" s="57"/>
      <c r="D281" s="57"/>
      <c r="E281" s="57"/>
      <c r="F281" s="57"/>
      <c r="G281" s="57"/>
      <c r="H281" s="56"/>
      <c r="I281" s="56"/>
      <c r="J281" s="120"/>
      <c r="K281" s="57"/>
      <c r="L281" s="57"/>
      <c r="M281" s="57"/>
      <c r="N281" s="57"/>
      <c r="O281" s="57"/>
      <c r="P281" s="57"/>
      <c r="Q281" s="57"/>
      <c r="R281" s="57"/>
      <c r="S281" s="57"/>
      <c r="T281" s="57"/>
      <c r="U281" s="57"/>
      <c r="V281" s="57"/>
      <c r="W281" s="57"/>
      <c r="X281" s="57"/>
      <c r="Y281" s="57"/>
      <c r="Z281" s="57"/>
      <c r="AA281" s="57"/>
      <c r="AB281" s="57"/>
    </row>
    <row r="282" spans="1:28" ht="11.25" customHeight="1">
      <c r="A282" s="56"/>
      <c r="B282" s="57"/>
      <c r="C282" s="57"/>
      <c r="D282" s="57"/>
      <c r="E282" s="57"/>
      <c r="F282" s="57"/>
      <c r="G282" s="57"/>
      <c r="H282" s="56"/>
      <c r="I282" s="56"/>
      <c r="J282" s="120"/>
      <c r="K282" s="57"/>
      <c r="L282" s="57"/>
      <c r="M282" s="57"/>
      <c r="N282" s="57"/>
      <c r="O282" s="57"/>
      <c r="P282" s="57"/>
      <c r="Q282" s="57"/>
      <c r="R282" s="57"/>
      <c r="S282" s="57"/>
      <c r="T282" s="57"/>
      <c r="U282" s="57"/>
      <c r="V282" s="57"/>
      <c r="W282" s="57"/>
      <c r="X282" s="57"/>
      <c r="Y282" s="57"/>
      <c r="Z282" s="57"/>
      <c r="AA282" s="57"/>
      <c r="AB282" s="57"/>
    </row>
    <row r="283" spans="1:28" ht="11.25" customHeight="1">
      <c r="A283" s="56"/>
      <c r="B283" s="57"/>
      <c r="C283" s="57"/>
      <c r="D283" s="57"/>
      <c r="E283" s="57"/>
      <c r="F283" s="57"/>
      <c r="G283" s="57"/>
      <c r="H283" s="56"/>
      <c r="I283" s="56"/>
      <c r="J283" s="120"/>
      <c r="K283" s="57"/>
      <c r="L283" s="57"/>
      <c r="M283" s="57"/>
      <c r="N283" s="57"/>
      <c r="O283" s="57"/>
      <c r="P283" s="57"/>
      <c r="Q283" s="57"/>
      <c r="R283" s="57"/>
      <c r="S283" s="57"/>
      <c r="T283" s="57"/>
      <c r="U283" s="57"/>
      <c r="V283" s="57"/>
      <c r="W283" s="57"/>
      <c r="X283" s="57"/>
      <c r="Y283" s="57"/>
      <c r="Z283" s="57"/>
      <c r="AA283" s="57"/>
      <c r="AB283" s="57"/>
    </row>
    <row r="284" spans="1:28" ht="11.25" customHeight="1">
      <c r="A284" s="56"/>
      <c r="B284" s="57"/>
      <c r="C284" s="57"/>
      <c r="D284" s="57"/>
      <c r="E284" s="57"/>
      <c r="F284" s="57"/>
      <c r="G284" s="57"/>
      <c r="H284" s="56"/>
      <c r="I284" s="56"/>
      <c r="J284" s="120"/>
      <c r="K284" s="57"/>
      <c r="L284" s="57"/>
      <c r="M284" s="57"/>
      <c r="N284" s="57"/>
      <c r="O284" s="57"/>
      <c r="P284" s="57"/>
      <c r="Q284" s="57"/>
      <c r="R284" s="57"/>
      <c r="S284" s="57"/>
      <c r="T284" s="57"/>
      <c r="U284" s="57"/>
      <c r="V284" s="57"/>
      <c r="W284" s="57"/>
      <c r="X284" s="57"/>
      <c r="Y284" s="57"/>
      <c r="Z284" s="57"/>
      <c r="AA284" s="57"/>
      <c r="AB284" s="57"/>
    </row>
    <row r="285" spans="1:28" ht="11.25" customHeight="1">
      <c r="A285" s="56"/>
      <c r="B285" s="57"/>
      <c r="C285" s="57"/>
      <c r="D285" s="57"/>
      <c r="E285" s="57"/>
      <c r="F285" s="57"/>
      <c r="G285" s="57"/>
      <c r="H285" s="56"/>
      <c r="I285" s="56"/>
      <c r="J285" s="120"/>
      <c r="K285" s="57"/>
      <c r="L285" s="57"/>
      <c r="M285" s="57"/>
      <c r="N285" s="57"/>
      <c r="O285" s="57"/>
      <c r="P285" s="57"/>
      <c r="Q285" s="57"/>
      <c r="R285" s="57"/>
      <c r="S285" s="57"/>
      <c r="T285" s="57"/>
      <c r="U285" s="57"/>
      <c r="V285" s="57"/>
      <c r="W285" s="57"/>
      <c r="X285" s="57"/>
      <c r="Y285" s="57"/>
      <c r="Z285" s="57"/>
      <c r="AA285" s="57"/>
      <c r="AB285" s="57"/>
    </row>
    <row r="286" spans="1:28" ht="11.25" customHeight="1">
      <c r="A286" s="56"/>
      <c r="B286" s="57"/>
      <c r="C286" s="57"/>
      <c r="D286" s="57"/>
      <c r="E286" s="57"/>
      <c r="F286" s="57"/>
      <c r="G286" s="57"/>
      <c r="H286" s="56"/>
      <c r="I286" s="56"/>
      <c r="J286" s="120"/>
      <c r="K286" s="57"/>
      <c r="L286" s="57"/>
      <c r="M286" s="57"/>
      <c r="N286" s="57"/>
      <c r="O286" s="57"/>
      <c r="P286" s="57"/>
      <c r="Q286" s="57"/>
      <c r="R286" s="57"/>
      <c r="S286" s="57"/>
      <c r="T286" s="57"/>
      <c r="U286" s="57"/>
      <c r="V286" s="57"/>
      <c r="W286" s="57"/>
      <c r="X286" s="57"/>
      <c r="Y286" s="57"/>
      <c r="Z286" s="57"/>
      <c r="AA286" s="57"/>
      <c r="AB286" s="57"/>
    </row>
    <row r="287" spans="1:28" ht="11.25" customHeight="1">
      <c r="A287" s="56"/>
      <c r="B287" s="57"/>
      <c r="C287" s="57"/>
      <c r="D287" s="57"/>
      <c r="E287" s="57"/>
      <c r="F287" s="57"/>
      <c r="G287" s="57"/>
      <c r="H287" s="56"/>
      <c r="I287" s="56"/>
      <c r="J287" s="120"/>
      <c r="K287" s="57"/>
      <c r="L287" s="57"/>
      <c r="M287" s="57"/>
      <c r="N287" s="57"/>
      <c r="O287" s="57"/>
      <c r="P287" s="57"/>
      <c r="Q287" s="57"/>
      <c r="R287" s="57"/>
      <c r="S287" s="57"/>
      <c r="T287" s="57"/>
      <c r="U287" s="57"/>
      <c r="V287" s="57"/>
      <c r="W287" s="57"/>
      <c r="X287" s="57"/>
      <c r="Y287" s="57"/>
      <c r="Z287" s="57"/>
      <c r="AA287" s="57"/>
      <c r="AB287" s="57"/>
    </row>
    <row r="288" spans="1:28" ht="11.25" customHeight="1">
      <c r="A288" s="56"/>
      <c r="B288" s="57"/>
      <c r="C288" s="57"/>
      <c r="D288" s="57"/>
      <c r="E288" s="57"/>
      <c r="F288" s="57"/>
      <c r="G288" s="57"/>
      <c r="H288" s="56"/>
      <c r="I288" s="56"/>
      <c r="J288" s="120"/>
      <c r="K288" s="57"/>
      <c r="L288" s="57"/>
      <c r="M288" s="57"/>
      <c r="N288" s="57"/>
      <c r="O288" s="57"/>
      <c r="P288" s="57"/>
      <c r="Q288" s="57"/>
      <c r="R288" s="57"/>
      <c r="S288" s="57"/>
      <c r="T288" s="57"/>
      <c r="U288" s="57"/>
      <c r="V288" s="57"/>
      <c r="W288" s="57"/>
      <c r="X288" s="57"/>
      <c r="Y288" s="57"/>
      <c r="Z288" s="57"/>
      <c r="AA288" s="57"/>
      <c r="AB288" s="57"/>
    </row>
    <row r="289" spans="1:28" ht="11.25" customHeight="1">
      <c r="A289" s="56"/>
      <c r="B289" s="57"/>
      <c r="C289" s="57"/>
      <c r="D289" s="57"/>
      <c r="E289" s="57"/>
      <c r="F289" s="57"/>
      <c r="G289" s="57"/>
      <c r="H289" s="56"/>
      <c r="I289" s="56"/>
      <c r="J289" s="120"/>
      <c r="K289" s="57"/>
      <c r="L289" s="57"/>
      <c r="M289" s="57"/>
      <c r="N289" s="57"/>
      <c r="O289" s="57"/>
      <c r="P289" s="57"/>
      <c r="Q289" s="57"/>
      <c r="R289" s="57"/>
      <c r="S289" s="57"/>
      <c r="T289" s="57"/>
      <c r="U289" s="57"/>
      <c r="V289" s="57"/>
      <c r="W289" s="57"/>
      <c r="X289" s="57"/>
      <c r="Y289" s="57"/>
      <c r="Z289" s="57"/>
      <c r="AA289" s="57"/>
      <c r="AB289" s="57"/>
    </row>
    <row r="290" spans="1:28" ht="11.25" customHeight="1">
      <c r="A290" s="56"/>
      <c r="B290" s="57"/>
      <c r="C290" s="57"/>
      <c r="D290" s="57"/>
      <c r="E290" s="57"/>
      <c r="F290" s="57"/>
      <c r="G290" s="57"/>
      <c r="H290" s="56"/>
      <c r="I290" s="56"/>
      <c r="J290" s="120"/>
      <c r="K290" s="57"/>
      <c r="L290" s="57"/>
      <c r="M290" s="57"/>
      <c r="N290" s="57"/>
      <c r="O290" s="57"/>
      <c r="P290" s="57"/>
      <c r="Q290" s="57"/>
      <c r="R290" s="57"/>
      <c r="S290" s="57"/>
      <c r="T290" s="57"/>
      <c r="U290" s="57"/>
      <c r="V290" s="57"/>
      <c r="W290" s="57"/>
      <c r="X290" s="57"/>
      <c r="Y290" s="57"/>
      <c r="Z290" s="57"/>
      <c r="AA290" s="57"/>
      <c r="AB290" s="57"/>
    </row>
    <row r="291" spans="1:28" ht="11.25" customHeight="1">
      <c r="A291" s="56"/>
      <c r="B291" s="57"/>
      <c r="C291" s="57"/>
      <c r="D291" s="57"/>
      <c r="E291" s="57"/>
      <c r="F291" s="57"/>
      <c r="G291" s="57"/>
      <c r="H291" s="56"/>
      <c r="I291" s="56"/>
      <c r="J291" s="120"/>
      <c r="K291" s="57"/>
      <c r="L291" s="57"/>
      <c r="M291" s="57"/>
      <c r="N291" s="57"/>
      <c r="O291" s="57"/>
      <c r="P291" s="57"/>
      <c r="Q291" s="57"/>
      <c r="R291" s="57"/>
      <c r="S291" s="57"/>
      <c r="T291" s="57"/>
      <c r="U291" s="57"/>
      <c r="V291" s="57"/>
      <c r="W291" s="57"/>
      <c r="X291" s="57"/>
      <c r="Y291" s="57"/>
      <c r="Z291" s="57"/>
      <c r="AA291" s="57"/>
      <c r="AB291" s="57"/>
    </row>
    <row r="292" spans="1:28" ht="11.25" customHeight="1">
      <c r="A292" s="56"/>
      <c r="B292" s="57"/>
      <c r="C292" s="57"/>
      <c r="D292" s="57"/>
      <c r="E292" s="57"/>
      <c r="F292" s="57"/>
      <c r="G292" s="57"/>
      <c r="H292" s="56"/>
      <c r="I292" s="56"/>
      <c r="J292" s="120"/>
      <c r="K292" s="57"/>
      <c r="L292" s="57"/>
      <c r="M292" s="57"/>
      <c r="N292" s="57"/>
      <c r="O292" s="57"/>
      <c r="P292" s="57"/>
      <c r="Q292" s="57"/>
      <c r="R292" s="57"/>
      <c r="S292" s="57"/>
      <c r="T292" s="57"/>
      <c r="U292" s="57"/>
      <c r="V292" s="57"/>
      <c r="W292" s="57"/>
      <c r="X292" s="57"/>
      <c r="Y292" s="57"/>
      <c r="Z292" s="57"/>
      <c r="AA292" s="57"/>
      <c r="AB292" s="57"/>
    </row>
    <row r="293" spans="1:28" ht="11.25" customHeight="1">
      <c r="A293" s="56"/>
      <c r="B293" s="57"/>
      <c r="C293" s="57"/>
      <c r="D293" s="57"/>
      <c r="E293" s="57"/>
      <c r="F293" s="57"/>
      <c r="G293" s="57"/>
      <c r="H293" s="56"/>
      <c r="I293" s="56"/>
      <c r="J293" s="120"/>
      <c r="K293" s="57"/>
      <c r="L293" s="57"/>
      <c r="M293" s="57"/>
      <c r="N293" s="57"/>
      <c r="O293" s="57"/>
      <c r="P293" s="57"/>
      <c r="Q293" s="57"/>
      <c r="R293" s="57"/>
      <c r="S293" s="57"/>
      <c r="T293" s="57"/>
      <c r="U293" s="57"/>
      <c r="V293" s="57"/>
      <c r="W293" s="57"/>
      <c r="X293" s="57"/>
      <c r="Y293" s="57"/>
      <c r="Z293" s="57"/>
      <c r="AA293" s="57"/>
      <c r="AB293" s="57"/>
    </row>
    <row r="294" spans="1:28" ht="11.25" customHeight="1">
      <c r="A294" s="56"/>
      <c r="B294" s="57"/>
      <c r="C294" s="57"/>
      <c r="D294" s="57"/>
      <c r="E294" s="57"/>
      <c r="F294" s="57"/>
      <c r="G294" s="57"/>
      <c r="H294" s="56"/>
      <c r="I294" s="56"/>
      <c r="J294" s="120"/>
      <c r="K294" s="57"/>
      <c r="L294" s="57"/>
      <c r="M294" s="57"/>
      <c r="N294" s="57"/>
      <c r="O294" s="57"/>
      <c r="P294" s="57"/>
      <c r="Q294" s="57"/>
      <c r="R294" s="57"/>
      <c r="S294" s="57"/>
      <c r="T294" s="57"/>
      <c r="U294" s="57"/>
      <c r="V294" s="57"/>
      <c r="W294" s="57"/>
      <c r="X294" s="57"/>
      <c r="Y294" s="57"/>
      <c r="Z294" s="57"/>
      <c r="AA294" s="57"/>
      <c r="AB294" s="57"/>
    </row>
    <row r="295" spans="1:28" ht="11.25" customHeight="1">
      <c r="A295" s="56"/>
      <c r="B295" s="57"/>
      <c r="C295" s="57"/>
      <c r="D295" s="57"/>
      <c r="E295" s="57"/>
      <c r="F295" s="57"/>
      <c r="G295" s="57"/>
      <c r="H295" s="56"/>
      <c r="I295" s="56"/>
      <c r="J295" s="120"/>
      <c r="K295" s="57"/>
      <c r="L295" s="57"/>
      <c r="M295" s="57"/>
      <c r="N295" s="57"/>
      <c r="O295" s="57"/>
      <c r="P295" s="57"/>
      <c r="Q295" s="57"/>
      <c r="R295" s="57"/>
      <c r="S295" s="57"/>
      <c r="T295" s="57"/>
      <c r="U295" s="57"/>
      <c r="V295" s="57"/>
      <c r="W295" s="57"/>
      <c r="X295" s="57"/>
      <c r="Y295" s="57"/>
      <c r="Z295" s="57"/>
      <c r="AA295" s="57"/>
      <c r="AB295" s="57"/>
    </row>
    <row r="296" spans="1:28" ht="11.25" customHeight="1">
      <c r="A296" s="56"/>
      <c r="B296" s="57"/>
      <c r="C296" s="57"/>
      <c r="D296" s="57"/>
      <c r="E296" s="57"/>
      <c r="F296" s="57"/>
      <c r="G296" s="57"/>
      <c r="H296" s="56"/>
      <c r="I296" s="56"/>
      <c r="J296" s="120"/>
      <c r="K296" s="57"/>
      <c r="L296" s="57"/>
      <c r="M296" s="57"/>
      <c r="N296" s="57"/>
      <c r="O296" s="57"/>
      <c r="P296" s="57"/>
      <c r="Q296" s="57"/>
      <c r="R296" s="57"/>
      <c r="S296" s="57"/>
      <c r="T296" s="57"/>
      <c r="U296" s="57"/>
      <c r="V296" s="57"/>
      <c r="W296" s="57"/>
      <c r="X296" s="57"/>
      <c r="Y296" s="57"/>
      <c r="Z296" s="57"/>
      <c r="AA296" s="57"/>
      <c r="AB296" s="57"/>
    </row>
    <row r="297" spans="1:28" ht="11.25" customHeight="1">
      <c r="A297" s="56"/>
      <c r="B297" s="57"/>
      <c r="C297" s="57"/>
      <c r="D297" s="57"/>
      <c r="E297" s="57"/>
      <c r="F297" s="57"/>
      <c r="G297" s="57"/>
      <c r="H297" s="56"/>
      <c r="I297" s="56"/>
      <c r="J297" s="120"/>
      <c r="K297" s="57"/>
      <c r="L297" s="57"/>
      <c r="M297" s="57"/>
      <c r="N297" s="57"/>
      <c r="O297" s="57"/>
      <c r="P297" s="57"/>
      <c r="Q297" s="57"/>
      <c r="R297" s="57"/>
      <c r="S297" s="57"/>
      <c r="T297" s="57"/>
      <c r="U297" s="57"/>
      <c r="V297" s="57"/>
      <c r="W297" s="57"/>
      <c r="X297" s="57"/>
      <c r="Y297" s="57"/>
      <c r="Z297" s="57"/>
      <c r="AA297" s="57"/>
      <c r="AB297" s="57"/>
    </row>
    <row r="298" spans="1:28" ht="11.25" customHeight="1">
      <c r="A298" s="56"/>
      <c r="B298" s="57"/>
      <c r="C298" s="57"/>
      <c r="D298" s="57"/>
      <c r="E298" s="57"/>
      <c r="F298" s="57"/>
      <c r="G298" s="57"/>
      <c r="H298" s="56"/>
      <c r="I298" s="56"/>
      <c r="J298" s="120"/>
      <c r="K298" s="57"/>
      <c r="L298" s="57"/>
      <c r="M298" s="57"/>
      <c r="N298" s="57"/>
      <c r="O298" s="57"/>
      <c r="P298" s="57"/>
      <c r="Q298" s="57"/>
      <c r="R298" s="57"/>
      <c r="S298" s="57"/>
      <c r="T298" s="57"/>
      <c r="U298" s="57"/>
      <c r="V298" s="57"/>
      <c r="W298" s="57"/>
      <c r="X298" s="57"/>
      <c r="Y298" s="57"/>
      <c r="Z298" s="57"/>
      <c r="AA298" s="57"/>
      <c r="AB298" s="57"/>
    </row>
    <row r="299" spans="1:28" ht="11.25" customHeight="1">
      <c r="A299" s="56"/>
      <c r="B299" s="57"/>
      <c r="C299" s="57"/>
      <c r="D299" s="57"/>
      <c r="E299" s="57"/>
      <c r="F299" s="57"/>
      <c r="G299" s="57"/>
      <c r="H299" s="56"/>
      <c r="I299" s="56"/>
      <c r="J299" s="120"/>
      <c r="K299" s="57"/>
      <c r="L299" s="57"/>
      <c r="M299" s="57"/>
      <c r="N299" s="57"/>
      <c r="O299" s="57"/>
      <c r="P299" s="57"/>
      <c r="Q299" s="57"/>
      <c r="R299" s="57"/>
      <c r="S299" s="57"/>
      <c r="T299" s="57"/>
      <c r="U299" s="57"/>
      <c r="V299" s="57"/>
      <c r="W299" s="57"/>
      <c r="X299" s="57"/>
      <c r="Y299" s="57"/>
      <c r="Z299" s="57"/>
      <c r="AA299" s="57"/>
      <c r="AB299" s="57"/>
    </row>
    <row r="300" spans="1:28" ht="11.25" customHeight="1">
      <c r="A300" s="56"/>
      <c r="B300" s="57"/>
      <c r="C300" s="57"/>
      <c r="D300" s="57"/>
      <c r="E300" s="57"/>
      <c r="F300" s="57"/>
      <c r="G300" s="57"/>
      <c r="H300" s="56"/>
      <c r="I300" s="56"/>
      <c r="J300" s="120"/>
      <c r="K300" s="57"/>
      <c r="L300" s="57"/>
      <c r="M300" s="57"/>
      <c r="N300" s="57"/>
      <c r="O300" s="57"/>
      <c r="P300" s="57"/>
      <c r="Q300" s="57"/>
      <c r="R300" s="57"/>
      <c r="S300" s="57"/>
      <c r="T300" s="57"/>
      <c r="U300" s="57"/>
      <c r="V300" s="57"/>
      <c r="W300" s="57"/>
      <c r="X300" s="57"/>
      <c r="Y300" s="57"/>
      <c r="Z300" s="57"/>
      <c r="AA300" s="57"/>
      <c r="AB300" s="57"/>
    </row>
    <row r="301" spans="1:28" ht="11.25" customHeight="1">
      <c r="A301" s="56"/>
      <c r="B301" s="57"/>
      <c r="C301" s="57"/>
      <c r="D301" s="57"/>
      <c r="E301" s="57"/>
      <c r="F301" s="57"/>
      <c r="G301" s="57"/>
      <c r="H301" s="56"/>
      <c r="I301" s="56"/>
      <c r="J301" s="120"/>
      <c r="K301" s="57"/>
      <c r="L301" s="57"/>
      <c r="M301" s="57"/>
      <c r="N301" s="57"/>
      <c r="O301" s="57"/>
      <c r="P301" s="57"/>
      <c r="Q301" s="57"/>
      <c r="R301" s="57"/>
      <c r="S301" s="57"/>
      <c r="T301" s="57"/>
      <c r="U301" s="57"/>
      <c r="V301" s="57"/>
      <c r="W301" s="57"/>
      <c r="X301" s="57"/>
      <c r="Y301" s="57"/>
      <c r="Z301" s="57"/>
      <c r="AA301" s="57"/>
      <c r="AB301" s="57"/>
    </row>
    <row r="302" spans="1:28" ht="11.25" customHeight="1">
      <c r="A302" s="56"/>
      <c r="B302" s="57"/>
      <c r="C302" s="57"/>
      <c r="D302" s="57"/>
      <c r="E302" s="57"/>
      <c r="F302" s="57"/>
      <c r="G302" s="57"/>
      <c r="H302" s="56"/>
      <c r="I302" s="56"/>
      <c r="J302" s="120"/>
      <c r="K302" s="57"/>
      <c r="L302" s="57"/>
      <c r="M302" s="57"/>
      <c r="N302" s="57"/>
      <c r="O302" s="57"/>
      <c r="P302" s="57"/>
      <c r="Q302" s="57"/>
      <c r="R302" s="57"/>
      <c r="S302" s="57"/>
      <c r="T302" s="57"/>
      <c r="U302" s="57"/>
      <c r="V302" s="57"/>
      <c r="W302" s="57"/>
      <c r="X302" s="57"/>
      <c r="Y302" s="57"/>
      <c r="Z302" s="57"/>
      <c r="AA302" s="57"/>
      <c r="AB302" s="57"/>
    </row>
    <row r="303" spans="1:28" ht="11.25" customHeight="1">
      <c r="A303" s="56"/>
      <c r="B303" s="57"/>
      <c r="C303" s="57"/>
      <c r="D303" s="57"/>
      <c r="E303" s="57"/>
      <c r="F303" s="57"/>
      <c r="G303" s="57"/>
      <c r="H303" s="56"/>
      <c r="I303" s="56"/>
      <c r="J303" s="120"/>
      <c r="K303" s="57"/>
      <c r="L303" s="57"/>
      <c r="M303" s="57"/>
      <c r="N303" s="57"/>
      <c r="O303" s="57"/>
      <c r="P303" s="57"/>
      <c r="Q303" s="57"/>
      <c r="R303" s="57"/>
      <c r="S303" s="57"/>
      <c r="T303" s="57"/>
      <c r="U303" s="57"/>
      <c r="V303" s="57"/>
      <c r="W303" s="57"/>
      <c r="X303" s="57"/>
      <c r="Y303" s="57"/>
      <c r="Z303" s="57"/>
      <c r="AA303" s="57"/>
      <c r="AB303" s="57"/>
    </row>
    <row r="304" spans="1:28" ht="11.25" customHeight="1">
      <c r="A304" s="56"/>
      <c r="B304" s="57"/>
      <c r="C304" s="57"/>
      <c r="D304" s="57"/>
      <c r="E304" s="57"/>
      <c r="F304" s="57"/>
      <c r="G304" s="57"/>
      <c r="H304" s="56"/>
      <c r="I304" s="56"/>
      <c r="J304" s="120"/>
      <c r="K304" s="57"/>
      <c r="L304" s="57"/>
      <c r="M304" s="57"/>
      <c r="N304" s="57"/>
      <c r="O304" s="57"/>
      <c r="P304" s="57"/>
      <c r="Q304" s="57"/>
      <c r="R304" s="57"/>
      <c r="S304" s="57"/>
      <c r="T304" s="57"/>
      <c r="U304" s="57"/>
      <c r="V304" s="57"/>
      <c r="W304" s="57"/>
      <c r="X304" s="57"/>
      <c r="Y304" s="57"/>
      <c r="Z304" s="57"/>
      <c r="AA304" s="57"/>
      <c r="AB304" s="57"/>
    </row>
    <row r="305" spans="1:28" ht="11.25" customHeight="1">
      <c r="A305" s="56"/>
      <c r="B305" s="57"/>
      <c r="C305" s="57"/>
      <c r="D305" s="57"/>
      <c r="E305" s="57"/>
      <c r="F305" s="57"/>
      <c r="G305" s="57"/>
      <c r="H305" s="56"/>
      <c r="I305" s="56"/>
      <c r="J305" s="120"/>
      <c r="K305" s="57"/>
      <c r="L305" s="57"/>
      <c r="M305" s="57"/>
      <c r="N305" s="57"/>
      <c r="O305" s="57"/>
      <c r="P305" s="57"/>
      <c r="Q305" s="57"/>
      <c r="R305" s="57"/>
      <c r="S305" s="57"/>
      <c r="T305" s="57"/>
      <c r="U305" s="57"/>
      <c r="V305" s="57"/>
      <c r="W305" s="57"/>
      <c r="X305" s="57"/>
      <c r="Y305" s="57"/>
      <c r="Z305" s="57"/>
      <c r="AA305" s="57"/>
      <c r="AB305" s="57"/>
    </row>
    <row r="306" spans="1:28" ht="11.25" customHeight="1">
      <c r="A306" s="56"/>
      <c r="B306" s="57"/>
      <c r="C306" s="57"/>
      <c r="D306" s="57"/>
      <c r="E306" s="57"/>
      <c r="F306" s="57"/>
      <c r="G306" s="57"/>
      <c r="H306" s="56"/>
      <c r="I306" s="56"/>
      <c r="J306" s="120"/>
      <c r="K306" s="57"/>
      <c r="L306" s="57"/>
      <c r="M306" s="57"/>
      <c r="N306" s="57"/>
      <c r="O306" s="57"/>
      <c r="P306" s="57"/>
      <c r="Q306" s="57"/>
      <c r="R306" s="57"/>
      <c r="S306" s="57"/>
      <c r="T306" s="57"/>
      <c r="U306" s="57"/>
      <c r="V306" s="57"/>
      <c r="W306" s="57"/>
      <c r="X306" s="57"/>
      <c r="Y306" s="57"/>
      <c r="Z306" s="57"/>
      <c r="AA306" s="57"/>
      <c r="AB306" s="57"/>
    </row>
    <row r="307" spans="1:28" ht="11.25" customHeight="1">
      <c r="A307" s="56"/>
      <c r="B307" s="57"/>
      <c r="C307" s="57"/>
      <c r="D307" s="57"/>
      <c r="E307" s="57"/>
      <c r="F307" s="57"/>
      <c r="G307" s="57"/>
      <c r="H307" s="56"/>
      <c r="I307" s="56"/>
      <c r="J307" s="120"/>
      <c r="K307" s="57"/>
      <c r="L307" s="57"/>
      <c r="M307" s="57"/>
      <c r="N307" s="57"/>
      <c r="O307" s="57"/>
      <c r="P307" s="57"/>
      <c r="Q307" s="57"/>
      <c r="R307" s="57"/>
      <c r="S307" s="57"/>
      <c r="T307" s="57"/>
      <c r="U307" s="57"/>
      <c r="V307" s="57"/>
      <c r="W307" s="57"/>
      <c r="X307" s="57"/>
      <c r="Y307" s="57"/>
      <c r="Z307" s="57"/>
      <c r="AA307" s="57"/>
      <c r="AB307" s="57"/>
    </row>
    <row r="308" spans="1:28" ht="11.25" customHeight="1">
      <c r="A308" s="56"/>
      <c r="B308" s="57"/>
      <c r="C308" s="57"/>
      <c r="D308" s="57"/>
      <c r="E308" s="57"/>
      <c r="F308" s="57"/>
      <c r="G308" s="57"/>
      <c r="H308" s="56"/>
      <c r="I308" s="56"/>
      <c r="J308" s="120"/>
      <c r="K308" s="57"/>
      <c r="L308" s="57"/>
      <c r="M308" s="57"/>
      <c r="N308" s="57"/>
      <c r="O308" s="57"/>
      <c r="P308" s="57"/>
      <c r="Q308" s="57"/>
      <c r="R308" s="57"/>
      <c r="S308" s="57"/>
      <c r="T308" s="57"/>
      <c r="U308" s="57"/>
      <c r="V308" s="57"/>
      <c r="W308" s="57"/>
      <c r="X308" s="57"/>
      <c r="Y308" s="57"/>
      <c r="Z308" s="57"/>
      <c r="AA308" s="57"/>
      <c r="AB308" s="57"/>
    </row>
    <row r="309" spans="1:28" ht="11.25" customHeight="1">
      <c r="A309" s="56"/>
      <c r="B309" s="57"/>
      <c r="C309" s="57"/>
      <c r="D309" s="57"/>
      <c r="E309" s="57"/>
      <c r="F309" s="57"/>
      <c r="G309" s="57"/>
      <c r="H309" s="56"/>
      <c r="I309" s="56"/>
      <c r="J309" s="120"/>
      <c r="K309" s="57"/>
      <c r="L309" s="57"/>
      <c r="M309" s="57"/>
      <c r="N309" s="57"/>
      <c r="O309" s="57"/>
      <c r="P309" s="57"/>
      <c r="Q309" s="57"/>
      <c r="R309" s="57"/>
      <c r="S309" s="57"/>
      <c r="T309" s="57"/>
      <c r="U309" s="57"/>
      <c r="V309" s="57"/>
      <c r="W309" s="57"/>
      <c r="X309" s="57"/>
      <c r="Y309" s="57"/>
      <c r="Z309" s="57"/>
      <c r="AA309" s="57"/>
      <c r="AB309" s="57"/>
    </row>
    <row r="310" spans="1:28" ht="11.25" customHeight="1">
      <c r="A310" s="56"/>
      <c r="B310" s="57"/>
      <c r="C310" s="57"/>
      <c r="D310" s="57"/>
      <c r="E310" s="57"/>
      <c r="F310" s="57"/>
      <c r="G310" s="57"/>
      <c r="H310" s="56"/>
      <c r="I310" s="56"/>
      <c r="J310" s="120"/>
      <c r="K310" s="57"/>
      <c r="L310" s="57"/>
      <c r="M310" s="57"/>
      <c r="N310" s="57"/>
      <c r="O310" s="57"/>
      <c r="P310" s="57"/>
      <c r="Q310" s="57"/>
      <c r="R310" s="57"/>
      <c r="S310" s="57"/>
      <c r="T310" s="57"/>
      <c r="U310" s="57"/>
      <c r="V310" s="57"/>
      <c r="W310" s="57"/>
      <c r="X310" s="57"/>
      <c r="Y310" s="57"/>
      <c r="Z310" s="57"/>
      <c r="AA310" s="57"/>
      <c r="AB310" s="57"/>
    </row>
    <row r="311" spans="1:28" ht="11.25" customHeight="1">
      <c r="A311" s="56"/>
      <c r="B311" s="57"/>
      <c r="C311" s="57"/>
      <c r="D311" s="57"/>
      <c r="E311" s="57"/>
      <c r="F311" s="57"/>
      <c r="G311" s="57"/>
      <c r="H311" s="56"/>
      <c r="I311" s="56"/>
      <c r="J311" s="120"/>
      <c r="K311" s="57"/>
      <c r="L311" s="57"/>
      <c r="M311" s="57"/>
      <c r="N311" s="57"/>
      <c r="O311" s="57"/>
      <c r="P311" s="57"/>
      <c r="Q311" s="57"/>
      <c r="R311" s="57"/>
      <c r="S311" s="57"/>
      <c r="T311" s="57"/>
      <c r="U311" s="57"/>
      <c r="V311" s="57"/>
      <c r="W311" s="57"/>
      <c r="X311" s="57"/>
      <c r="Y311" s="57"/>
      <c r="Z311" s="57"/>
      <c r="AA311" s="57"/>
      <c r="AB311" s="57"/>
    </row>
    <row r="312" spans="1:28" ht="11.25" customHeight="1">
      <c r="A312" s="56"/>
      <c r="B312" s="57"/>
      <c r="C312" s="57"/>
      <c r="D312" s="57"/>
      <c r="E312" s="57"/>
      <c r="F312" s="57"/>
      <c r="G312" s="57"/>
      <c r="H312" s="56"/>
      <c r="I312" s="56"/>
      <c r="J312" s="120"/>
      <c r="K312" s="57"/>
      <c r="L312" s="57"/>
      <c r="M312" s="57"/>
      <c r="N312" s="57"/>
      <c r="O312" s="57"/>
      <c r="P312" s="57"/>
      <c r="Q312" s="57"/>
      <c r="R312" s="57"/>
      <c r="S312" s="57"/>
      <c r="T312" s="57"/>
      <c r="U312" s="57"/>
      <c r="V312" s="57"/>
      <c r="W312" s="57"/>
      <c r="X312" s="57"/>
      <c r="Y312" s="57"/>
      <c r="Z312" s="57"/>
      <c r="AA312" s="57"/>
      <c r="AB312" s="57"/>
    </row>
    <row r="313" spans="1:28" ht="11.25" customHeight="1">
      <c r="A313" s="56"/>
      <c r="B313" s="57"/>
      <c r="C313" s="57"/>
      <c r="D313" s="57"/>
      <c r="E313" s="57"/>
      <c r="F313" s="57"/>
      <c r="G313" s="57"/>
      <c r="H313" s="56"/>
      <c r="I313" s="56"/>
      <c r="J313" s="120"/>
      <c r="K313" s="57"/>
      <c r="L313" s="57"/>
      <c r="M313" s="57"/>
      <c r="N313" s="57"/>
      <c r="O313" s="57"/>
      <c r="P313" s="57"/>
      <c r="Q313" s="57"/>
      <c r="R313" s="57"/>
      <c r="S313" s="57"/>
      <c r="T313" s="57"/>
      <c r="U313" s="57"/>
      <c r="V313" s="57"/>
      <c r="W313" s="57"/>
      <c r="X313" s="57"/>
      <c r="Y313" s="57"/>
      <c r="Z313" s="57"/>
      <c r="AA313" s="57"/>
      <c r="AB313" s="57"/>
    </row>
    <row r="314" spans="1:28" ht="11.25" customHeight="1">
      <c r="A314" s="56"/>
      <c r="B314" s="57"/>
      <c r="C314" s="57"/>
      <c r="D314" s="57"/>
      <c r="E314" s="57"/>
      <c r="F314" s="57"/>
      <c r="G314" s="57"/>
      <c r="H314" s="56"/>
      <c r="I314" s="56"/>
      <c r="J314" s="120"/>
      <c r="K314" s="57"/>
      <c r="L314" s="57"/>
      <c r="M314" s="57"/>
      <c r="N314" s="57"/>
      <c r="O314" s="57"/>
      <c r="P314" s="57"/>
      <c r="Q314" s="57"/>
      <c r="R314" s="57"/>
      <c r="S314" s="57"/>
      <c r="T314" s="57"/>
      <c r="U314" s="57"/>
      <c r="V314" s="57"/>
      <c r="W314" s="57"/>
      <c r="X314" s="57"/>
      <c r="Y314" s="57"/>
      <c r="Z314" s="57"/>
      <c r="AA314" s="57"/>
      <c r="AB314" s="57"/>
    </row>
    <row r="315" spans="1:28" ht="11.25" customHeight="1">
      <c r="A315" s="56"/>
      <c r="B315" s="57"/>
      <c r="C315" s="57"/>
      <c r="D315" s="57"/>
      <c r="E315" s="57"/>
      <c r="F315" s="57"/>
      <c r="G315" s="57"/>
      <c r="H315" s="56"/>
      <c r="I315" s="56"/>
      <c r="J315" s="120"/>
      <c r="K315" s="57"/>
      <c r="L315" s="57"/>
      <c r="M315" s="57"/>
      <c r="N315" s="57"/>
      <c r="O315" s="57"/>
      <c r="P315" s="57"/>
      <c r="Q315" s="57"/>
      <c r="R315" s="57"/>
      <c r="S315" s="57"/>
      <c r="T315" s="57"/>
      <c r="U315" s="57"/>
      <c r="V315" s="57"/>
      <c r="W315" s="57"/>
      <c r="X315" s="57"/>
      <c r="Y315" s="57"/>
      <c r="Z315" s="57"/>
      <c r="AA315" s="57"/>
      <c r="AB315" s="57"/>
    </row>
    <row r="316" spans="1:28" ht="11.25" customHeight="1">
      <c r="A316" s="56"/>
      <c r="B316" s="57"/>
      <c r="C316" s="57"/>
      <c r="D316" s="57"/>
      <c r="E316" s="57"/>
      <c r="F316" s="57"/>
      <c r="G316" s="57"/>
      <c r="H316" s="56"/>
      <c r="I316" s="56"/>
      <c r="J316" s="120"/>
      <c r="K316" s="57"/>
      <c r="L316" s="57"/>
      <c r="M316" s="57"/>
      <c r="N316" s="57"/>
      <c r="O316" s="57"/>
      <c r="P316" s="57"/>
      <c r="Q316" s="57"/>
      <c r="R316" s="57"/>
      <c r="S316" s="57"/>
      <c r="T316" s="57"/>
      <c r="U316" s="57"/>
      <c r="V316" s="57"/>
      <c r="W316" s="57"/>
      <c r="X316" s="57"/>
      <c r="Y316" s="57"/>
      <c r="Z316" s="57"/>
      <c r="AA316" s="57"/>
      <c r="AB316" s="57"/>
    </row>
    <row r="317" spans="1:28" ht="11.25" customHeight="1">
      <c r="A317" s="56"/>
      <c r="B317" s="57"/>
      <c r="C317" s="57"/>
      <c r="D317" s="57"/>
      <c r="E317" s="57"/>
      <c r="F317" s="57"/>
      <c r="G317" s="57"/>
      <c r="H317" s="56"/>
      <c r="I317" s="56"/>
      <c r="J317" s="120"/>
      <c r="K317" s="57"/>
      <c r="L317" s="57"/>
      <c r="M317" s="57"/>
      <c r="N317" s="57"/>
      <c r="O317" s="57"/>
      <c r="P317" s="57"/>
      <c r="Q317" s="57"/>
      <c r="R317" s="57"/>
      <c r="S317" s="57"/>
      <c r="T317" s="57"/>
      <c r="U317" s="57"/>
      <c r="V317" s="57"/>
      <c r="W317" s="57"/>
      <c r="X317" s="57"/>
      <c r="Y317" s="57"/>
      <c r="Z317" s="57"/>
      <c r="AA317" s="57"/>
      <c r="AB317" s="57"/>
    </row>
    <row r="318" spans="1:28" ht="11.25" customHeight="1">
      <c r="A318" s="56"/>
      <c r="B318" s="57"/>
      <c r="C318" s="57"/>
      <c r="D318" s="57"/>
      <c r="E318" s="57"/>
      <c r="F318" s="57"/>
      <c r="G318" s="57"/>
      <c r="H318" s="56"/>
      <c r="I318" s="56"/>
      <c r="J318" s="120"/>
      <c r="K318" s="57"/>
      <c r="L318" s="57"/>
      <c r="M318" s="57"/>
      <c r="N318" s="57"/>
      <c r="O318" s="57"/>
      <c r="P318" s="57"/>
      <c r="Q318" s="57"/>
      <c r="R318" s="57"/>
      <c r="S318" s="57"/>
      <c r="T318" s="57"/>
      <c r="U318" s="57"/>
      <c r="V318" s="57"/>
      <c r="W318" s="57"/>
      <c r="X318" s="57"/>
      <c r="Y318" s="57"/>
      <c r="Z318" s="57"/>
      <c r="AA318" s="57"/>
      <c r="AB318" s="57"/>
    </row>
    <row r="319" spans="1:28" ht="11.25" customHeight="1">
      <c r="A319" s="56"/>
      <c r="B319" s="57"/>
      <c r="C319" s="57"/>
      <c r="D319" s="57"/>
      <c r="E319" s="57"/>
      <c r="F319" s="57"/>
      <c r="G319" s="57"/>
      <c r="H319" s="56"/>
      <c r="I319" s="56"/>
      <c r="J319" s="120"/>
      <c r="K319" s="57"/>
      <c r="L319" s="57"/>
      <c r="M319" s="57"/>
      <c r="N319" s="57"/>
      <c r="O319" s="57"/>
      <c r="P319" s="57"/>
      <c r="Q319" s="57"/>
      <c r="R319" s="57"/>
      <c r="S319" s="57"/>
      <c r="T319" s="57"/>
      <c r="U319" s="57"/>
      <c r="V319" s="57"/>
      <c r="W319" s="57"/>
      <c r="X319" s="57"/>
      <c r="Y319" s="57"/>
      <c r="Z319" s="57"/>
      <c r="AA319" s="57"/>
      <c r="AB319" s="57"/>
    </row>
    <row r="320" spans="1:28" ht="11.25" customHeight="1">
      <c r="A320" s="56"/>
      <c r="B320" s="57"/>
      <c r="C320" s="57"/>
      <c r="D320" s="57"/>
      <c r="E320" s="57"/>
      <c r="F320" s="57"/>
      <c r="G320" s="57"/>
      <c r="H320" s="56"/>
      <c r="I320" s="56"/>
      <c r="J320" s="120"/>
      <c r="K320" s="57"/>
      <c r="L320" s="57"/>
      <c r="M320" s="57"/>
      <c r="N320" s="57"/>
      <c r="O320" s="57"/>
      <c r="P320" s="57"/>
      <c r="Q320" s="57"/>
      <c r="R320" s="57"/>
      <c r="S320" s="57"/>
      <c r="T320" s="57"/>
      <c r="U320" s="57"/>
      <c r="V320" s="57"/>
      <c r="W320" s="57"/>
      <c r="X320" s="57"/>
      <c r="Y320" s="57"/>
      <c r="Z320" s="57"/>
      <c r="AA320" s="57"/>
      <c r="AB320" s="57"/>
    </row>
    <row r="321" spans="1:28" ht="11.25" customHeight="1">
      <c r="A321" s="56"/>
      <c r="B321" s="57"/>
      <c r="C321" s="57"/>
      <c r="D321" s="57"/>
      <c r="E321" s="57"/>
      <c r="F321" s="57"/>
      <c r="G321" s="57"/>
      <c r="H321" s="56"/>
      <c r="I321" s="56"/>
      <c r="J321" s="120"/>
      <c r="K321" s="57"/>
      <c r="L321" s="57"/>
      <c r="M321" s="57"/>
      <c r="N321" s="57"/>
      <c r="O321" s="57"/>
      <c r="P321" s="57"/>
      <c r="Q321" s="57"/>
      <c r="R321" s="57"/>
      <c r="S321" s="57"/>
      <c r="T321" s="57"/>
      <c r="U321" s="57"/>
      <c r="V321" s="57"/>
      <c r="W321" s="57"/>
      <c r="X321" s="57"/>
      <c r="Y321" s="57"/>
      <c r="Z321" s="57"/>
      <c r="AA321" s="57"/>
      <c r="AB321" s="57"/>
    </row>
    <row r="322" spans="1:28" ht="11.25" customHeight="1">
      <c r="A322" s="56"/>
      <c r="B322" s="57"/>
      <c r="C322" s="57"/>
      <c r="D322" s="57"/>
      <c r="E322" s="57"/>
      <c r="F322" s="57"/>
      <c r="G322" s="57"/>
      <c r="H322" s="56"/>
      <c r="I322" s="56"/>
      <c r="J322" s="120"/>
      <c r="K322" s="57"/>
      <c r="L322" s="57"/>
      <c r="M322" s="57"/>
      <c r="N322" s="57"/>
      <c r="O322" s="57"/>
      <c r="P322" s="57"/>
      <c r="Q322" s="57"/>
      <c r="R322" s="57"/>
      <c r="S322" s="57"/>
      <c r="T322" s="57"/>
      <c r="U322" s="57"/>
      <c r="V322" s="57"/>
      <c r="W322" s="57"/>
      <c r="X322" s="57"/>
      <c r="Y322" s="57"/>
      <c r="Z322" s="57"/>
      <c r="AA322" s="57"/>
      <c r="AB322" s="57"/>
    </row>
    <row r="323" spans="1:28" ht="11.25" customHeight="1">
      <c r="A323" s="56"/>
      <c r="B323" s="57"/>
      <c r="C323" s="57"/>
      <c r="D323" s="57"/>
      <c r="E323" s="57"/>
      <c r="F323" s="57"/>
      <c r="G323" s="57"/>
      <c r="H323" s="56"/>
      <c r="I323" s="56"/>
      <c r="J323" s="120"/>
      <c r="K323" s="57"/>
      <c r="L323" s="57"/>
      <c r="M323" s="57"/>
      <c r="N323" s="57"/>
      <c r="O323" s="57"/>
      <c r="P323" s="57"/>
      <c r="Q323" s="57"/>
      <c r="R323" s="57"/>
      <c r="S323" s="57"/>
      <c r="T323" s="57"/>
      <c r="U323" s="57"/>
      <c r="V323" s="57"/>
      <c r="W323" s="57"/>
      <c r="X323" s="57"/>
      <c r="Y323" s="57"/>
      <c r="Z323" s="57"/>
      <c r="AA323" s="57"/>
      <c r="AB323" s="57"/>
    </row>
    <row r="324" spans="1:28" ht="11.25" customHeight="1">
      <c r="A324" s="56"/>
      <c r="B324" s="57"/>
      <c r="C324" s="57"/>
      <c r="D324" s="57"/>
      <c r="E324" s="57"/>
      <c r="F324" s="57"/>
      <c r="G324" s="57"/>
      <c r="H324" s="56"/>
      <c r="I324" s="56"/>
      <c r="J324" s="120"/>
      <c r="K324" s="57"/>
      <c r="L324" s="57"/>
      <c r="M324" s="57"/>
      <c r="N324" s="57"/>
      <c r="O324" s="57"/>
      <c r="P324" s="57"/>
      <c r="Q324" s="57"/>
      <c r="R324" s="57"/>
      <c r="S324" s="57"/>
      <c r="T324" s="57"/>
      <c r="U324" s="57"/>
      <c r="V324" s="57"/>
      <c r="W324" s="57"/>
      <c r="X324" s="57"/>
      <c r="Y324" s="57"/>
      <c r="Z324" s="57"/>
      <c r="AA324" s="57"/>
      <c r="AB324" s="57"/>
    </row>
    <row r="325" spans="1:28" ht="11.25" customHeight="1">
      <c r="A325" s="56"/>
      <c r="B325" s="57"/>
      <c r="C325" s="57"/>
      <c r="D325" s="57"/>
      <c r="E325" s="57"/>
      <c r="F325" s="57"/>
      <c r="G325" s="57"/>
      <c r="H325" s="56"/>
      <c r="I325" s="56"/>
      <c r="J325" s="120"/>
      <c r="K325" s="57"/>
      <c r="L325" s="57"/>
      <c r="M325" s="57"/>
      <c r="N325" s="57"/>
      <c r="O325" s="57"/>
      <c r="P325" s="57"/>
      <c r="Q325" s="57"/>
      <c r="R325" s="57"/>
      <c r="S325" s="57"/>
      <c r="T325" s="57"/>
      <c r="U325" s="57"/>
      <c r="V325" s="57"/>
      <c r="W325" s="57"/>
      <c r="X325" s="57"/>
      <c r="Y325" s="57"/>
      <c r="Z325" s="57"/>
      <c r="AA325" s="57"/>
      <c r="AB325" s="57"/>
    </row>
    <row r="326" spans="1:28" ht="11.25" customHeight="1">
      <c r="A326" s="56"/>
      <c r="B326" s="57"/>
      <c r="C326" s="57"/>
      <c r="D326" s="57"/>
      <c r="E326" s="57"/>
      <c r="F326" s="57"/>
      <c r="G326" s="57"/>
      <c r="H326" s="56"/>
      <c r="I326" s="56"/>
      <c r="J326" s="120"/>
      <c r="K326" s="57"/>
      <c r="L326" s="57"/>
      <c r="M326" s="57"/>
      <c r="N326" s="57"/>
      <c r="O326" s="57"/>
      <c r="P326" s="57"/>
      <c r="Q326" s="57"/>
      <c r="R326" s="57"/>
      <c r="S326" s="57"/>
      <c r="T326" s="57"/>
      <c r="U326" s="57"/>
      <c r="V326" s="57"/>
      <c r="W326" s="57"/>
      <c r="X326" s="57"/>
      <c r="Y326" s="57"/>
      <c r="Z326" s="57"/>
      <c r="AA326" s="57"/>
      <c r="AB326" s="57"/>
    </row>
    <row r="327" spans="1:28" ht="11.25" customHeight="1">
      <c r="A327" s="56"/>
      <c r="B327" s="57"/>
      <c r="C327" s="57"/>
      <c r="D327" s="57"/>
      <c r="E327" s="57"/>
      <c r="F327" s="57"/>
      <c r="G327" s="57"/>
      <c r="H327" s="56"/>
      <c r="I327" s="56"/>
      <c r="J327" s="120"/>
      <c r="K327" s="57"/>
      <c r="L327" s="57"/>
      <c r="M327" s="57"/>
      <c r="N327" s="57"/>
      <c r="O327" s="57"/>
      <c r="P327" s="57"/>
      <c r="Q327" s="57"/>
      <c r="R327" s="57"/>
      <c r="S327" s="57"/>
      <c r="T327" s="57"/>
      <c r="U327" s="57"/>
      <c r="V327" s="57"/>
      <c r="W327" s="57"/>
      <c r="X327" s="57"/>
      <c r="Y327" s="57"/>
      <c r="Z327" s="57"/>
      <c r="AA327" s="57"/>
      <c r="AB327" s="57"/>
    </row>
    <row r="328" spans="1:28" ht="11.25" customHeight="1">
      <c r="A328" s="56"/>
      <c r="B328" s="57"/>
      <c r="C328" s="57"/>
      <c r="D328" s="57"/>
      <c r="E328" s="57"/>
      <c r="F328" s="57"/>
      <c r="G328" s="57"/>
      <c r="H328" s="56"/>
      <c r="I328" s="56"/>
      <c r="J328" s="120"/>
      <c r="K328" s="57"/>
      <c r="L328" s="57"/>
      <c r="M328" s="57"/>
      <c r="N328" s="57"/>
      <c r="O328" s="57"/>
      <c r="P328" s="57"/>
      <c r="Q328" s="57"/>
      <c r="R328" s="57"/>
      <c r="S328" s="57"/>
      <c r="T328" s="57"/>
      <c r="U328" s="57"/>
      <c r="V328" s="57"/>
      <c r="W328" s="57"/>
      <c r="X328" s="57"/>
      <c r="Y328" s="57"/>
      <c r="Z328" s="57"/>
      <c r="AA328" s="57"/>
      <c r="AB328" s="57"/>
    </row>
    <row r="329" spans="1:28" ht="11.25" customHeight="1">
      <c r="A329" s="56"/>
      <c r="B329" s="57"/>
      <c r="C329" s="57"/>
      <c r="D329" s="57"/>
      <c r="E329" s="57"/>
      <c r="F329" s="57"/>
      <c r="G329" s="57"/>
      <c r="H329" s="56"/>
      <c r="I329" s="56"/>
      <c r="J329" s="120"/>
      <c r="K329" s="57"/>
      <c r="L329" s="57"/>
      <c r="M329" s="57"/>
      <c r="N329" s="57"/>
      <c r="O329" s="57"/>
      <c r="P329" s="57"/>
      <c r="Q329" s="57"/>
      <c r="R329" s="57"/>
      <c r="S329" s="57"/>
      <c r="T329" s="57"/>
      <c r="U329" s="57"/>
      <c r="V329" s="57"/>
      <c r="W329" s="57"/>
      <c r="X329" s="57"/>
      <c r="Y329" s="57"/>
      <c r="Z329" s="57"/>
      <c r="AA329" s="57"/>
      <c r="AB329" s="57"/>
    </row>
    <row r="330" spans="1:28" ht="11.25" customHeight="1">
      <c r="A330" s="56"/>
      <c r="B330" s="57"/>
      <c r="C330" s="57"/>
      <c r="D330" s="57"/>
      <c r="E330" s="57"/>
      <c r="F330" s="57"/>
      <c r="G330" s="57"/>
      <c r="H330" s="56"/>
      <c r="I330" s="56"/>
      <c r="J330" s="120"/>
      <c r="K330" s="57"/>
      <c r="L330" s="57"/>
      <c r="M330" s="57"/>
      <c r="N330" s="57"/>
      <c r="O330" s="57"/>
      <c r="P330" s="57"/>
      <c r="Q330" s="57"/>
      <c r="R330" s="57"/>
      <c r="S330" s="57"/>
      <c r="T330" s="57"/>
      <c r="U330" s="57"/>
      <c r="V330" s="57"/>
      <c r="W330" s="57"/>
      <c r="X330" s="57"/>
      <c r="Y330" s="57"/>
      <c r="Z330" s="57"/>
      <c r="AA330" s="57"/>
      <c r="AB330" s="57"/>
    </row>
    <row r="331" spans="1:28" ht="11.25" customHeight="1">
      <c r="A331" s="56"/>
      <c r="B331" s="57"/>
      <c r="C331" s="57"/>
      <c r="D331" s="57"/>
      <c r="E331" s="57"/>
      <c r="F331" s="57"/>
      <c r="G331" s="57"/>
      <c r="H331" s="56"/>
      <c r="I331" s="56"/>
      <c r="J331" s="120"/>
      <c r="K331" s="57"/>
      <c r="L331" s="57"/>
      <c r="M331" s="57"/>
      <c r="N331" s="57"/>
      <c r="O331" s="57"/>
      <c r="P331" s="57"/>
      <c r="Q331" s="57"/>
      <c r="R331" s="57"/>
      <c r="S331" s="57"/>
      <c r="T331" s="57"/>
      <c r="U331" s="57"/>
      <c r="V331" s="57"/>
      <c r="W331" s="57"/>
      <c r="X331" s="57"/>
      <c r="Y331" s="57"/>
      <c r="Z331" s="57"/>
      <c r="AA331" s="57"/>
      <c r="AB331" s="57"/>
    </row>
    <row r="332" spans="1:28" ht="11.25" customHeight="1">
      <c r="A332" s="56"/>
      <c r="B332" s="57"/>
      <c r="C332" s="57"/>
      <c r="D332" s="57"/>
      <c r="E332" s="57"/>
      <c r="F332" s="57"/>
      <c r="G332" s="57"/>
      <c r="H332" s="56"/>
      <c r="I332" s="56"/>
      <c r="J332" s="120"/>
      <c r="K332" s="57"/>
      <c r="L332" s="57"/>
      <c r="M332" s="57"/>
      <c r="N332" s="57"/>
      <c r="O332" s="57"/>
      <c r="P332" s="57"/>
      <c r="Q332" s="57"/>
      <c r="R332" s="57"/>
      <c r="S332" s="57"/>
      <c r="T332" s="57"/>
      <c r="U332" s="57"/>
      <c r="V332" s="57"/>
      <c r="W332" s="57"/>
      <c r="X332" s="57"/>
      <c r="Y332" s="57"/>
      <c r="Z332" s="57"/>
      <c r="AA332" s="57"/>
      <c r="AB332" s="57"/>
    </row>
    <row r="333" spans="1:28" ht="11.25" customHeight="1">
      <c r="A333" s="56"/>
      <c r="B333" s="57"/>
      <c r="C333" s="57"/>
      <c r="D333" s="57"/>
      <c r="E333" s="57"/>
      <c r="F333" s="57"/>
      <c r="G333" s="57"/>
      <c r="H333" s="56"/>
      <c r="I333" s="56"/>
      <c r="J333" s="120"/>
      <c r="K333" s="57"/>
      <c r="L333" s="57"/>
      <c r="M333" s="57"/>
      <c r="N333" s="57"/>
      <c r="O333" s="57"/>
      <c r="P333" s="57"/>
      <c r="Q333" s="57"/>
      <c r="R333" s="57"/>
      <c r="S333" s="57"/>
      <c r="T333" s="57"/>
      <c r="U333" s="57"/>
      <c r="V333" s="57"/>
      <c r="W333" s="57"/>
      <c r="X333" s="57"/>
      <c r="Y333" s="57"/>
      <c r="Z333" s="57"/>
      <c r="AA333" s="57"/>
      <c r="AB333" s="57"/>
    </row>
    <row r="334" spans="1:28" ht="11.25" customHeight="1">
      <c r="A334" s="56"/>
      <c r="B334" s="57"/>
      <c r="C334" s="57"/>
      <c r="D334" s="57"/>
      <c r="E334" s="57"/>
      <c r="F334" s="57"/>
      <c r="G334" s="57"/>
      <c r="H334" s="56"/>
      <c r="I334" s="56"/>
      <c r="J334" s="120"/>
      <c r="K334" s="57"/>
      <c r="L334" s="57"/>
      <c r="M334" s="57"/>
      <c r="N334" s="57"/>
      <c r="O334" s="57"/>
      <c r="P334" s="57"/>
      <c r="Q334" s="57"/>
      <c r="R334" s="57"/>
      <c r="S334" s="57"/>
      <c r="T334" s="57"/>
      <c r="U334" s="57"/>
      <c r="V334" s="57"/>
      <c r="W334" s="57"/>
      <c r="X334" s="57"/>
      <c r="Y334" s="57"/>
      <c r="Z334" s="57"/>
      <c r="AA334" s="57"/>
      <c r="AB334" s="57"/>
    </row>
    <row r="335" spans="1:28" ht="11.25" customHeight="1">
      <c r="A335" s="56"/>
      <c r="B335" s="57"/>
      <c r="C335" s="57"/>
      <c r="D335" s="57"/>
      <c r="E335" s="57"/>
      <c r="F335" s="57"/>
      <c r="G335" s="57"/>
      <c r="H335" s="56"/>
      <c r="I335" s="56"/>
      <c r="J335" s="120"/>
      <c r="K335" s="57"/>
      <c r="L335" s="57"/>
      <c r="M335" s="57"/>
      <c r="N335" s="57"/>
      <c r="O335" s="57"/>
      <c r="P335" s="57"/>
      <c r="Q335" s="57"/>
      <c r="R335" s="57"/>
      <c r="S335" s="57"/>
      <c r="T335" s="57"/>
      <c r="U335" s="57"/>
      <c r="V335" s="57"/>
      <c r="W335" s="57"/>
      <c r="X335" s="57"/>
      <c r="Y335" s="57"/>
      <c r="Z335" s="57"/>
      <c r="AA335" s="57"/>
      <c r="AB335" s="57"/>
    </row>
    <row r="336" spans="1:28" ht="11.25" customHeight="1">
      <c r="A336" s="56"/>
      <c r="B336" s="57"/>
      <c r="C336" s="57"/>
      <c r="D336" s="57"/>
      <c r="E336" s="57"/>
      <c r="F336" s="57"/>
      <c r="G336" s="57"/>
      <c r="H336" s="56"/>
      <c r="I336" s="56"/>
      <c r="J336" s="120"/>
      <c r="K336" s="57"/>
      <c r="L336" s="57"/>
      <c r="M336" s="57"/>
      <c r="N336" s="57"/>
      <c r="O336" s="57"/>
      <c r="P336" s="57"/>
      <c r="Q336" s="57"/>
      <c r="R336" s="57"/>
      <c r="S336" s="57"/>
      <c r="T336" s="57"/>
      <c r="U336" s="57"/>
      <c r="V336" s="57"/>
      <c r="W336" s="57"/>
      <c r="X336" s="57"/>
      <c r="Y336" s="57"/>
      <c r="Z336" s="57"/>
      <c r="AA336" s="57"/>
      <c r="AB336" s="57"/>
    </row>
    <row r="337" spans="1:28" ht="11.25" customHeight="1">
      <c r="A337" s="56"/>
      <c r="B337" s="57"/>
      <c r="C337" s="57"/>
      <c r="D337" s="57"/>
      <c r="E337" s="57"/>
      <c r="F337" s="57"/>
      <c r="G337" s="57"/>
      <c r="H337" s="56"/>
      <c r="I337" s="56"/>
      <c r="J337" s="120"/>
      <c r="K337" s="57"/>
      <c r="L337" s="57"/>
      <c r="M337" s="57"/>
      <c r="N337" s="57"/>
      <c r="O337" s="57"/>
      <c r="P337" s="57"/>
      <c r="Q337" s="57"/>
      <c r="R337" s="57"/>
      <c r="S337" s="57"/>
      <c r="T337" s="57"/>
      <c r="U337" s="57"/>
      <c r="V337" s="57"/>
      <c r="W337" s="57"/>
      <c r="X337" s="57"/>
      <c r="Y337" s="57"/>
      <c r="Z337" s="57"/>
      <c r="AA337" s="57"/>
      <c r="AB337" s="57"/>
    </row>
    <row r="338" spans="1:28" ht="11.25" customHeight="1">
      <c r="A338" s="56"/>
      <c r="B338" s="57"/>
      <c r="C338" s="57"/>
      <c r="D338" s="57"/>
      <c r="E338" s="57"/>
      <c r="F338" s="57"/>
      <c r="G338" s="57"/>
      <c r="H338" s="56"/>
      <c r="I338" s="56"/>
      <c r="J338" s="120"/>
      <c r="K338" s="57"/>
      <c r="L338" s="57"/>
      <c r="M338" s="57"/>
      <c r="N338" s="57"/>
      <c r="O338" s="57"/>
      <c r="P338" s="57"/>
      <c r="Q338" s="57"/>
      <c r="R338" s="57"/>
      <c r="S338" s="57"/>
      <c r="T338" s="57"/>
      <c r="U338" s="57"/>
      <c r="V338" s="57"/>
      <c r="W338" s="57"/>
      <c r="X338" s="57"/>
      <c r="Y338" s="57"/>
      <c r="Z338" s="57"/>
      <c r="AA338" s="57"/>
      <c r="AB338" s="57"/>
    </row>
    <row r="339" spans="1:28" ht="11.25" customHeight="1">
      <c r="A339" s="56"/>
      <c r="B339" s="57"/>
      <c r="C339" s="57"/>
      <c r="D339" s="57"/>
      <c r="E339" s="57"/>
      <c r="F339" s="57"/>
      <c r="G339" s="57"/>
      <c r="H339" s="56"/>
      <c r="I339" s="56"/>
      <c r="J339" s="120"/>
      <c r="K339" s="57"/>
      <c r="L339" s="57"/>
      <c r="M339" s="57"/>
      <c r="N339" s="57"/>
      <c r="O339" s="57"/>
      <c r="P339" s="57"/>
      <c r="Q339" s="57"/>
      <c r="R339" s="57"/>
      <c r="S339" s="57"/>
      <c r="T339" s="57"/>
      <c r="U339" s="57"/>
      <c r="V339" s="57"/>
      <c r="W339" s="57"/>
      <c r="X339" s="57"/>
      <c r="Y339" s="57"/>
      <c r="Z339" s="57"/>
      <c r="AA339" s="57"/>
      <c r="AB339" s="57"/>
    </row>
    <row r="340" spans="1:28" ht="11.25" customHeight="1">
      <c r="A340" s="56"/>
      <c r="B340" s="57"/>
      <c r="C340" s="57"/>
      <c r="D340" s="57"/>
      <c r="E340" s="57"/>
      <c r="F340" s="57"/>
      <c r="G340" s="57"/>
      <c r="H340" s="56"/>
      <c r="I340" s="56"/>
      <c r="J340" s="120"/>
      <c r="K340" s="57"/>
      <c r="L340" s="57"/>
      <c r="M340" s="57"/>
      <c r="N340" s="57"/>
      <c r="O340" s="57"/>
      <c r="P340" s="57"/>
      <c r="Q340" s="57"/>
      <c r="R340" s="57"/>
      <c r="S340" s="57"/>
      <c r="T340" s="57"/>
      <c r="U340" s="57"/>
      <c r="V340" s="57"/>
      <c r="W340" s="57"/>
      <c r="X340" s="57"/>
      <c r="Y340" s="57"/>
      <c r="Z340" s="57"/>
      <c r="AA340" s="57"/>
      <c r="AB340" s="57"/>
    </row>
    <row r="341" spans="1:28" ht="11.25" customHeight="1">
      <c r="A341" s="56"/>
      <c r="B341" s="57"/>
      <c r="C341" s="57"/>
      <c r="D341" s="57"/>
      <c r="E341" s="57"/>
      <c r="F341" s="57"/>
      <c r="G341" s="57"/>
      <c r="H341" s="56"/>
      <c r="I341" s="56"/>
      <c r="J341" s="120"/>
      <c r="K341" s="57"/>
      <c r="L341" s="57"/>
      <c r="M341" s="57"/>
      <c r="N341" s="57"/>
      <c r="O341" s="57"/>
      <c r="P341" s="57"/>
      <c r="Q341" s="57"/>
      <c r="R341" s="57"/>
      <c r="S341" s="57"/>
      <c r="T341" s="57"/>
      <c r="U341" s="57"/>
      <c r="V341" s="57"/>
      <c r="W341" s="57"/>
      <c r="X341" s="57"/>
      <c r="Y341" s="57"/>
      <c r="Z341" s="57"/>
      <c r="AA341" s="57"/>
      <c r="AB341" s="57"/>
    </row>
    <row r="342" spans="1:28" ht="11.25" customHeight="1">
      <c r="A342" s="56"/>
      <c r="B342" s="57"/>
      <c r="C342" s="57"/>
      <c r="D342" s="57"/>
      <c r="E342" s="57"/>
      <c r="F342" s="57"/>
      <c r="G342" s="57"/>
      <c r="H342" s="56"/>
      <c r="I342" s="56"/>
      <c r="J342" s="120"/>
      <c r="K342" s="57"/>
      <c r="L342" s="57"/>
      <c r="M342" s="57"/>
      <c r="N342" s="57"/>
      <c r="O342" s="57"/>
      <c r="P342" s="57"/>
      <c r="Q342" s="57"/>
      <c r="R342" s="57"/>
      <c r="S342" s="57"/>
      <c r="T342" s="57"/>
      <c r="U342" s="57"/>
      <c r="V342" s="57"/>
      <c r="W342" s="57"/>
      <c r="X342" s="57"/>
      <c r="Y342" s="57"/>
      <c r="Z342" s="57"/>
      <c r="AA342" s="57"/>
      <c r="AB342" s="57"/>
    </row>
    <row r="343" spans="1:28" ht="11.25" customHeight="1">
      <c r="A343" s="56"/>
      <c r="B343" s="57"/>
      <c r="C343" s="57"/>
      <c r="D343" s="57"/>
      <c r="E343" s="57"/>
      <c r="F343" s="57"/>
      <c r="G343" s="57"/>
      <c r="H343" s="56"/>
      <c r="I343" s="56"/>
      <c r="J343" s="120"/>
      <c r="K343" s="57"/>
      <c r="L343" s="57"/>
      <c r="M343" s="57"/>
      <c r="N343" s="57"/>
      <c r="O343" s="57"/>
      <c r="P343" s="57"/>
      <c r="Q343" s="57"/>
      <c r="R343" s="57"/>
      <c r="S343" s="57"/>
      <c r="T343" s="57"/>
      <c r="U343" s="57"/>
      <c r="V343" s="57"/>
      <c r="W343" s="57"/>
      <c r="X343" s="57"/>
      <c r="Y343" s="57"/>
      <c r="Z343" s="57"/>
      <c r="AA343" s="57"/>
      <c r="AB343" s="57"/>
    </row>
    <row r="344" spans="1:28" ht="11.25" customHeight="1">
      <c r="A344" s="56"/>
      <c r="B344" s="57"/>
      <c r="C344" s="57"/>
      <c r="D344" s="57"/>
      <c r="E344" s="57"/>
      <c r="F344" s="57"/>
      <c r="G344" s="57"/>
      <c r="H344" s="56"/>
      <c r="I344" s="56"/>
      <c r="J344" s="120"/>
      <c r="K344" s="57"/>
      <c r="L344" s="57"/>
      <c r="M344" s="57"/>
      <c r="N344" s="57"/>
      <c r="O344" s="57"/>
      <c r="P344" s="57"/>
      <c r="Q344" s="57"/>
      <c r="R344" s="57"/>
      <c r="S344" s="57"/>
      <c r="T344" s="57"/>
      <c r="U344" s="57"/>
      <c r="V344" s="57"/>
      <c r="W344" s="57"/>
      <c r="X344" s="57"/>
      <c r="Y344" s="57"/>
      <c r="Z344" s="57"/>
      <c r="AA344" s="57"/>
      <c r="AB344" s="57"/>
    </row>
    <row r="345" spans="1:28" ht="11.25" customHeight="1">
      <c r="A345" s="56"/>
      <c r="B345" s="57"/>
      <c r="C345" s="57"/>
      <c r="D345" s="57"/>
      <c r="E345" s="57"/>
      <c r="F345" s="57"/>
      <c r="G345" s="57"/>
      <c r="H345" s="56"/>
      <c r="I345" s="56"/>
      <c r="J345" s="120"/>
      <c r="K345" s="57"/>
      <c r="L345" s="57"/>
      <c r="M345" s="57"/>
      <c r="N345" s="57"/>
      <c r="O345" s="57"/>
      <c r="P345" s="57"/>
      <c r="Q345" s="57"/>
      <c r="R345" s="57"/>
      <c r="S345" s="57"/>
      <c r="T345" s="57"/>
      <c r="U345" s="57"/>
      <c r="V345" s="57"/>
      <c r="W345" s="57"/>
      <c r="X345" s="57"/>
      <c r="Y345" s="57"/>
      <c r="Z345" s="57"/>
      <c r="AA345" s="57"/>
      <c r="AB345" s="57"/>
    </row>
    <row r="346" spans="1:28" ht="11.25" customHeight="1">
      <c r="A346" s="56"/>
      <c r="B346" s="57"/>
      <c r="C346" s="57"/>
      <c r="D346" s="57"/>
      <c r="E346" s="57"/>
      <c r="F346" s="57"/>
      <c r="G346" s="57"/>
      <c r="H346" s="56"/>
      <c r="I346" s="56"/>
      <c r="J346" s="120"/>
      <c r="K346" s="57"/>
      <c r="L346" s="57"/>
      <c r="M346" s="57"/>
      <c r="N346" s="57"/>
      <c r="O346" s="57"/>
      <c r="P346" s="57"/>
      <c r="Q346" s="57"/>
      <c r="R346" s="57"/>
      <c r="S346" s="57"/>
      <c r="T346" s="57"/>
      <c r="U346" s="57"/>
      <c r="V346" s="57"/>
      <c r="W346" s="57"/>
      <c r="X346" s="57"/>
      <c r="Y346" s="57"/>
      <c r="Z346" s="57"/>
      <c r="AA346" s="57"/>
      <c r="AB346" s="57"/>
    </row>
    <row r="347" spans="1:28" ht="11.25" customHeight="1">
      <c r="A347" s="56"/>
      <c r="B347" s="57"/>
      <c r="C347" s="57"/>
      <c r="D347" s="57"/>
      <c r="E347" s="57"/>
      <c r="F347" s="57"/>
      <c r="G347" s="57"/>
      <c r="H347" s="56"/>
      <c r="I347" s="56"/>
      <c r="J347" s="120"/>
      <c r="K347" s="57"/>
      <c r="L347" s="57"/>
      <c r="M347" s="57"/>
      <c r="N347" s="57"/>
      <c r="O347" s="57"/>
      <c r="P347" s="57"/>
      <c r="Q347" s="57"/>
      <c r="R347" s="57"/>
      <c r="S347" s="57"/>
      <c r="T347" s="57"/>
      <c r="U347" s="57"/>
      <c r="V347" s="57"/>
      <c r="W347" s="57"/>
      <c r="X347" s="57"/>
      <c r="Y347" s="57"/>
      <c r="Z347" s="57"/>
      <c r="AA347" s="57"/>
      <c r="AB347" s="57"/>
    </row>
    <row r="348" spans="1:28" ht="11.25" customHeight="1">
      <c r="A348" s="56"/>
      <c r="B348" s="57"/>
      <c r="C348" s="57"/>
      <c r="D348" s="57"/>
      <c r="E348" s="57"/>
      <c r="F348" s="57"/>
      <c r="G348" s="57"/>
      <c r="H348" s="56"/>
      <c r="I348" s="56"/>
      <c r="J348" s="120"/>
      <c r="K348" s="57"/>
      <c r="L348" s="57"/>
      <c r="M348" s="57"/>
      <c r="N348" s="57"/>
      <c r="O348" s="57"/>
      <c r="P348" s="57"/>
      <c r="Q348" s="57"/>
      <c r="R348" s="57"/>
      <c r="S348" s="57"/>
      <c r="T348" s="57"/>
      <c r="U348" s="57"/>
      <c r="V348" s="57"/>
      <c r="W348" s="57"/>
      <c r="X348" s="57"/>
      <c r="Y348" s="57"/>
      <c r="Z348" s="57"/>
      <c r="AA348" s="57"/>
      <c r="AB348" s="57"/>
    </row>
    <row r="349" spans="1:28" ht="11.25" customHeight="1">
      <c r="A349" s="56"/>
      <c r="B349" s="57"/>
      <c r="C349" s="57"/>
      <c r="D349" s="57"/>
      <c r="E349" s="57"/>
      <c r="F349" s="57"/>
      <c r="G349" s="57"/>
      <c r="H349" s="56"/>
      <c r="I349" s="56"/>
      <c r="J349" s="120"/>
      <c r="K349" s="57"/>
      <c r="L349" s="57"/>
      <c r="M349" s="57"/>
      <c r="N349" s="57"/>
      <c r="O349" s="57"/>
      <c r="P349" s="57"/>
      <c r="Q349" s="57"/>
      <c r="R349" s="57"/>
      <c r="S349" s="57"/>
      <c r="T349" s="57"/>
      <c r="U349" s="57"/>
      <c r="V349" s="57"/>
      <c r="W349" s="57"/>
      <c r="X349" s="57"/>
      <c r="Y349" s="57"/>
      <c r="Z349" s="57"/>
      <c r="AA349" s="57"/>
      <c r="AB349" s="57"/>
    </row>
    <row r="350" spans="1:28" ht="11.25" customHeight="1">
      <c r="A350" s="56"/>
      <c r="B350" s="57"/>
      <c r="C350" s="57"/>
      <c r="D350" s="57"/>
      <c r="E350" s="57"/>
      <c r="F350" s="57"/>
      <c r="G350" s="57"/>
      <c r="H350" s="56"/>
      <c r="I350" s="56"/>
      <c r="J350" s="120"/>
      <c r="K350" s="57"/>
      <c r="L350" s="57"/>
      <c r="M350" s="57"/>
      <c r="N350" s="57"/>
      <c r="O350" s="57"/>
      <c r="P350" s="57"/>
      <c r="Q350" s="57"/>
      <c r="R350" s="57"/>
      <c r="S350" s="57"/>
      <c r="T350" s="57"/>
      <c r="U350" s="57"/>
      <c r="V350" s="57"/>
      <c r="W350" s="57"/>
      <c r="X350" s="57"/>
      <c r="Y350" s="57"/>
      <c r="Z350" s="57"/>
      <c r="AA350" s="57"/>
      <c r="AB350" s="57"/>
    </row>
    <row r="351" spans="1:28" ht="11.25" customHeight="1">
      <c r="A351" s="56"/>
      <c r="B351" s="57"/>
      <c r="C351" s="57"/>
      <c r="D351" s="57"/>
      <c r="E351" s="57"/>
      <c r="F351" s="57"/>
      <c r="G351" s="57"/>
      <c r="H351" s="56"/>
      <c r="I351" s="56"/>
      <c r="J351" s="120"/>
      <c r="K351" s="57"/>
      <c r="L351" s="57"/>
      <c r="M351" s="57"/>
      <c r="N351" s="57"/>
      <c r="O351" s="57"/>
      <c r="P351" s="57"/>
      <c r="Q351" s="57"/>
      <c r="R351" s="57"/>
      <c r="S351" s="57"/>
      <c r="T351" s="57"/>
      <c r="U351" s="57"/>
      <c r="V351" s="57"/>
      <c r="W351" s="57"/>
      <c r="X351" s="57"/>
      <c r="Y351" s="57"/>
      <c r="Z351" s="57"/>
      <c r="AA351" s="57"/>
      <c r="AB351" s="57"/>
    </row>
    <row r="352" spans="1:28" ht="11.25" customHeight="1">
      <c r="A352" s="56"/>
      <c r="B352" s="57"/>
      <c r="C352" s="57"/>
      <c r="D352" s="57"/>
      <c r="E352" s="57"/>
      <c r="F352" s="57"/>
      <c r="G352" s="57"/>
      <c r="H352" s="56"/>
      <c r="I352" s="56"/>
      <c r="J352" s="120"/>
      <c r="K352" s="57"/>
      <c r="L352" s="57"/>
      <c r="M352" s="57"/>
      <c r="N352" s="57"/>
      <c r="O352" s="57"/>
      <c r="P352" s="57"/>
      <c r="Q352" s="57"/>
      <c r="R352" s="57"/>
      <c r="S352" s="57"/>
      <c r="T352" s="57"/>
      <c r="U352" s="57"/>
      <c r="V352" s="57"/>
      <c r="W352" s="57"/>
      <c r="X352" s="57"/>
      <c r="Y352" s="57"/>
      <c r="Z352" s="57"/>
      <c r="AA352" s="57"/>
      <c r="AB352" s="57"/>
    </row>
    <row r="353" spans="1:28" ht="11.25" customHeight="1">
      <c r="A353" s="56"/>
      <c r="B353" s="57"/>
      <c r="C353" s="57"/>
      <c r="D353" s="57"/>
      <c r="E353" s="57"/>
      <c r="F353" s="57"/>
      <c r="G353" s="57"/>
      <c r="H353" s="56"/>
      <c r="I353" s="56"/>
      <c r="J353" s="120"/>
      <c r="K353" s="57"/>
      <c r="L353" s="57"/>
      <c r="M353" s="57"/>
      <c r="N353" s="57"/>
      <c r="O353" s="57"/>
      <c r="P353" s="57"/>
      <c r="Q353" s="57"/>
      <c r="R353" s="57"/>
      <c r="S353" s="57"/>
      <c r="T353" s="57"/>
      <c r="U353" s="57"/>
      <c r="V353" s="57"/>
      <c r="W353" s="57"/>
      <c r="X353" s="57"/>
      <c r="Y353" s="57"/>
      <c r="Z353" s="57"/>
      <c r="AA353" s="57"/>
      <c r="AB353" s="57"/>
    </row>
    <row r="354" spans="1:28" ht="11.25" customHeight="1">
      <c r="A354" s="56"/>
      <c r="B354" s="57"/>
      <c r="C354" s="57"/>
      <c r="D354" s="57"/>
      <c r="E354" s="57"/>
      <c r="F354" s="57"/>
      <c r="G354" s="57"/>
      <c r="H354" s="56"/>
      <c r="I354" s="56"/>
      <c r="J354" s="120"/>
      <c r="K354" s="57"/>
      <c r="L354" s="57"/>
      <c r="M354" s="57"/>
      <c r="N354" s="57"/>
      <c r="O354" s="57"/>
      <c r="P354" s="57"/>
      <c r="Q354" s="57"/>
      <c r="R354" s="57"/>
      <c r="S354" s="57"/>
      <c r="T354" s="57"/>
      <c r="U354" s="57"/>
      <c r="V354" s="57"/>
      <c r="W354" s="57"/>
      <c r="X354" s="57"/>
      <c r="Y354" s="57"/>
      <c r="Z354" s="57"/>
      <c r="AA354" s="57"/>
      <c r="AB354" s="57"/>
    </row>
    <row r="355" spans="1:28" ht="11.25" customHeight="1">
      <c r="A355" s="56"/>
      <c r="B355" s="57"/>
      <c r="C355" s="57"/>
      <c r="D355" s="57"/>
      <c r="E355" s="57"/>
      <c r="F355" s="57"/>
      <c r="G355" s="57"/>
      <c r="H355" s="56"/>
      <c r="I355" s="56"/>
      <c r="J355" s="120"/>
      <c r="K355" s="57"/>
      <c r="L355" s="57"/>
      <c r="M355" s="57"/>
      <c r="N355" s="57"/>
      <c r="O355" s="57"/>
      <c r="P355" s="57"/>
      <c r="Q355" s="57"/>
      <c r="R355" s="57"/>
      <c r="S355" s="57"/>
      <c r="T355" s="57"/>
      <c r="U355" s="57"/>
      <c r="V355" s="57"/>
      <c r="W355" s="57"/>
      <c r="X355" s="57"/>
      <c r="Y355" s="57"/>
      <c r="Z355" s="57"/>
      <c r="AA355" s="57"/>
      <c r="AB355" s="57"/>
    </row>
    <row r="356" spans="1:28" ht="11.25" customHeight="1">
      <c r="A356" s="56"/>
      <c r="B356" s="57"/>
      <c r="C356" s="57"/>
      <c r="D356" s="57"/>
      <c r="E356" s="57"/>
      <c r="F356" s="57"/>
      <c r="G356" s="57"/>
      <c r="H356" s="56"/>
      <c r="I356" s="56"/>
      <c r="J356" s="120"/>
      <c r="K356" s="57"/>
      <c r="L356" s="57"/>
      <c r="M356" s="57"/>
      <c r="N356" s="57"/>
      <c r="O356" s="57"/>
      <c r="P356" s="57"/>
      <c r="Q356" s="57"/>
      <c r="R356" s="57"/>
      <c r="S356" s="57"/>
      <c r="T356" s="57"/>
      <c r="U356" s="57"/>
      <c r="V356" s="57"/>
      <c r="W356" s="57"/>
      <c r="X356" s="57"/>
      <c r="Y356" s="57"/>
      <c r="Z356" s="57"/>
      <c r="AA356" s="57"/>
      <c r="AB356" s="57"/>
    </row>
    <row r="357" spans="1:28" ht="11.25" customHeight="1">
      <c r="A357" s="56"/>
      <c r="B357" s="57"/>
      <c r="C357" s="57"/>
      <c r="D357" s="57"/>
      <c r="E357" s="57"/>
      <c r="F357" s="57"/>
      <c r="G357" s="57"/>
      <c r="H357" s="56"/>
      <c r="I357" s="56"/>
      <c r="J357" s="120"/>
      <c r="K357" s="57"/>
      <c r="L357" s="57"/>
      <c r="M357" s="57"/>
      <c r="N357" s="57"/>
      <c r="O357" s="57"/>
      <c r="P357" s="57"/>
      <c r="Q357" s="57"/>
      <c r="R357" s="57"/>
      <c r="S357" s="57"/>
      <c r="T357" s="57"/>
      <c r="U357" s="57"/>
      <c r="V357" s="57"/>
      <c r="W357" s="57"/>
      <c r="X357" s="57"/>
      <c r="Y357" s="57"/>
      <c r="Z357" s="57"/>
      <c r="AA357" s="57"/>
      <c r="AB357" s="57"/>
    </row>
    <row r="358" spans="1:28" ht="11.25" customHeight="1">
      <c r="A358" s="56"/>
      <c r="B358" s="57"/>
      <c r="C358" s="57"/>
      <c r="D358" s="57"/>
      <c r="E358" s="57"/>
      <c r="F358" s="57"/>
      <c r="G358" s="57"/>
      <c r="H358" s="56"/>
      <c r="I358" s="56"/>
      <c r="J358" s="120"/>
      <c r="K358" s="57"/>
      <c r="L358" s="57"/>
      <c r="M358" s="57"/>
      <c r="N358" s="57"/>
      <c r="O358" s="57"/>
      <c r="P358" s="57"/>
      <c r="Q358" s="57"/>
      <c r="R358" s="57"/>
      <c r="S358" s="57"/>
      <c r="T358" s="57"/>
      <c r="U358" s="57"/>
      <c r="V358" s="57"/>
      <c r="W358" s="57"/>
      <c r="X358" s="57"/>
      <c r="Y358" s="57"/>
      <c r="Z358" s="57"/>
      <c r="AA358" s="57"/>
      <c r="AB358" s="57"/>
    </row>
    <row r="359" spans="1:28" ht="11.25" customHeight="1">
      <c r="A359" s="56"/>
      <c r="B359" s="57"/>
      <c r="C359" s="57"/>
      <c r="D359" s="57"/>
      <c r="E359" s="57"/>
      <c r="F359" s="57"/>
      <c r="G359" s="57"/>
      <c r="H359" s="56"/>
      <c r="I359" s="56"/>
      <c r="J359" s="120"/>
      <c r="K359" s="57"/>
      <c r="L359" s="57"/>
      <c r="M359" s="57"/>
      <c r="N359" s="57"/>
      <c r="O359" s="57"/>
      <c r="P359" s="57"/>
      <c r="Q359" s="57"/>
      <c r="R359" s="57"/>
      <c r="S359" s="57"/>
      <c r="T359" s="57"/>
      <c r="U359" s="57"/>
      <c r="V359" s="57"/>
      <c r="W359" s="57"/>
      <c r="X359" s="57"/>
      <c r="Y359" s="57"/>
      <c r="Z359" s="57"/>
      <c r="AA359" s="57"/>
      <c r="AB359" s="57"/>
    </row>
    <row r="360" spans="1:28" ht="11.25" customHeight="1">
      <c r="A360" s="56"/>
      <c r="B360" s="57"/>
      <c r="C360" s="57"/>
      <c r="D360" s="57"/>
      <c r="E360" s="57"/>
      <c r="F360" s="57"/>
      <c r="G360" s="57"/>
      <c r="H360" s="56"/>
      <c r="I360" s="56"/>
      <c r="J360" s="120"/>
      <c r="K360" s="57"/>
      <c r="L360" s="57"/>
      <c r="M360" s="57"/>
      <c r="N360" s="57"/>
      <c r="O360" s="57"/>
      <c r="P360" s="57"/>
      <c r="Q360" s="57"/>
      <c r="R360" s="57"/>
      <c r="S360" s="57"/>
      <c r="T360" s="57"/>
      <c r="U360" s="57"/>
      <c r="V360" s="57"/>
      <c r="W360" s="57"/>
      <c r="X360" s="57"/>
      <c r="Y360" s="57"/>
      <c r="Z360" s="57"/>
      <c r="AA360" s="57"/>
      <c r="AB360" s="57"/>
    </row>
    <row r="361" spans="1:28" ht="11.25" customHeight="1">
      <c r="A361" s="56"/>
      <c r="B361" s="57"/>
      <c r="C361" s="57"/>
      <c r="D361" s="57"/>
      <c r="E361" s="57"/>
      <c r="F361" s="57"/>
      <c r="G361" s="57"/>
      <c r="H361" s="56"/>
      <c r="I361" s="56"/>
      <c r="J361" s="120"/>
      <c r="K361" s="57"/>
      <c r="L361" s="57"/>
      <c r="M361" s="57"/>
      <c r="N361" s="57"/>
      <c r="O361" s="57"/>
      <c r="P361" s="57"/>
      <c r="Q361" s="57"/>
      <c r="R361" s="57"/>
      <c r="S361" s="57"/>
      <c r="T361" s="57"/>
      <c r="U361" s="57"/>
      <c r="V361" s="57"/>
      <c r="W361" s="57"/>
      <c r="X361" s="57"/>
      <c r="Y361" s="57"/>
      <c r="Z361" s="57"/>
      <c r="AA361" s="57"/>
      <c r="AB361" s="57"/>
    </row>
    <row r="362" spans="1:28" ht="11.25" customHeight="1">
      <c r="A362" s="56"/>
      <c r="B362" s="57"/>
      <c r="C362" s="57"/>
      <c r="D362" s="57"/>
      <c r="E362" s="57"/>
      <c r="F362" s="57"/>
      <c r="G362" s="57"/>
      <c r="H362" s="56"/>
      <c r="I362" s="56"/>
      <c r="J362" s="120"/>
      <c r="K362" s="57"/>
      <c r="L362" s="57"/>
      <c r="M362" s="57"/>
      <c r="N362" s="57"/>
      <c r="O362" s="57"/>
      <c r="P362" s="57"/>
      <c r="Q362" s="57"/>
      <c r="R362" s="57"/>
      <c r="S362" s="57"/>
      <c r="T362" s="57"/>
      <c r="U362" s="57"/>
      <c r="V362" s="57"/>
      <c r="W362" s="57"/>
      <c r="X362" s="57"/>
      <c r="Y362" s="57"/>
      <c r="Z362" s="57"/>
      <c r="AA362" s="57"/>
      <c r="AB362" s="57"/>
    </row>
    <row r="363" spans="1:28" ht="11.25" customHeight="1">
      <c r="A363" s="56"/>
      <c r="B363" s="57"/>
      <c r="C363" s="57"/>
      <c r="D363" s="57"/>
      <c r="E363" s="57"/>
      <c r="F363" s="57"/>
      <c r="G363" s="57"/>
      <c r="H363" s="56"/>
      <c r="I363" s="56"/>
      <c r="J363" s="120"/>
      <c r="K363" s="57"/>
      <c r="L363" s="57"/>
      <c r="M363" s="57"/>
      <c r="N363" s="57"/>
      <c r="O363" s="57"/>
      <c r="P363" s="57"/>
      <c r="Q363" s="57"/>
      <c r="R363" s="57"/>
      <c r="S363" s="57"/>
      <c r="T363" s="57"/>
      <c r="U363" s="57"/>
      <c r="V363" s="57"/>
      <c r="W363" s="57"/>
      <c r="X363" s="57"/>
      <c r="Y363" s="57"/>
      <c r="Z363" s="57"/>
      <c r="AA363" s="57"/>
      <c r="AB363" s="57"/>
    </row>
    <row r="364" spans="1:28" ht="11.25" customHeight="1">
      <c r="A364" s="56"/>
      <c r="B364" s="57"/>
      <c r="C364" s="57"/>
      <c r="D364" s="57"/>
      <c r="E364" s="57"/>
      <c r="F364" s="57"/>
      <c r="G364" s="57"/>
      <c r="H364" s="56"/>
      <c r="I364" s="56"/>
      <c r="J364" s="120"/>
      <c r="K364" s="57"/>
      <c r="L364" s="57"/>
      <c r="M364" s="57"/>
      <c r="N364" s="57"/>
      <c r="O364" s="57"/>
      <c r="P364" s="57"/>
      <c r="Q364" s="57"/>
      <c r="R364" s="57"/>
      <c r="S364" s="57"/>
      <c r="T364" s="57"/>
      <c r="U364" s="57"/>
      <c r="V364" s="57"/>
      <c r="W364" s="57"/>
      <c r="X364" s="57"/>
      <c r="Y364" s="57"/>
      <c r="Z364" s="57"/>
      <c r="AA364" s="57"/>
      <c r="AB364" s="57"/>
    </row>
    <row r="365" spans="1:28" ht="11.25" customHeight="1">
      <c r="A365" s="56"/>
      <c r="B365" s="57"/>
      <c r="C365" s="57"/>
      <c r="D365" s="57"/>
      <c r="E365" s="57"/>
      <c r="F365" s="57"/>
      <c r="G365" s="57"/>
      <c r="H365" s="56"/>
      <c r="I365" s="56"/>
      <c r="J365" s="120"/>
      <c r="K365" s="57"/>
      <c r="L365" s="57"/>
      <c r="M365" s="57"/>
      <c r="N365" s="57"/>
      <c r="O365" s="57"/>
      <c r="P365" s="57"/>
      <c r="Q365" s="57"/>
      <c r="R365" s="57"/>
      <c r="S365" s="57"/>
      <c r="T365" s="57"/>
      <c r="U365" s="57"/>
      <c r="V365" s="57"/>
      <c r="W365" s="57"/>
      <c r="X365" s="57"/>
      <c r="Y365" s="57"/>
      <c r="Z365" s="57"/>
      <c r="AA365" s="57"/>
      <c r="AB365" s="57"/>
    </row>
    <row r="366" spans="1:28" ht="11.25" customHeight="1">
      <c r="A366" s="56"/>
      <c r="B366" s="57"/>
      <c r="C366" s="57"/>
      <c r="D366" s="57"/>
      <c r="E366" s="57"/>
      <c r="F366" s="57"/>
      <c r="G366" s="57"/>
      <c r="H366" s="56"/>
      <c r="I366" s="56"/>
      <c r="J366" s="120"/>
      <c r="K366" s="57"/>
      <c r="L366" s="57"/>
      <c r="M366" s="57"/>
      <c r="N366" s="57"/>
      <c r="O366" s="57"/>
      <c r="P366" s="57"/>
      <c r="Q366" s="57"/>
      <c r="R366" s="57"/>
      <c r="S366" s="57"/>
      <c r="T366" s="57"/>
      <c r="U366" s="57"/>
      <c r="V366" s="57"/>
      <c r="W366" s="57"/>
      <c r="X366" s="57"/>
      <c r="Y366" s="57"/>
      <c r="Z366" s="57"/>
      <c r="AA366" s="57"/>
      <c r="AB366" s="57"/>
    </row>
    <row r="367" spans="1:28" ht="11.25" customHeight="1">
      <c r="A367" s="56"/>
      <c r="B367" s="57"/>
      <c r="C367" s="57"/>
      <c r="D367" s="57"/>
      <c r="E367" s="57"/>
      <c r="F367" s="57"/>
      <c r="G367" s="57"/>
      <c r="H367" s="56"/>
      <c r="I367" s="56"/>
      <c r="J367" s="120"/>
      <c r="K367" s="57"/>
      <c r="L367" s="57"/>
      <c r="M367" s="57"/>
      <c r="N367" s="57"/>
      <c r="O367" s="57"/>
      <c r="P367" s="57"/>
      <c r="Q367" s="57"/>
      <c r="R367" s="57"/>
      <c r="S367" s="57"/>
      <c r="T367" s="57"/>
      <c r="U367" s="57"/>
      <c r="V367" s="57"/>
      <c r="W367" s="57"/>
      <c r="X367" s="57"/>
      <c r="Y367" s="57"/>
      <c r="Z367" s="57"/>
      <c r="AA367" s="57"/>
      <c r="AB367" s="57"/>
    </row>
    <row r="368" spans="1:28" ht="11.25" customHeight="1">
      <c r="A368" s="56"/>
      <c r="B368" s="57"/>
      <c r="C368" s="57"/>
      <c r="D368" s="57"/>
      <c r="E368" s="57"/>
      <c r="F368" s="57"/>
      <c r="G368" s="57"/>
      <c r="H368" s="56"/>
      <c r="I368" s="56"/>
      <c r="J368" s="120"/>
      <c r="K368" s="57"/>
      <c r="L368" s="57"/>
      <c r="M368" s="57"/>
      <c r="N368" s="57"/>
      <c r="O368" s="57"/>
      <c r="P368" s="57"/>
      <c r="Q368" s="57"/>
      <c r="R368" s="57"/>
      <c r="S368" s="57"/>
      <c r="T368" s="57"/>
      <c r="U368" s="57"/>
      <c r="V368" s="57"/>
      <c r="W368" s="57"/>
      <c r="X368" s="57"/>
      <c r="Y368" s="57"/>
      <c r="Z368" s="57"/>
      <c r="AA368" s="57"/>
      <c r="AB368" s="57"/>
    </row>
    <row r="369" spans="1:28" ht="11.25" customHeight="1">
      <c r="A369" s="56"/>
      <c r="B369" s="57"/>
      <c r="C369" s="57"/>
      <c r="D369" s="57"/>
      <c r="E369" s="57"/>
      <c r="F369" s="57"/>
      <c r="G369" s="57"/>
      <c r="H369" s="56"/>
      <c r="I369" s="56"/>
      <c r="J369" s="120"/>
      <c r="K369" s="57"/>
      <c r="L369" s="57"/>
      <c r="M369" s="57"/>
      <c r="N369" s="57"/>
      <c r="O369" s="57"/>
      <c r="P369" s="57"/>
      <c r="Q369" s="57"/>
      <c r="R369" s="57"/>
      <c r="S369" s="57"/>
      <c r="T369" s="57"/>
      <c r="U369" s="57"/>
      <c r="V369" s="57"/>
      <c r="W369" s="57"/>
      <c r="X369" s="57"/>
      <c r="Y369" s="57"/>
      <c r="Z369" s="57"/>
      <c r="AA369" s="57"/>
      <c r="AB369" s="57"/>
    </row>
    <row r="370" spans="1:28" ht="11.25" customHeight="1">
      <c r="A370" s="56"/>
      <c r="B370" s="57"/>
      <c r="C370" s="57"/>
      <c r="D370" s="57"/>
      <c r="E370" s="57"/>
      <c r="F370" s="57"/>
      <c r="G370" s="57"/>
      <c r="H370" s="56"/>
      <c r="I370" s="56"/>
      <c r="J370" s="120"/>
      <c r="K370" s="57"/>
      <c r="L370" s="57"/>
      <c r="M370" s="57"/>
      <c r="N370" s="57"/>
      <c r="O370" s="57"/>
      <c r="P370" s="57"/>
      <c r="Q370" s="57"/>
      <c r="R370" s="57"/>
      <c r="S370" s="57"/>
      <c r="T370" s="57"/>
      <c r="U370" s="57"/>
      <c r="V370" s="57"/>
      <c r="W370" s="57"/>
      <c r="X370" s="57"/>
      <c r="Y370" s="57"/>
      <c r="Z370" s="57"/>
      <c r="AA370" s="57"/>
      <c r="AB370" s="57"/>
    </row>
    <row r="371" spans="1:28" ht="11.25" customHeight="1">
      <c r="A371" s="56"/>
      <c r="B371" s="57"/>
      <c r="C371" s="57"/>
      <c r="D371" s="57"/>
      <c r="E371" s="57"/>
      <c r="F371" s="57"/>
      <c r="G371" s="57"/>
      <c r="H371" s="56"/>
      <c r="I371" s="56"/>
      <c r="J371" s="120"/>
      <c r="K371" s="57"/>
      <c r="L371" s="57"/>
      <c r="M371" s="57"/>
      <c r="N371" s="57"/>
      <c r="O371" s="57"/>
      <c r="P371" s="57"/>
      <c r="Q371" s="57"/>
      <c r="R371" s="57"/>
      <c r="S371" s="57"/>
      <c r="T371" s="57"/>
      <c r="U371" s="57"/>
      <c r="V371" s="57"/>
      <c r="W371" s="57"/>
      <c r="X371" s="57"/>
      <c r="Y371" s="57"/>
      <c r="Z371" s="57"/>
      <c r="AA371" s="57"/>
      <c r="AB371" s="57"/>
    </row>
    <row r="372" spans="1:28" ht="11.25" customHeight="1">
      <c r="A372" s="56"/>
      <c r="B372" s="57"/>
      <c r="C372" s="57"/>
      <c r="D372" s="57"/>
      <c r="E372" s="57"/>
      <c r="F372" s="57"/>
      <c r="G372" s="57"/>
      <c r="H372" s="56"/>
      <c r="I372" s="56"/>
      <c r="J372" s="120"/>
      <c r="K372" s="57"/>
      <c r="L372" s="57"/>
      <c r="M372" s="57"/>
      <c r="N372" s="57"/>
      <c r="O372" s="57"/>
      <c r="P372" s="57"/>
      <c r="Q372" s="57"/>
      <c r="R372" s="57"/>
      <c r="S372" s="57"/>
      <c r="T372" s="57"/>
      <c r="U372" s="57"/>
      <c r="V372" s="57"/>
      <c r="W372" s="57"/>
      <c r="X372" s="57"/>
      <c r="Y372" s="57"/>
      <c r="Z372" s="57"/>
      <c r="AA372" s="57"/>
      <c r="AB372" s="57"/>
    </row>
    <row r="373" spans="1:28" ht="11.25" customHeight="1">
      <c r="A373" s="56"/>
      <c r="B373" s="57"/>
      <c r="C373" s="57"/>
      <c r="D373" s="57"/>
      <c r="E373" s="57"/>
      <c r="F373" s="57"/>
      <c r="G373" s="57"/>
      <c r="H373" s="56"/>
      <c r="I373" s="56"/>
      <c r="J373" s="120"/>
      <c r="K373" s="57"/>
      <c r="L373" s="57"/>
      <c r="M373" s="57"/>
      <c r="N373" s="57"/>
      <c r="O373" s="57"/>
      <c r="P373" s="57"/>
      <c r="Q373" s="57"/>
      <c r="R373" s="57"/>
      <c r="S373" s="57"/>
      <c r="T373" s="57"/>
      <c r="U373" s="57"/>
      <c r="V373" s="57"/>
      <c r="W373" s="57"/>
      <c r="X373" s="57"/>
      <c r="Y373" s="57"/>
      <c r="Z373" s="57"/>
      <c r="AA373" s="57"/>
      <c r="AB373" s="57"/>
    </row>
    <row r="374" spans="1:28" ht="11.25" customHeight="1">
      <c r="A374" s="56"/>
      <c r="B374" s="57"/>
      <c r="C374" s="57"/>
      <c r="D374" s="57"/>
      <c r="E374" s="57"/>
      <c r="F374" s="57"/>
      <c r="G374" s="57"/>
      <c r="H374" s="56"/>
      <c r="I374" s="56"/>
      <c r="J374" s="120"/>
      <c r="K374" s="57"/>
      <c r="L374" s="57"/>
      <c r="M374" s="57"/>
      <c r="N374" s="57"/>
      <c r="O374" s="57"/>
      <c r="P374" s="57"/>
      <c r="Q374" s="57"/>
      <c r="R374" s="57"/>
      <c r="S374" s="57"/>
      <c r="T374" s="57"/>
      <c r="U374" s="57"/>
      <c r="V374" s="57"/>
      <c r="W374" s="57"/>
      <c r="X374" s="57"/>
      <c r="Y374" s="57"/>
      <c r="Z374" s="57"/>
      <c r="AA374" s="57"/>
      <c r="AB374" s="57"/>
    </row>
    <row r="375" spans="1:28" ht="11.25" customHeight="1">
      <c r="A375" s="56"/>
      <c r="B375" s="57"/>
      <c r="C375" s="57"/>
      <c r="D375" s="57"/>
      <c r="E375" s="57"/>
      <c r="F375" s="57"/>
      <c r="G375" s="57"/>
      <c r="H375" s="56"/>
      <c r="I375" s="56"/>
      <c r="J375" s="120"/>
      <c r="K375" s="57"/>
      <c r="L375" s="57"/>
      <c r="M375" s="57"/>
      <c r="N375" s="57"/>
      <c r="O375" s="57"/>
      <c r="P375" s="57"/>
      <c r="Q375" s="57"/>
      <c r="R375" s="57"/>
      <c r="S375" s="57"/>
      <c r="T375" s="57"/>
      <c r="U375" s="57"/>
      <c r="V375" s="57"/>
      <c r="W375" s="57"/>
      <c r="X375" s="57"/>
      <c r="Y375" s="57"/>
      <c r="Z375" s="57"/>
      <c r="AA375" s="57"/>
      <c r="AB375" s="57"/>
    </row>
    <row r="376" spans="1:28" ht="11.25" customHeight="1">
      <c r="A376" s="56"/>
      <c r="B376" s="57"/>
      <c r="C376" s="57"/>
      <c r="D376" s="57"/>
      <c r="E376" s="57"/>
      <c r="F376" s="57"/>
      <c r="G376" s="57"/>
      <c r="H376" s="56"/>
      <c r="I376" s="56"/>
      <c r="J376" s="120"/>
      <c r="K376" s="57"/>
      <c r="L376" s="57"/>
      <c r="M376" s="57"/>
      <c r="N376" s="57"/>
      <c r="O376" s="57"/>
      <c r="P376" s="57"/>
      <c r="Q376" s="57"/>
      <c r="R376" s="57"/>
      <c r="S376" s="57"/>
      <c r="T376" s="57"/>
      <c r="U376" s="57"/>
      <c r="V376" s="57"/>
      <c r="W376" s="57"/>
      <c r="X376" s="57"/>
      <c r="Y376" s="57"/>
      <c r="Z376" s="57"/>
      <c r="AA376" s="57"/>
      <c r="AB376" s="57"/>
    </row>
    <row r="377" spans="1:28" ht="11.25" customHeight="1">
      <c r="A377" s="56"/>
      <c r="B377" s="57"/>
      <c r="C377" s="57"/>
      <c r="D377" s="57"/>
      <c r="E377" s="57"/>
      <c r="F377" s="57"/>
      <c r="G377" s="57"/>
      <c r="H377" s="56"/>
      <c r="I377" s="56"/>
      <c r="J377" s="120"/>
      <c r="K377" s="57"/>
      <c r="L377" s="57"/>
      <c r="M377" s="57"/>
      <c r="N377" s="57"/>
      <c r="O377" s="57"/>
      <c r="P377" s="57"/>
      <c r="Q377" s="57"/>
      <c r="R377" s="57"/>
      <c r="S377" s="57"/>
      <c r="T377" s="57"/>
      <c r="U377" s="57"/>
      <c r="V377" s="57"/>
      <c r="W377" s="57"/>
      <c r="X377" s="57"/>
      <c r="Y377" s="57"/>
      <c r="Z377" s="57"/>
      <c r="AA377" s="57"/>
      <c r="AB377" s="57"/>
    </row>
    <row r="378" spans="1:28" ht="11.25" customHeight="1">
      <c r="A378" s="56"/>
      <c r="B378" s="57"/>
      <c r="C378" s="57"/>
      <c r="D378" s="57"/>
      <c r="E378" s="57"/>
      <c r="F378" s="57"/>
      <c r="G378" s="57"/>
      <c r="H378" s="56"/>
      <c r="I378" s="56"/>
      <c r="J378" s="120"/>
      <c r="K378" s="57"/>
      <c r="L378" s="57"/>
      <c r="M378" s="57"/>
      <c r="N378" s="57"/>
      <c r="O378" s="57"/>
      <c r="P378" s="57"/>
      <c r="Q378" s="57"/>
      <c r="R378" s="57"/>
      <c r="S378" s="57"/>
      <c r="T378" s="57"/>
      <c r="U378" s="57"/>
      <c r="V378" s="57"/>
      <c r="W378" s="57"/>
      <c r="X378" s="57"/>
      <c r="Y378" s="57"/>
      <c r="Z378" s="57"/>
      <c r="AA378" s="57"/>
      <c r="AB378" s="57"/>
    </row>
    <row r="379" spans="1:28" ht="11.25" customHeight="1">
      <c r="A379" s="56"/>
      <c r="B379" s="57"/>
      <c r="C379" s="57"/>
      <c r="D379" s="57"/>
      <c r="E379" s="57"/>
      <c r="F379" s="57"/>
      <c r="G379" s="57"/>
      <c r="H379" s="56"/>
      <c r="I379" s="56"/>
      <c r="J379" s="120"/>
      <c r="K379" s="57"/>
      <c r="L379" s="57"/>
      <c r="M379" s="57"/>
      <c r="N379" s="57"/>
      <c r="O379" s="57"/>
      <c r="P379" s="57"/>
      <c r="Q379" s="57"/>
      <c r="R379" s="57"/>
      <c r="S379" s="57"/>
      <c r="T379" s="57"/>
      <c r="U379" s="57"/>
      <c r="V379" s="57"/>
      <c r="W379" s="57"/>
      <c r="X379" s="57"/>
      <c r="Y379" s="57"/>
      <c r="Z379" s="57"/>
      <c r="AA379" s="57"/>
      <c r="AB379" s="57"/>
    </row>
    <row r="380" spans="1:28" ht="11.25" customHeight="1">
      <c r="A380" s="56"/>
      <c r="B380" s="57"/>
      <c r="C380" s="57"/>
      <c r="D380" s="57"/>
      <c r="E380" s="57"/>
      <c r="F380" s="57"/>
      <c r="G380" s="57"/>
      <c r="H380" s="56"/>
      <c r="I380" s="56"/>
      <c r="J380" s="120"/>
      <c r="K380" s="57"/>
      <c r="L380" s="57"/>
      <c r="M380" s="57"/>
      <c r="N380" s="57"/>
      <c r="O380" s="57"/>
      <c r="P380" s="57"/>
      <c r="Q380" s="57"/>
      <c r="R380" s="57"/>
      <c r="S380" s="57"/>
      <c r="T380" s="57"/>
      <c r="U380" s="57"/>
      <c r="V380" s="57"/>
      <c r="W380" s="57"/>
      <c r="X380" s="57"/>
      <c r="Y380" s="57"/>
      <c r="Z380" s="57"/>
      <c r="AA380" s="57"/>
      <c r="AB380" s="57"/>
    </row>
    <row r="381" spans="1:28" ht="11.25" customHeight="1">
      <c r="A381" s="56"/>
      <c r="B381" s="57"/>
      <c r="C381" s="57"/>
      <c r="D381" s="57"/>
      <c r="E381" s="57"/>
      <c r="F381" s="57"/>
      <c r="G381" s="57"/>
      <c r="H381" s="56"/>
      <c r="I381" s="56"/>
      <c r="J381" s="120"/>
      <c r="K381" s="57"/>
      <c r="L381" s="57"/>
      <c r="M381" s="57"/>
      <c r="N381" s="57"/>
      <c r="O381" s="57"/>
      <c r="P381" s="57"/>
      <c r="Q381" s="57"/>
      <c r="R381" s="57"/>
      <c r="S381" s="57"/>
      <c r="T381" s="57"/>
      <c r="U381" s="57"/>
      <c r="V381" s="57"/>
      <c r="W381" s="57"/>
      <c r="X381" s="57"/>
      <c r="Y381" s="57"/>
      <c r="Z381" s="57"/>
      <c r="AA381" s="57"/>
      <c r="AB381" s="57"/>
    </row>
    <row r="382" spans="1:28" ht="11.25" customHeight="1">
      <c r="A382" s="56"/>
      <c r="B382" s="57"/>
      <c r="C382" s="57"/>
      <c r="D382" s="57"/>
      <c r="E382" s="57"/>
      <c r="F382" s="57"/>
      <c r="G382" s="57"/>
      <c r="H382" s="56"/>
      <c r="I382" s="56"/>
      <c r="J382" s="120"/>
      <c r="K382" s="57"/>
      <c r="L382" s="57"/>
      <c r="M382" s="57"/>
      <c r="N382" s="57"/>
      <c r="O382" s="57"/>
      <c r="P382" s="57"/>
      <c r="Q382" s="57"/>
      <c r="R382" s="57"/>
      <c r="S382" s="57"/>
      <c r="T382" s="57"/>
      <c r="U382" s="57"/>
      <c r="V382" s="57"/>
      <c r="W382" s="57"/>
      <c r="X382" s="57"/>
      <c r="Y382" s="57"/>
      <c r="Z382" s="57"/>
      <c r="AA382" s="57"/>
      <c r="AB382" s="57"/>
    </row>
    <row r="383" spans="1:28" ht="11.25" customHeight="1">
      <c r="A383" s="56"/>
      <c r="B383" s="57"/>
      <c r="C383" s="57"/>
      <c r="D383" s="57"/>
      <c r="E383" s="57"/>
      <c r="F383" s="57"/>
      <c r="G383" s="57"/>
      <c r="H383" s="56"/>
      <c r="I383" s="56"/>
      <c r="J383" s="120"/>
      <c r="K383" s="57"/>
      <c r="L383" s="57"/>
      <c r="M383" s="57"/>
      <c r="N383" s="57"/>
      <c r="O383" s="57"/>
      <c r="P383" s="57"/>
      <c r="Q383" s="57"/>
      <c r="R383" s="57"/>
      <c r="S383" s="57"/>
      <c r="T383" s="57"/>
      <c r="U383" s="57"/>
      <c r="V383" s="57"/>
      <c r="W383" s="57"/>
      <c r="X383" s="57"/>
      <c r="Y383" s="57"/>
      <c r="Z383" s="57"/>
      <c r="AA383" s="57"/>
      <c r="AB383" s="57"/>
    </row>
    <row r="384" spans="1:28" ht="11.25" customHeight="1">
      <c r="A384" s="56"/>
      <c r="B384" s="57"/>
      <c r="C384" s="57"/>
      <c r="D384" s="57"/>
      <c r="E384" s="57"/>
      <c r="F384" s="57"/>
      <c r="G384" s="57"/>
      <c r="H384" s="56"/>
      <c r="I384" s="56"/>
      <c r="J384" s="120"/>
      <c r="K384" s="57"/>
      <c r="L384" s="57"/>
      <c r="M384" s="57"/>
      <c r="N384" s="57"/>
      <c r="O384" s="57"/>
      <c r="P384" s="57"/>
      <c r="Q384" s="57"/>
      <c r="R384" s="57"/>
      <c r="S384" s="57"/>
      <c r="T384" s="57"/>
      <c r="U384" s="57"/>
      <c r="V384" s="57"/>
      <c r="W384" s="57"/>
      <c r="X384" s="57"/>
      <c r="Y384" s="57"/>
      <c r="Z384" s="57"/>
      <c r="AA384" s="57"/>
      <c r="AB384" s="57"/>
    </row>
    <row r="385" spans="1:28" ht="11.25" customHeight="1">
      <c r="A385" s="56"/>
      <c r="B385" s="57"/>
      <c r="C385" s="57"/>
      <c r="D385" s="57"/>
      <c r="E385" s="57"/>
      <c r="F385" s="57"/>
      <c r="G385" s="57"/>
      <c r="H385" s="56"/>
      <c r="I385" s="56"/>
      <c r="J385" s="120"/>
      <c r="K385" s="57"/>
      <c r="L385" s="57"/>
      <c r="M385" s="57"/>
      <c r="N385" s="57"/>
      <c r="O385" s="57"/>
      <c r="P385" s="57"/>
      <c r="Q385" s="57"/>
      <c r="R385" s="57"/>
      <c r="S385" s="57"/>
      <c r="T385" s="57"/>
      <c r="U385" s="57"/>
      <c r="V385" s="57"/>
      <c r="W385" s="57"/>
      <c r="X385" s="57"/>
      <c r="Y385" s="57"/>
      <c r="Z385" s="57"/>
      <c r="AA385" s="57"/>
      <c r="AB385" s="57"/>
    </row>
    <row r="386" spans="1:28" ht="11.25" customHeight="1">
      <c r="A386" s="56"/>
      <c r="B386" s="57"/>
      <c r="C386" s="57"/>
      <c r="D386" s="57"/>
      <c r="E386" s="57"/>
      <c r="F386" s="57"/>
      <c r="G386" s="57"/>
      <c r="H386" s="56"/>
      <c r="I386" s="56"/>
      <c r="J386" s="120"/>
      <c r="K386" s="57"/>
      <c r="L386" s="57"/>
      <c r="M386" s="57"/>
      <c r="N386" s="57"/>
      <c r="O386" s="57"/>
      <c r="P386" s="57"/>
      <c r="Q386" s="57"/>
      <c r="R386" s="57"/>
      <c r="S386" s="57"/>
      <c r="T386" s="57"/>
      <c r="U386" s="57"/>
      <c r="V386" s="57"/>
      <c r="W386" s="57"/>
      <c r="X386" s="57"/>
      <c r="Y386" s="57"/>
      <c r="Z386" s="57"/>
      <c r="AA386" s="57"/>
      <c r="AB386" s="57"/>
    </row>
    <row r="387" spans="1:28" ht="11.25" customHeight="1">
      <c r="A387" s="56"/>
      <c r="B387" s="57"/>
      <c r="C387" s="57"/>
      <c r="D387" s="57"/>
      <c r="E387" s="57"/>
      <c r="F387" s="57"/>
      <c r="G387" s="57"/>
      <c r="H387" s="56"/>
      <c r="I387" s="56"/>
      <c r="J387" s="120"/>
      <c r="K387" s="57"/>
      <c r="L387" s="57"/>
      <c r="M387" s="57"/>
      <c r="N387" s="57"/>
      <c r="O387" s="57"/>
      <c r="P387" s="57"/>
      <c r="Q387" s="57"/>
      <c r="R387" s="57"/>
      <c r="S387" s="57"/>
      <c r="T387" s="57"/>
      <c r="U387" s="57"/>
      <c r="V387" s="57"/>
      <c r="W387" s="57"/>
      <c r="X387" s="57"/>
      <c r="Y387" s="57"/>
      <c r="Z387" s="57"/>
      <c r="AA387" s="57"/>
      <c r="AB387" s="57"/>
    </row>
    <row r="388" spans="1:28" ht="11.25" customHeight="1">
      <c r="A388" s="56"/>
      <c r="B388" s="57"/>
      <c r="C388" s="57"/>
      <c r="D388" s="57"/>
      <c r="E388" s="57"/>
      <c r="F388" s="57"/>
      <c r="G388" s="57"/>
      <c r="H388" s="56"/>
      <c r="I388" s="56"/>
      <c r="J388" s="120"/>
      <c r="K388" s="57"/>
      <c r="L388" s="57"/>
      <c r="M388" s="57"/>
      <c r="N388" s="57"/>
      <c r="O388" s="57"/>
      <c r="P388" s="57"/>
      <c r="Q388" s="57"/>
      <c r="R388" s="57"/>
      <c r="S388" s="57"/>
      <c r="T388" s="57"/>
      <c r="U388" s="57"/>
      <c r="V388" s="57"/>
      <c r="W388" s="57"/>
      <c r="X388" s="57"/>
      <c r="Y388" s="57"/>
      <c r="Z388" s="57"/>
      <c r="AA388" s="57"/>
      <c r="AB388" s="57"/>
    </row>
    <row r="389" spans="1:28" ht="11.25" customHeight="1">
      <c r="A389" s="56"/>
      <c r="B389" s="57"/>
      <c r="C389" s="57"/>
      <c r="D389" s="57"/>
      <c r="E389" s="57"/>
      <c r="F389" s="57"/>
      <c r="G389" s="57"/>
      <c r="H389" s="56"/>
      <c r="I389" s="56"/>
      <c r="J389" s="120"/>
      <c r="K389" s="57"/>
      <c r="L389" s="57"/>
      <c r="M389" s="57"/>
      <c r="N389" s="57"/>
      <c r="O389" s="57"/>
      <c r="P389" s="57"/>
      <c r="Q389" s="57"/>
      <c r="R389" s="57"/>
      <c r="S389" s="57"/>
      <c r="T389" s="57"/>
      <c r="U389" s="57"/>
      <c r="V389" s="57"/>
      <c r="W389" s="57"/>
      <c r="X389" s="57"/>
      <c r="Y389" s="57"/>
      <c r="Z389" s="57"/>
      <c r="AA389" s="57"/>
      <c r="AB389" s="57"/>
    </row>
    <row r="390" spans="1:28" ht="11.25" customHeight="1">
      <c r="A390" s="56"/>
      <c r="B390" s="57"/>
      <c r="C390" s="57"/>
      <c r="D390" s="57"/>
      <c r="E390" s="57"/>
      <c r="F390" s="57"/>
      <c r="G390" s="57"/>
      <c r="H390" s="56"/>
      <c r="I390" s="56"/>
      <c r="J390" s="120"/>
      <c r="K390" s="57"/>
      <c r="L390" s="57"/>
      <c r="M390" s="57"/>
      <c r="N390" s="57"/>
      <c r="O390" s="57"/>
      <c r="P390" s="57"/>
      <c r="Q390" s="57"/>
      <c r="R390" s="57"/>
      <c r="S390" s="57"/>
      <c r="T390" s="57"/>
      <c r="U390" s="57"/>
      <c r="V390" s="57"/>
      <c r="W390" s="57"/>
      <c r="X390" s="57"/>
      <c r="Y390" s="57"/>
      <c r="Z390" s="57"/>
      <c r="AA390" s="57"/>
      <c r="AB390" s="57"/>
    </row>
    <row r="391" spans="1:28" ht="11.25" customHeight="1">
      <c r="A391" s="56"/>
      <c r="B391" s="57"/>
      <c r="C391" s="57"/>
      <c r="D391" s="57"/>
      <c r="E391" s="57"/>
      <c r="F391" s="57"/>
      <c r="G391" s="57"/>
      <c r="H391" s="56"/>
      <c r="I391" s="56"/>
      <c r="J391" s="120"/>
      <c r="K391" s="57"/>
      <c r="L391" s="57"/>
      <c r="M391" s="57"/>
      <c r="N391" s="57"/>
      <c r="O391" s="57"/>
      <c r="P391" s="57"/>
      <c r="Q391" s="57"/>
      <c r="R391" s="57"/>
      <c r="S391" s="57"/>
      <c r="T391" s="57"/>
      <c r="U391" s="57"/>
      <c r="V391" s="57"/>
      <c r="W391" s="57"/>
      <c r="X391" s="57"/>
      <c r="Y391" s="57"/>
      <c r="Z391" s="57"/>
      <c r="AA391" s="57"/>
      <c r="AB391" s="57"/>
    </row>
    <row r="392" spans="1:28" ht="11.25" customHeight="1">
      <c r="A392" s="56"/>
      <c r="B392" s="57"/>
      <c r="C392" s="57"/>
      <c r="D392" s="57"/>
      <c r="E392" s="57"/>
      <c r="F392" s="57"/>
      <c r="G392" s="57"/>
      <c r="H392" s="56"/>
      <c r="I392" s="56"/>
      <c r="J392" s="120"/>
      <c r="K392" s="57"/>
      <c r="L392" s="57"/>
      <c r="M392" s="57"/>
      <c r="N392" s="57"/>
      <c r="O392" s="57"/>
      <c r="P392" s="57"/>
      <c r="Q392" s="57"/>
      <c r="R392" s="57"/>
      <c r="S392" s="57"/>
      <c r="T392" s="57"/>
      <c r="U392" s="57"/>
      <c r="V392" s="57"/>
      <c r="W392" s="57"/>
      <c r="X392" s="57"/>
      <c r="Y392" s="57"/>
      <c r="Z392" s="57"/>
      <c r="AA392" s="57"/>
      <c r="AB392" s="57"/>
    </row>
    <row r="393" spans="1:28" ht="11.25" customHeight="1">
      <c r="A393" s="56"/>
      <c r="B393" s="57"/>
      <c r="C393" s="57"/>
      <c r="D393" s="57"/>
      <c r="E393" s="57"/>
      <c r="F393" s="57"/>
      <c r="G393" s="57"/>
      <c r="H393" s="56"/>
      <c r="I393" s="56"/>
      <c r="J393" s="120"/>
      <c r="K393" s="57"/>
      <c r="L393" s="57"/>
      <c r="M393" s="57"/>
      <c r="N393" s="57"/>
      <c r="O393" s="57"/>
      <c r="P393" s="57"/>
      <c r="Q393" s="57"/>
      <c r="R393" s="57"/>
      <c r="S393" s="57"/>
      <c r="T393" s="57"/>
      <c r="U393" s="57"/>
      <c r="V393" s="57"/>
      <c r="W393" s="57"/>
      <c r="X393" s="57"/>
      <c r="Y393" s="57"/>
      <c r="Z393" s="57"/>
      <c r="AA393" s="57"/>
      <c r="AB393" s="57"/>
    </row>
    <row r="394" spans="1:28" ht="11.25" customHeight="1">
      <c r="A394" s="56"/>
      <c r="B394" s="57"/>
      <c r="C394" s="57"/>
      <c r="D394" s="57"/>
      <c r="E394" s="57"/>
      <c r="F394" s="57"/>
      <c r="G394" s="57"/>
      <c r="H394" s="56"/>
      <c r="I394" s="56"/>
      <c r="J394" s="120"/>
      <c r="K394" s="57"/>
      <c r="L394" s="57"/>
      <c r="M394" s="57"/>
      <c r="N394" s="57"/>
      <c r="O394" s="57"/>
      <c r="P394" s="57"/>
      <c r="Q394" s="57"/>
      <c r="R394" s="57"/>
      <c r="S394" s="57"/>
      <c r="T394" s="57"/>
      <c r="U394" s="57"/>
      <c r="V394" s="57"/>
      <c r="W394" s="57"/>
      <c r="X394" s="57"/>
      <c r="Y394" s="57"/>
      <c r="Z394" s="57"/>
      <c r="AA394" s="57"/>
      <c r="AB394" s="57"/>
    </row>
    <row r="395" spans="1:28" ht="11.25" customHeight="1">
      <c r="A395" s="56"/>
      <c r="B395" s="57"/>
      <c r="C395" s="57"/>
      <c r="D395" s="57"/>
      <c r="E395" s="57"/>
      <c r="F395" s="57"/>
      <c r="G395" s="57"/>
      <c r="H395" s="56"/>
      <c r="I395" s="56"/>
      <c r="J395" s="120"/>
      <c r="K395" s="57"/>
      <c r="L395" s="57"/>
      <c r="M395" s="57"/>
      <c r="N395" s="57"/>
      <c r="O395" s="57"/>
      <c r="P395" s="57"/>
      <c r="Q395" s="57"/>
      <c r="R395" s="57"/>
      <c r="S395" s="57"/>
      <c r="T395" s="57"/>
      <c r="U395" s="57"/>
      <c r="V395" s="57"/>
      <c r="W395" s="57"/>
      <c r="X395" s="57"/>
      <c r="Y395" s="57"/>
      <c r="Z395" s="57"/>
      <c r="AA395" s="57"/>
      <c r="AB395" s="57"/>
    </row>
    <row r="396" spans="1:28" ht="11.25" customHeight="1">
      <c r="A396" s="56"/>
      <c r="B396" s="57"/>
      <c r="C396" s="57"/>
      <c r="D396" s="57"/>
      <c r="E396" s="57"/>
      <c r="F396" s="57"/>
      <c r="G396" s="57"/>
      <c r="H396" s="56"/>
      <c r="I396" s="56"/>
      <c r="J396" s="120"/>
      <c r="K396" s="57"/>
      <c r="L396" s="57"/>
      <c r="M396" s="57"/>
      <c r="N396" s="57"/>
      <c r="O396" s="57"/>
      <c r="P396" s="57"/>
      <c r="Q396" s="57"/>
      <c r="R396" s="57"/>
      <c r="S396" s="57"/>
      <c r="T396" s="57"/>
      <c r="U396" s="57"/>
      <c r="V396" s="57"/>
      <c r="W396" s="57"/>
      <c r="X396" s="57"/>
      <c r="Y396" s="57"/>
      <c r="Z396" s="57"/>
      <c r="AA396" s="57"/>
      <c r="AB396" s="57"/>
    </row>
    <row r="397" spans="1:28" ht="11.25" customHeight="1">
      <c r="A397" s="56"/>
      <c r="B397" s="57"/>
      <c r="C397" s="57"/>
      <c r="D397" s="57"/>
      <c r="E397" s="57"/>
      <c r="F397" s="57"/>
      <c r="G397" s="57"/>
      <c r="H397" s="56"/>
      <c r="I397" s="56"/>
      <c r="J397" s="120"/>
      <c r="K397" s="57"/>
      <c r="L397" s="57"/>
      <c r="M397" s="57"/>
      <c r="N397" s="57"/>
      <c r="O397" s="57"/>
      <c r="P397" s="57"/>
      <c r="Q397" s="57"/>
      <c r="R397" s="57"/>
      <c r="S397" s="57"/>
      <c r="T397" s="57"/>
      <c r="U397" s="57"/>
      <c r="V397" s="57"/>
      <c r="W397" s="57"/>
      <c r="X397" s="57"/>
      <c r="Y397" s="57"/>
      <c r="Z397" s="57"/>
      <c r="AA397" s="57"/>
      <c r="AB397" s="57"/>
    </row>
    <row r="398" spans="1:28" ht="11.25" customHeight="1">
      <c r="A398" s="56"/>
      <c r="B398" s="57"/>
      <c r="C398" s="57"/>
      <c r="D398" s="57"/>
      <c r="E398" s="57"/>
      <c r="F398" s="57"/>
      <c r="G398" s="57"/>
      <c r="H398" s="56"/>
      <c r="I398" s="56"/>
      <c r="J398" s="120"/>
      <c r="K398" s="57"/>
      <c r="L398" s="57"/>
      <c r="M398" s="57"/>
      <c r="N398" s="57"/>
      <c r="O398" s="57"/>
      <c r="P398" s="57"/>
      <c r="Q398" s="57"/>
      <c r="R398" s="57"/>
      <c r="S398" s="57"/>
      <c r="T398" s="57"/>
      <c r="U398" s="57"/>
      <c r="V398" s="57"/>
      <c r="W398" s="57"/>
      <c r="X398" s="57"/>
      <c r="Y398" s="57"/>
      <c r="Z398" s="57"/>
      <c r="AA398" s="57"/>
      <c r="AB398" s="57"/>
    </row>
    <row r="399" spans="1:28" ht="11.25" customHeight="1">
      <c r="A399" s="56"/>
      <c r="B399" s="57"/>
      <c r="C399" s="57"/>
      <c r="D399" s="57"/>
      <c r="E399" s="57"/>
      <c r="F399" s="57"/>
      <c r="G399" s="57"/>
      <c r="H399" s="56"/>
      <c r="I399" s="56"/>
      <c r="J399" s="120"/>
      <c r="K399" s="57"/>
      <c r="L399" s="57"/>
      <c r="M399" s="57"/>
      <c r="N399" s="57"/>
      <c r="O399" s="57"/>
      <c r="P399" s="57"/>
      <c r="Q399" s="57"/>
      <c r="R399" s="57"/>
      <c r="S399" s="57"/>
      <c r="T399" s="57"/>
      <c r="U399" s="57"/>
      <c r="V399" s="57"/>
      <c r="W399" s="57"/>
      <c r="X399" s="57"/>
      <c r="Y399" s="57"/>
      <c r="Z399" s="57"/>
      <c r="AA399" s="57"/>
      <c r="AB399" s="57"/>
    </row>
    <row r="400" spans="1:28" ht="11.25" customHeight="1">
      <c r="A400" s="56"/>
      <c r="B400" s="57"/>
      <c r="C400" s="57"/>
      <c r="D400" s="57"/>
      <c r="E400" s="57"/>
      <c r="F400" s="57"/>
      <c r="G400" s="57"/>
      <c r="H400" s="56"/>
      <c r="I400" s="56"/>
      <c r="J400" s="120"/>
      <c r="K400" s="57"/>
      <c r="L400" s="57"/>
      <c r="M400" s="57"/>
      <c r="N400" s="57"/>
      <c r="O400" s="57"/>
      <c r="P400" s="57"/>
      <c r="Q400" s="57"/>
      <c r="R400" s="57"/>
      <c r="S400" s="57"/>
      <c r="T400" s="57"/>
      <c r="U400" s="57"/>
      <c r="V400" s="57"/>
      <c r="W400" s="57"/>
      <c r="X400" s="57"/>
      <c r="Y400" s="57"/>
      <c r="Z400" s="57"/>
      <c r="AA400" s="57"/>
      <c r="AB400" s="57"/>
    </row>
    <row r="401" spans="1:28" ht="11.25" customHeight="1">
      <c r="A401" s="56"/>
      <c r="B401" s="57"/>
      <c r="C401" s="57"/>
      <c r="D401" s="57"/>
      <c r="E401" s="57"/>
      <c r="F401" s="57"/>
      <c r="G401" s="57"/>
      <c r="H401" s="56"/>
      <c r="I401" s="56"/>
      <c r="J401" s="120"/>
      <c r="K401" s="57"/>
      <c r="L401" s="57"/>
      <c r="M401" s="57"/>
      <c r="N401" s="57"/>
      <c r="O401" s="57"/>
      <c r="P401" s="57"/>
      <c r="Q401" s="57"/>
      <c r="R401" s="57"/>
      <c r="S401" s="57"/>
      <c r="T401" s="57"/>
      <c r="U401" s="57"/>
      <c r="V401" s="57"/>
      <c r="W401" s="57"/>
      <c r="X401" s="57"/>
      <c r="Y401" s="57"/>
      <c r="Z401" s="57"/>
      <c r="AA401" s="57"/>
      <c r="AB401" s="57"/>
    </row>
    <row r="402" spans="1:28" ht="11.25" customHeight="1">
      <c r="A402" s="56"/>
      <c r="B402" s="57"/>
      <c r="C402" s="57"/>
      <c r="D402" s="57"/>
      <c r="E402" s="57"/>
      <c r="F402" s="57"/>
      <c r="G402" s="57"/>
      <c r="H402" s="56"/>
      <c r="I402" s="56"/>
      <c r="J402" s="120"/>
      <c r="K402" s="57"/>
      <c r="L402" s="57"/>
      <c r="M402" s="57"/>
      <c r="N402" s="57"/>
      <c r="O402" s="57"/>
      <c r="P402" s="57"/>
      <c r="Q402" s="57"/>
      <c r="R402" s="57"/>
      <c r="S402" s="57"/>
      <c r="T402" s="57"/>
      <c r="U402" s="57"/>
      <c r="V402" s="57"/>
      <c r="W402" s="57"/>
      <c r="X402" s="57"/>
      <c r="Y402" s="57"/>
      <c r="Z402" s="57"/>
      <c r="AA402" s="57"/>
      <c r="AB402" s="57"/>
    </row>
    <row r="403" spans="1:28" ht="11.25" customHeight="1">
      <c r="A403" s="56"/>
      <c r="B403" s="57"/>
      <c r="C403" s="57"/>
      <c r="D403" s="57"/>
      <c r="E403" s="57"/>
      <c r="F403" s="57"/>
      <c r="G403" s="57"/>
      <c r="H403" s="56"/>
      <c r="I403" s="56"/>
      <c r="J403" s="120"/>
      <c r="K403" s="57"/>
      <c r="L403" s="57"/>
      <c r="M403" s="57"/>
      <c r="N403" s="57"/>
      <c r="O403" s="57"/>
      <c r="P403" s="57"/>
      <c r="Q403" s="57"/>
      <c r="R403" s="57"/>
      <c r="S403" s="57"/>
      <c r="T403" s="57"/>
      <c r="U403" s="57"/>
      <c r="V403" s="57"/>
      <c r="W403" s="57"/>
      <c r="X403" s="57"/>
      <c r="Y403" s="57"/>
      <c r="Z403" s="57"/>
      <c r="AA403" s="57"/>
      <c r="AB403" s="57"/>
    </row>
    <row r="404" spans="1:28" ht="11.25" customHeight="1">
      <c r="A404" s="56"/>
      <c r="B404" s="57"/>
      <c r="C404" s="57"/>
      <c r="D404" s="57"/>
      <c r="E404" s="57"/>
      <c r="F404" s="57"/>
      <c r="G404" s="57"/>
      <c r="H404" s="56"/>
      <c r="I404" s="56"/>
      <c r="J404" s="120"/>
      <c r="K404" s="57"/>
      <c r="L404" s="57"/>
      <c r="M404" s="57"/>
      <c r="N404" s="57"/>
      <c r="O404" s="57"/>
      <c r="P404" s="57"/>
      <c r="Q404" s="57"/>
      <c r="R404" s="57"/>
      <c r="S404" s="57"/>
      <c r="T404" s="57"/>
      <c r="U404" s="57"/>
      <c r="V404" s="57"/>
      <c r="W404" s="57"/>
      <c r="X404" s="57"/>
      <c r="Y404" s="57"/>
      <c r="Z404" s="57"/>
      <c r="AA404" s="57"/>
      <c r="AB404" s="57"/>
    </row>
    <row r="405" spans="1:28" ht="11.25" customHeight="1">
      <c r="A405" s="56"/>
      <c r="B405" s="57"/>
      <c r="C405" s="57"/>
      <c r="D405" s="57"/>
      <c r="E405" s="57"/>
      <c r="F405" s="57"/>
      <c r="G405" s="57"/>
      <c r="H405" s="56"/>
      <c r="I405" s="56"/>
      <c r="J405" s="120"/>
      <c r="K405" s="57"/>
      <c r="L405" s="57"/>
      <c r="M405" s="57"/>
      <c r="N405" s="57"/>
      <c r="O405" s="57"/>
      <c r="P405" s="57"/>
      <c r="Q405" s="57"/>
      <c r="R405" s="57"/>
      <c r="S405" s="57"/>
      <c r="T405" s="57"/>
      <c r="U405" s="57"/>
      <c r="V405" s="57"/>
      <c r="W405" s="57"/>
      <c r="X405" s="57"/>
      <c r="Y405" s="57"/>
      <c r="Z405" s="57"/>
      <c r="AA405" s="57"/>
      <c r="AB405" s="57"/>
    </row>
    <row r="406" spans="1:28" ht="11.25" customHeight="1">
      <c r="A406" s="56"/>
      <c r="B406" s="57"/>
      <c r="C406" s="57"/>
      <c r="D406" s="57"/>
      <c r="E406" s="57"/>
      <c r="F406" s="57"/>
      <c r="G406" s="57"/>
      <c r="H406" s="56"/>
      <c r="I406" s="56"/>
      <c r="J406" s="120"/>
      <c r="K406" s="57"/>
      <c r="L406" s="57"/>
      <c r="M406" s="57"/>
      <c r="N406" s="57"/>
      <c r="O406" s="57"/>
      <c r="P406" s="57"/>
      <c r="Q406" s="57"/>
      <c r="R406" s="57"/>
      <c r="S406" s="57"/>
      <c r="T406" s="57"/>
      <c r="U406" s="57"/>
      <c r="V406" s="57"/>
      <c r="W406" s="57"/>
      <c r="X406" s="57"/>
      <c r="Y406" s="57"/>
      <c r="Z406" s="57"/>
      <c r="AA406" s="57"/>
      <c r="AB406" s="57"/>
    </row>
    <row r="407" spans="1:28" ht="11.25" customHeight="1">
      <c r="A407" s="56"/>
      <c r="B407" s="57"/>
      <c r="C407" s="57"/>
      <c r="D407" s="57"/>
      <c r="E407" s="57"/>
      <c r="F407" s="57"/>
      <c r="G407" s="57"/>
      <c r="H407" s="56"/>
      <c r="I407" s="56"/>
      <c r="J407" s="120"/>
      <c r="K407" s="57"/>
      <c r="L407" s="57"/>
      <c r="M407" s="57"/>
      <c r="N407" s="57"/>
      <c r="O407" s="57"/>
      <c r="P407" s="57"/>
      <c r="Q407" s="57"/>
      <c r="R407" s="57"/>
      <c r="S407" s="57"/>
      <c r="T407" s="57"/>
      <c r="U407" s="57"/>
      <c r="V407" s="57"/>
      <c r="W407" s="57"/>
      <c r="X407" s="57"/>
      <c r="Y407" s="57"/>
      <c r="Z407" s="57"/>
      <c r="AA407" s="57"/>
      <c r="AB407" s="57"/>
    </row>
    <row r="408" spans="1:28" ht="11.25" customHeight="1">
      <c r="A408" s="56"/>
      <c r="B408" s="57"/>
      <c r="C408" s="57"/>
      <c r="D408" s="57"/>
      <c r="E408" s="57"/>
      <c r="F408" s="57"/>
      <c r="G408" s="57"/>
      <c r="H408" s="56"/>
      <c r="I408" s="56"/>
      <c r="J408" s="120"/>
      <c r="K408" s="57"/>
      <c r="L408" s="57"/>
      <c r="M408" s="57"/>
      <c r="N408" s="57"/>
      <c r="O408" s="57"/>
      <c r="P408" s="57"/>
      <c r="Q408" s="57"/>
      <c r="R408" s="57"/>
      <c r="S408" s="57"/>
      <c r="T408" s="57"/>
      <c r="U408" s="57"/>
      <c r="V408" s="57"/>
      <c r="W408" s="57"/>
      <c r="X408" s="57"/>
      <c r="Y408" s="57"/>
      <c r="Z408" s="57"/>
      <c r="AA408" s="57"/>
      <c r="AB408" s="57"/>
    </row>
    <row r="409" spans="1:28" ht="11.25" customHeight="1">
      <c r="A409" s="56"/>
      <c r="B409" s="57"/>
      <c r="C409" s="57"/>
      <c r="D409" s="57"/>
      <c r="E409" s="57"/>
      <c r="F409" s="57"/>
      <c r="G409" s="57"/>
      <c r="H409" s="56"/>
      <c r="I409" s="56"/>
      <c r="J409" s="120"/>
      <c r="K409" s="57"/>
      <c r="L409" s="57"/>
      <c r="M409" s="57"/>
      <c r="N409" s="57"/>
      <c r="O409" s="57"/>
      <c r="P409" s="57"/>
      <c r="Q409" s="57"/>
      <c r="R409" s="57"/>
      <c r="S409" s="57"/>
      <c r="T409" s="57"/>
      <c r="U409" s="57"/>
      <c r="V409" s="57"/>
      <c r="W409" s="57"/>
      <c r="X409" s="57"/>
      <c r="Y409" s="57"/>
      <c r="Z409" s="57"/>
      <c r="AA409" s="57"/>
      <c r="AB409" s="57"/>
    </row>
    <row r="410" spans="1:28" ht="11.25" customHeight="1">
      <c r="A410" s="56"/>
      <c r="B410" s="57"/>
      <c r="C410" s="57"/>
      <c r="D410" s="57"/>
      <c r="E410" s="57"/>
      <c r="F410" s="57"/>
      <c r="G410" s="57"/>
      <c r="H410" s="56"/>
      <c r="I410" s="56"/>
      <c r="J410" s="120"/>
      <c r="K410" s="57"/>
      <c r="L410" s="57"/>
      <c r="M410" s="57"/>
      <c r="N410" s="57"/>
      <c r="O410" s="57"/>
      <c r="P410" s="57"/>
      <c r="Q410" s="57"/>
      <c r="R410" s="57"/>
      <c r="S410" s="57"/>
      <c r="T410" s="57"/>
      <c r="U410" s="57"/>
      <c r="V410" s="57"/>
      <c r="W410" s="57"/>
      <c r="X410" s="57"/>
      <c r="Y410" s="57"/>
      <c r="Z410" s="57"/>
      <c r="AA410" s="57"/>
      <c r="AB410" s="57"/>
    </row>
    <row r="411" spans="1:28" ht="11.25" customHeight="1">
      <c r="A411" s="56"/>
      <c r="B411" s="57"/>
      <c r="C411" s="57"/>
      <c r="D411" s="57"/>
      <c r="E411" s="57"/>
      <c r="F411" s="57"/>
      <c r="G411" s="57"/>
      <c r="H411" s="56"/>
      <c r="I411" s="56"/>
      <c r="J411" s="120"/>
      <c r="K411" s="57"/>
      <c r="L411" s="57"/>
      <c r="M411" s="57"/>
      <c r="N411" s="57"/>
      <c r="O411" s="57"/>
      <c r="P411" s="57"/>
      <c r="Q411" s="57"/>
      <c r="R411" s="57"/>
      <c r="S411" s="57"/>
      <c r="T411" s="57"/>
      <c r="U411" s="57"/>
      <c r="V411" s="57"/>
      <c r="W411" s="57"/>
      <c r="X411" s="57"/>
      <c r="Y411" s="57"/>
      <c r="Z411" s="57"/>
      <c r="AA411" s="57"/>
      <c r="AB411" s="57"/>
    </row>
    <row r="412" spans="1:28" ht="11.25" customHeight="1">
      <c r="A412" s="56"/>
      <c r="B412" s="57"/>
      <c r="C412" s="57"/>
      <c r="D412" s="57"/>
      <c r="E412" s="57"/>
      <c r="F412" s="57"/>
      <c r="G412" s="57"/>
      <c r="H412" s="56"/>
      <c r="I412" s="56"/>
      <c r="J412" s="120"/>
      <c r="K412" s="57"/>
      <c r="L412" s="57"/>
      <c r="M412" s="57"/>
      <c r="N412" s="57"/>
      <c r="O412" s="57"/>
      <c r="P412" s="57"/>
      <c r="Q412" s="57"/>
      <c r="R412" s="57"/>
      <c r="S412" s="57"/>
      <c r="T412" s="57"/>
      <c r="U412" s="57"/>
      <c r="V412" s="57"/>
      <c r="W412" s="57"/>
      <c r="X412" s="57"/>
      <c r="Y412" s="57"/>
      <c r="Z412" s="57"/>
      <c r="AA412" s="57"/>
      <c r="AB412" s="57"/>
    </row>
    <row r="413" spans="1:28" ht="11.25" customHeight="1">
      <c r="A413" s="56"/>
      <c r="B413" s="57"/>
      <c r="C413" s="57"/>
      <c r="D413" s="57"/>
      <c r="E413" s="57"/>
      <c r="F413" s="57"/>
      <c r="G413" s="57"/>
      <c r="H413" s="56"/>
      <c r="I413" s="56"/>
      <c r="J413" s="120"/>
      <c r="K413" s="57"/>
      <c r="L413" s="57"/>
      <c r="M413" s="57"/>
      <c r="N413" s="57"/>
      <c r="O413" s="57"/>
      <c r="P413" s="57"/>
      <c r="Q413" s="57"/>
      <c r="R413" s="57"/>
      <c r="S413" s="57"/>
      <c r="T413" s="57"/>
      <c r="U413" s="57"/>
      <c r="V413" s="57"/>
      <c r="W413" s="57"/>
      <c r="X413" s="57"/>
      <c r="Y413" s="57"/>
      <c r="Z413" s="57"/>
      <c r="AA413" s="57"/>
      <c r="AB413" s="57"/>
    </row>
    <row r="414" spans="1:28" ht="11.25" customHeight="1">
      <c r="A414" s="56"/>
      <c r="B414" s="57"/>
      <c r="C414" s="57"/>
      <c r="D414" s="57"/>
      <c r="E414" s="57"/>
      <c r="F414" s="57"/>
      <c r="G414" s="57"/>
      <c r="H414" s="56"/>
      <c r="I414" s="56"/>
      <c r="J414" s="120"/>
      <c r="K414" s="57"/>
      <c r="L414" s="57"/>
      <c r="M414" s="57"/>
      <c r="N414" s="57"/>
      <c r="O414" s="57"/>
      <c r="P414" s="57"/>
      <c r="Q414" s="57"/>
      <c r="R414" s="57"/>
      <c r="S414" s="57"/>
      <c r="T414" s="57"/>
      <c r="U414" s="57"/>
      <c r="V414" s="57"/>
      <c r="W414" s="57"/>
      <c r="X414" s="57"/>
      <c r="Y414" s="57"/>
      <c r="Z414" s="57"/>
      <c r="AA414" s="57"/>
      <c r="AB414" s="57"/>
    </row>
    <row r="415" spans="1:28" ht="11.25" customHeight="1">
      <c r="A415" s="56"/>
      <c r="B415" s="57"/>
      <c r="C415" s="57"/>
      <c r="D415" s="57"/>
      <c r="E415" s="57"/>
      <c r="F415" s="57"/>
      <c r="G415" s="57"/>
      <c r="H415" s="56"/>
      <c r="I415" s="56"/>
      <c r="J415" s="120"/>
      <c r="K415" s="57"/>
      <c r="L415" s="57"/>
      <c r="M415" s="57"/>
      <c r="N415" s="57"/>
      <c r="O415" s="57"/>
      <c r="P415" s="57"/>
      <c r="Q415" s="57"/>
      <c r="R415" s="57"/>
      <c r="S415" s="57"/>
      <c r="T415" s="57"/>
      <c r="U415" s="57"/>
      <c r="V415" s="57"/>
      <c r="W415" s="57"/>
      <c r="X415" s="57"/>
      <c r="Y415" s="57"/>
      <c r="Z415" s="57"/>
      <c r="AA415" s="57"/>
      <c r="AB415" s="57"/>
    </row>
    <row r="416" spans="1:28" ht="11.25" customHeight="1">
      <c r="A416" s="56"/>
      <c r="B416" s="57"/>
      <c r="C416" s="57"/>
      <c r="D416" s="57"/>
      <c r="E416" s="57"/>
      <c r="F416" s="57"/>
      <c r="G416" s="57"/>
      <c r="H416" s="56"/>
      <c r="I416" s="56"/>
      <c r="J416" s="120"/>
      <c r="K416" s="57"/>
      <c r="L416" s="57"/>
      <c r="M416" s="57"/>
      <c r="N416" s="57"/>
      <c r="O416" s="57"/>
      <c r="P416" s="57"/>
      <c r="Q416" s="57"/>
      <c r="R416" s="57"/>
      <c r="S416" s="57"/>
      <c r="T416" s="57"/>
      <c r="U416" s="57"/>
      <c r="V416" s="57"/>
      <c r="W416" s="57"/>
      <c r="X416" s="57"/>
      <c r="Y416" s="57"/>
      <c r="Z416" s="57"/>
      <c r="AA416" s="57"/>
      <c r="AB416" s="57"/>
    </row>
    <row r="417" spans="1:28" ht="11.25" customHeight="1">
      <c r="A417" s="56"/>
      <c r="B417" s="57"/>
      <c r="C417" s="57"/>
      <c r="D417" s="57"/>
      <c r="E417" s="57"/>
      <c r="F417" s="57"/>
      <c r="G417" s="57"/>
      <c r="H417" s="56"/>
      <c r="I417" s="56"/>
      <c r="J417" s="120"/>
      <c r="K417" s="57"/>
      <c r="L417" s="57"/>
      <c r="M417" s="57"/>
      <c r="N417" s="57"/>
      <c r="O417" s="57"/>
      <c r="P417" s="57"/>
      <c r="Q417" s="57"/>
      <c r="R417" s="57"/>
      <c r="S417" s="57"/>
      <c r="T417" s="57"/>
      <c r="U417" s="57"/>
      <c r="V417" s="57"/>
      <c r="W417" s="57"/>
      <c r="X417" s="57"/>
      <c r="Y417" s="57"/>
      <c r="Z417" s="57"/>
      <c r="AA417" s="57"/>
      <c r="AB417" s="57"/>
    </row>
    <row r="418" spans="1:28" ht="11.25" customHeight="1">
      <c r="A418" s="56"/>
      <c r="B418" s="57"/>
      <c r="C418" s="57"/>
      <c r="D418" s="57"/>
      <c r="E418" s="57"/>
      <c r="F418" s="57"/>
      <c r="G418" s="57"/>
      <c r="H418" s="56"/>
      <c r="I418" s="56"/>
      <c r="J418" s="120"/>
      <c r="K418" s="57"/>
      <c r="L418" s="57"/>
      <c r="M418" s="57"/>
      <c r="N418" s="57"/>
      <c r="O418" s="57"/>
      <c r="P418" s="57"/>
      <c r="Q418" s="57"/>
      <c r="R418" s="57"/>
      <c r="S418" s="57"/>
      <c r="T418" s="57"/>
      <c r="U418" s="57"/>
      <c r="V418" s="57"/>
      <c r="W418" s="57"/>
      <c r="X418" s="57"/>
      <c r="Y418" s="57"/>
      <c r="Z418" s="57"/>
      <c r="AA418" s="57"/>
      <c r="AB418" s="57"/>
    </row>
    <row r="419" spans="1:28" ht="11.25" customHeight="1">
      <c r="A419" s="56"/>
      <c r="B419" s="57"/>
      <c r="C419" s="57"/>
      <c r="D419" s="57"/>
      <c r="E419" s="57"/>
      <c r="F419" s="57"/>
      <c r="G419" s="57"/>
      <c r="H419" s="56"/>
      <c r="I419" s="56"/>
      <c r="J419" s="120"/>
      <c r="K419" s="57"/>
      <c r="L419" s="57"/>
      <c r="M419" s="57"/>
      <c r="N419" s="57"/>
      <c r="O419" s="57"/>
      <c r="P419" s="57"/>
      <c r="Q419" s="57"/>
      <c r="R419" s="57"/>
      <c r="S419" s="57"/>
      <c r="T419" s="57"/>
      <c r="U419" s="57"/>
      <c r="V419" s="57"/>
      <c r="W419" s="57"/>
      <c r="X419" s="57"/>
      <c r="Y419" s="57"/>
      <c r="Z419" s="57"/>
      <c r="AA419" s="57"/>
      <c r="AB419" s="57"/>
    </row>
    <row r="420" spans="1:28" ht="11.25" customHeight="1">
      <c r="A420" s="56"/>
      <c r="B420" s="57"/>
      <c r="C420" s="57"/>
      <c r="D420" s="57"/>
      <c r="E420" s="57"/>
      <c r="F420" s="57"/>
      <c r="G420" s="57"/>
      <c r="H420" s="56"/>
      <c r="I420" s="56"/>
      <c r="J420" s="120"/>
      <c r="K420" s="57"/>
      <c r="L420" s="57"/>
      <c r="M420" s="57"/>
      <c r="N420" s="57"/>
      <c r="O420" s="57"/>
      <c r="P420" s="57"/>
      <c r="Q420" s="57"/>
      <c r="R420" s="57"/>
      <c r="S420" s="57"/>
      <c r="T420" s="57"/>
      <c r="U420" s="57"/>
      <c r="V420" s="57"/>
      <c r="W420" s="57"/>
      <c r="X420" s="57"/>
      <c r="Y420" s="57"/>
      <c r="Z420" s="57"/>
      <c r="AA420" s="57"/>
      <c r="AB420" s="57"/>
    </row>
    <row r="421" spans="1:28" ht="11.25" customHeight="1">
      <c r="A421" s="56"/>
      <c r="B421" s="57"/>
      <c r="C421" s="57"/>
      <c r="D421" s="57"/>
      <c r="E421" s="57"/>
      <c r="F421" s="57"/>
      <c r="G421" s="57"/>
      <c r="H421" s="56"/>
      <c r="I421" s="56"/>
      <c r="J421" s="120"/>
      <c r="K421" s="57"/>
      <c r="L421" s="57"/>
      <c r="M421" s="57"/>
      <c r="N421" s="57"/>
      <c r="O421" s="57"/>
      <c r="P421" s="57"/>
      <c r="Q421" s="57"/>
      <c r="R421" s="57"/>
      <c r="S421" s="57"/>
      <c r="T421" s="57"/>
      <c r="U421" s="57"/>
      <c r="V421" s="57"/>
      <c r="W421" s="57"/>
      <c r="X421" s="57"/>
      <c r="Y421" s="57"/>
      <c r="Z421" s="57"/>
      <c r="AA421" s="57"/>
      <c r="AB421" s="57"/>
    </row>
    <row r="422" spans="1:28" ht="11.25" customHeight="1">
      <c r="A422" s="56"/>
      <c r="B422" s="57"/>
      <c r="C422" s="57"/>
      <c r="D422" s="57"/>
      <c r="E422" s="57"/>
      <c r="F422" s="57"/>
      <c r="G422" s="57"/>
      <c r="H422" s="56"/>
      <c r="I422" s="56"/>
      <c r="J422" s="120"/>
      <c r="K422" s="57"/>
      <c r="L422" s="57"/>
      <c r="M422" s="57"/>
      <c r="N422" s="57"/>
      <c r="O422" s="57"/>
      <c r="P422" s="57"/>
      <c r="Q422" s="57"/>
      <c r="R422" s="57"/>
      <c r="S422" s="57"/>
      <c r="T422" s="57"/>
      <c r="U422" s="57"/>
      <c r="V422" s="57"/>
      <c r="W422" s="57"/>
      <c r="X422" s="57"/>
      <c r="Y422" s="57"/>
      <c r="Z422" s="57"/>
      <c r="AA422" s="57"/>
      <c r="AB422" s="57"/>
    </row>
    <row r="423" spans="1:28" ht="11.25" customHeight="1">
      <c r="A423" s="56"/>
      <c r="B423" s="57"/>
      <c r="C423" s="57"/>
      <c r="D423" s="57"/>
      <c r="E423" s="57"/>
      <c r="F423" s="57"/>
      <c r="G423" s="57"/>
      <c r="H423" s="56"/>
      <c r="I423" s="56"/>
      <c r="J423" s="120"/>
      <c r="K423" s="57"/>
      <c r="L423" s="57"/>
      <c r="M423" s="57"/>
      <c r="N423" s="57"/>
      <c r="O423" s="57"/>
      <c r="P423" s="57"/>
      <c r="Q423" s="57"/>
      <c r="R423" s="57"/>
      <c r="S423" s="57"/>
      <c r="T423" s="57"/>
      <c r="U423" s="57"/>
      <c r="V423" s="57"/>
      <c r="W423" s="57"/>
      <c r="X423" s="57"/>
      <c r="Y423" s="57"/>
      <c r="Z423" s="57"/>
      <c r="AA423" s="57"/>
      <c r="AB423" s="57"/>
    </row>
    <row r="424" spans="1:28" ht="11.25" customHeight="1">
      <c r="A424" s="56"/>
      <c r="B424" s="57"/>
      <c r="C424" s="57"/>
      <c r="D424" s="57"/>
      <c r="E424" s="57"/>
      <c r="F424" s="57"/>
      <c r="G424" s="57"/>
      <c r="H424" s="56"/>
      <c r="I424" s="56"/>
      <c r="J424" s="120"/>
      <c r="K424" s="57"/>
      <c r="L424" s="57"/>
      <c r="M424" s="57"/>
      <c r="N424" s="57"/>
      <c r="O424" s="57"/>
      <c r="P424" s="57"/>
      <c r="Q424" s="57"/>
      <c r="R424" s="57"/>
      <c r="S424" s="57"/>
      <c r="T424" s="57"/>
      <c r="U424" s="57"/>
      <c r="V424" s="57"/>
      <c r="W424" s="57"/>
      <c r="X424" s="57"/>
      <c r="Y424" s="57"/>
      <c r="Z424" s="57"/>
      <c r="AA424" s="57"/>
      <c r="AB424" s="57"/>
    </row>
    <row r="425" spans="1:28" ht="11.25" customHeight="1">
      <c r="A425" s="56"/>
      <c r="B425" s="57"/>
      <c r="C425" s="57"/>
      <c r="D425" s="57"/>
      <c r="E425" s="57"/>
      <c r="F425" s="57"/>
      <c r="G425" s="57"/>
      <c r="H425" s="56"/>
      <c r="I425" s="56"/>
      <c r="J425" s="120"/>
      <c r="K425" s="57"/>
      <c r="L425" s="57"/>
      <c r="M425" s="57"/>
      <c r="N425" s="57"/>
      <c r="O425" s="57"/>
      <c r="P425" s="57"/>
      <c r="Q425" s="57"/>
      <c r="R425" s="57"/>
      <c r="S425" s="57"/>
      <c r="T425" s="57"/>
      <c r="U425" s="57"/>
      <c r="V425" s="57"/>
      <c r="W425" s="57"/>
      <c r="X425" s="57"/>
      <c r="Y425" s="57"/>
      <c r="Z425" s="57"/>
      <c r="AA425" s="57"/>
      <c r="AB425" s="57"/>
    </row>
    <row r="426" spans="1:28" ht="11.25" customHeight="1">
      <c r="A426" s="56"/>
      <c r="B426" s="57"/>
      <c r="C426" s="57"/>
      <c r="D426" s="57"/>
      <c r="E426" s="57"/>
      <c r="F426" s="57"/>
      <c r="G426" s="57"/>
      <c r="H426" s="56"/>
      <c r="I426" s="56"/>
      <c r="J426" s="120"/>
      <c r="K426" s="57"/>
      <c r="L426" s="57"/>
      <c r="M426" s="57"/>
      <c r="N426" s="57"/>
      <c r="O426" s="57"/>
      <c r="P426" s="57"/>
      <c r="Q426" s="57"/>
      <c r="R426" s="57"/>
      <c r="S426" s="57"/>
      <c r="T426" s="57"/>
      <c r="U426" s="57"/>
      <c r="V426" s="57"/>
      <c r="W426" s="57"/>
      <c r="X426" s="57"/>
      <c r="Y426" s="57"/>
      <c r="Z426" s="57"/>
      <c r="AA426" s="57"/>
      <c r="AB426" s="57"/>
    </row>
    <row r="427" spans="1:28" ht="11.25" customHeight="1">
      <c r="A427" s="56"/>
      <c r="B427" s="57"/>
      <c r="C427" s="57"/>
      <c r="D427" s="57"/>
      <c r="E427" s="57"/>
      <c r="F427" s="57"/>
      <c r="G427" s="57"/>
      <c r="H427" s="56"/>
      <c r="I427" s="56"/>
      <c r="J427" s="120"/>
      <c r="K427" s="57"/>
      <c r="L427" s="57"/>
      <c r="M427" s="57"/>
      <c r="N427" s="57"/>
      <c r="O427" s="57"/>
      <c r="P427" s="57"/>
      <c r="Q427" s="57"/>
      <c r="R427" s="57"/>
      <c r="S427" s="57"/>
      <c r="T427" s="57"/>
      <c r="U427" s="57"/>
      <c r="V427" s="57"/>
      <c r="W427" s="57"/>
      <c r="X427" s="57"/>
      <c r="Y427" s="57"/>
      <c r="Z427" s="57"/>
      <c r="AA427" s="57"/>
      <c r="AB427" s="57"/>
    </row>
    <row r="428" spans="1:28" ht="11.25" customHeight="1">
      <c r="A428" s="56"/>
      <c r="B428" s="57"/>
      <c r="C428" s="57"/>
      <c r="D428" s="57"/>
      <c r="E428" s="57"/>
      <c r="F428" s="57"/>
      <c r="G428" s="57"/>
      <c r="H428" s="56"/>
      <c r="I428" s="56"/>
      <c r="J428" s="120"/>
      <c r="K428" s="57"/>
      <c r="L428" s="57"/>
      <c r="M428" s="57"/>
      <c r="N428" s="57"/>
      <c r="O428" s="57"/>
      <c r="P428" s="57"/>
      <c r="Q428" s="57"/>
      <c r="R428" s="57"/>
      <c r="S428" s="57"/>
      <c r="T428" s="57"/>
      <c r="U428" s="57"/>
      <c r="V428" s="57"/>
      <c r="W428" s="57"/>
      <c r="X428" s="57"/>
      <c r="Y428" s="57"/>
      <c r="Z428" s="57"/>
      <c r="AA428" s="57"/>
      <c r="AB428" s="57"/>
    </row>
    <row r="429" spans="1:28" ht="11.25" customHeight="1">
      <c r="A429" s="56"/>
      <c r="B429" s="57"/>
      <c r="C429" s="57"/>
      <c r="D429" s="57"/>
      <c r="E429" s="57"/>
      <c r="F429" s="57"/>
      <c r="G429" s="57"/>
      <c r="H429" s="56"/>
      <c r="I429" s="56"/>
      <c r="J429" s="120"/>
      <c r="K429" s="57"/>
      <c r="L429" s="57"/>
      <c r="M429" s="57"/>
      <c r="N429" s="57"/>
      <c r="O429" s="57"/>
      <c r="P429" s="57"/>
      <c r="Q429" s="57"/>
      <c r="R429" s="57"/>
      <c r="S429" s="57"/>
      <c r="T429" s="57"/>
      <c r="U429" s="57"/>
      <c r="V429" s="57"/>
      <c r="W429" s="57"/>
      <c r="X429" s="57"/>
      <c r="Y429" s="57"/>
      <c r="Z429" s="57"/>
      <c r="AA429" s="57"/>
      <c r="AB429" s="57"/>
    </row>
    <row r="430" spans="1:28" ht="11.25" customHeight="1">
      <c r="A430" s="56"/>
      <c r="B430" s="57"/>
      <c r="C430" s="57"/>
      <c r="D430" s="57"/>
      <c r="E430" s="57"/>
      <c r="F430" s="57"/>
      <c r="G430" s="57"/>
      <c r="H430" s="56"/>
      <c r="I430" s="56"/>
      <c r="J430" s="120"/>
      <c r="K430" s="57"/>
      <c r="L430" s="57"/>
      <c r="M430" s="57"/>
      <c r="N430" s="57"/>
      <c r="O430" s="57"/>
      <c r="P430" s="57"/>
      <c r="Q430" s="57"/>
      <c r="R430" s="57"/>
      <c r="S430" s="57"/>
      <c r="T430" s="57"/>
      <c r="U430" s="57"/>
      <c r="V430" s="57"/>
      <c r="W430" s="57"/>
      <c r="X430" s="57"/>
      <c r="Y430" s="57"/>
      <c r="Z430" s="57"/>
      <c r="AA430" s="57"/>
      <c r="AB430" s="57"/>
    </row>
    <row r="431" spans="1:28" ht="11.25" customHeight="1">
      <c r="A431" s="56"/>
      <c r="B431" s="57"/>
      <c r="C431" s="57"/>
      <c r="D431" s="57"/>
      <c r="E431" s="57"/>
      <c r="F431" s="57"/>
      <c r="G431" s="57"/>
      <c r="H431" s="56"/>
      <c r="I431" s="56"/>
      <c r="J431" s="120"/>
      <c r="K431" s="57"/>
      <c r="L431" s="57"/>
      <c r="M431" s="57"/>
      <c r="N431" s="57"/>
      <c r="O431" s="57"/>
      <c r="P431" s="57"/>
      <c r="Q431" s="57"/>
      <c r="R431" s="57"/>
      <c r="S431" s="57"/>
      <c r="T431" s="57"/>
      <c r="U431" s="57"/>
      <c r="V431" s="57"/>
      <c r="W431" s="57"/>
      <c r="X431" s="57"/>
      <c r="Y431" s="57"/>
      <c r="Z431" s="57"/>
      <c r="AA431" s="57"/>
      <c r="AB431" s="57"/>
    </row>
    <row r="432" spans="1:28" ht="11.25" customHeight="1">
      <c r="A432" s="56"/>
      <c r="B432" s="57"/>
      <c r="C432" s="57"/>
      <c r="D432" s="57"/>
      <c r="E432" s="57"/>
      <c r="F432" s="57"/>
      <c r="G432" s="57"/>
      <c r="H432" s="56"/>
      <c r="I432" s="56"/>
      <c r="J432" s="120"/>
      <c r="K432" s="57"/>
      <c r="L432" s="57"/>
      <c r="M432" s="57"/>
      <c r="N432" s="57"/>
      <c r="O432" s="57"/>
      <c r="P432" s="57"/>
      <c r="Q432" s="57"/>
      <c r="R432" s="57"/>
      <c r="S432" s="57"/>
      <c r="T432" s="57"/>
      <c r="U432" s="57"/>
      <c r="V432" s="57"/>
      <c r="W432" s="57"/>
      <c r="X432" s="57"/>
      <c r="Y432" s="57"/>
      <c r="Z432" s="57"/>
      <c r="AA432" s="57"/>
      <c r="AB432" s="57"/>
    </row>
    <row r="433" spans="1:28" ht="11.25" customHeight="1">
      <c r="A433" s="56"/>
      <c r="B433" s="57"/>
      <c r="C433" s="57"/>
      <c r="D433" s="57"/>
      <c r="E433" s="57"/>
      <c r="F433" s="57"/>
      <c r="G433" s="57"/>
      <c r="H433" s="56"/>
      <c r="I433" s="56"/>
      <c r="J433" s="120"/>
      <c r="K433" s="57"/>
      <c r="L433" s="57"/>
      <c r="M433" s="57"/>
      <c r="N433" s="57"/>
      <c r="O433" s="57"/>
      <c r="P433" s="57"/>
      <c r="Q433" s="57"/>
      <c r="R433" s="57"/>
      <c r="S433" s="57"/>
      <c r="T433" s="57"/>
      <c r="U433" s="57"/>
      <c r="V433" s="57"/>
      <c r="W433" s="57"/>
      <c r="X433" s="57"/>
      <c r="Y433" s="57"/>
      <c r="Z433" s="57"/>
      <c r="AA433" s="57"/>
      <c r="AB433" s="57"/>
    </row>
    <row r="434" spans="1:28" ht="11.25" customHeight="1">
      <c r="A434" s="56"/>
      <c r="B434" s="57"/>
      <c r="C434" s="57"/>
      <c r="D434" s="57"/>
      <c r="E434" s="57"/>
      <c r="F434" s="57"/>
      <c r="G434" s="57"/>
      <c r="H434" s="56"/>
      <c r="I434" s="56"/>
      <c r="J434" s="120"/>
      <c r="K434" s="57"/>
      <c r="L434" s="57"/>
      <c r="M434" s="57"/>
      <c r="N434" s="57"/>
      <c r="O434" s="57"/>
      <c r="P434" s="57"/>
      <c r="Q434" s="57"/>
      <c r="R434" s="57"/>
      <c r="S434" s="57"/>
      <c r="T434" s="57"/>
      <c r="U434" s="57"/>
      <c r="V434" s="57"/>
      <c r="W434" s="57"/>
      <c r="X434" s="57"/>
      <c r="Y434" s="57"/>
      <c r="Z434" s="57"/>
      <c r="AA434" s="57"/>
      <c r="AB434" s="57"/>
    </row>
    <row r="435" spans="1:28" ht="11.25" customHeight="1">
      <c r="A435" s="56"/>
      <c r="B435" s="57"/>
      <c r="C435" s="57"/>
      <c r="D435" s="57"/>
      <c r="E435" s="57"/>
      <c r="F435" s="57"/>
      <c r="G435" s="57"/>
      <c r="H435" s="56"/>
      <c r="I435" s="56"/>
      <c r="J435" s="120"/>
      <c r="K435" s="57"/>
      <c r="L435" s="57"/>
      <c r="M435" s="57"/>
      <c r="N435" s="57"/>
      <c r="O435" s="57"/>
      <c r="P435" s="57"/>
      <c r="Q435" s="57"/>
      <c r="R435" s="57"/>
      <c r="S435" s="57"/>
      <c r="T435" s="57"/>
      <c r="U435" s="57"/>
      <c r="V435" s="57"/>
      <c r="W435" s="57"/>
      <c r="X435" s="57"/>
      <c r="Y435" s="57"/>
      <c r="Z435" s="57"/>
      <c r="AA435" s="57"/>
      <c r="AB435" s="57"/>
    </row>
    <row r="436" spans="1:28" ht="11.25" customHeight="1">
      <c r="A436" s="56"/>
      <c r="B436" s="57"/>
      <c r="C436" s="57"/>
      <c r="D436" s="57"/>
      <c r="E436" s="57"/>
      <c r="F436" s="57"/>
      <c r="G436" s="57"/>
      <c r="H436" s="56"/>
      <c r="I436" s="56"/>
      <c r="J436" s="120"/>
      <c r="K436" s="57"/>
      <c r="L436" s="57"/>
      <c r="M436" s="57"/>
      <c r="N436" s="57"/>
      <c r="O436" s="57"/>
      <c r="P436" s="57"/>
      <c r="Q436" s="57"/>
      <c r="R436" s="57"/>
      <c r="S436" s="57"/>
      <c r="T436" s="57"/>
      <c r="U436" s="57"/>
      <c r="V436" s="57"/>
      <c r="W436" s="57"/>
      <c r="X436" s="57"/>
      <c r="Y436" s="57"/>
      <c r="Z436" s="57"/>
      <c r="AA436" s="57"/>
      <c r="AB436" s="57"/>
    </row>
    <row r="437" spans="1:28" ht="11.25" customHeight="1">
      <c r="A437" s="56"/>
      <c r="B437" s="57"/>
      <c r="C437" s="57"/>
      <c r="D437" s="57"/>
      <c r="E437" s="57"/>
      <c r="F437" s="57"/>
      <c r="G437" s="57"/>
      <c r="H437" s="56"/>
      <c r="I437" s="56"/>
      <c r="J437" s="120"/>
      <c r="K437" s="57"/>
      <c r="L437" s="57"/>
      <c r="M437" s="57"/>
      <c r="N437" s="57"/>
      <c r="O437" s="57"/>
      <c r="P437" s="57"/>
      <c r="Q437" s="57"/>
      <c r="R437" s="57"/>
      <c r="S437" s="57"/>
      <c r="T437" s="57"/>
      <c r="U437" s="57"/>
      <c r="V437" s="57"/>
      <c r="W437" s="57"/>
      <c r="X437" s="57"/>
      <c r="Y437" s="57"/>
      <c r="Z437" s="57"/>
      <c r="AA437" s="57"/>
      <c r="AB437" s="57"/>
    </row>
    <row r="438" spans="1:28" ht="11.25" customHeight="1">
      <c r="A438" s="56"/>
      <c r="B438" s="57"/>
      <c r="C438" s="57"/>
      <c r="D438" s="57"/>
      <c r="E438" s="57"/>
      <c r="F438" s="57"/>
      <c r="G438" s="57"/>
      <c r="H438" s="56"/>
      <c r="I438" s="56"/>
      <c r="J438" s="120"/>
      <c r="K438" s="57"/>
      <c r="L438" s="57"/>
      <c r="M438" s="57"/>
      <c r="N438" s="57"/>
      <c r="O438" s="57"/>
      <c r="P438" s="57"/>
      <c r="Q438" s="57"/>
      <c r="R438" s="57"/>
      <c r="S438" s="57"/>
      <c r="T438" s="57"/>
      <c r="U438" s="57"/>
      <c r="V438" s="57"/>
      <c r="W438" s="57"/>
      <c r="X438" s="57"/>
      <c r="Y438" s="57"/>
      <c r="Z438" s="57"/>
      <c r="AA438" s="57"/>
      <c r="AB438" s="57"/>
    </row>
    <row r="439" spans="1:28" ht="11.25" customHeight="1">
      <c r="A439" s="56"/>
      <c r="B439" s="57"/>
      <c r="C439" s="57"/>
      <c r="D439" s="57"/>
      <c r="E439" s="57"/>
      <c r="F439" s="57"/>
      <c r="G439" s="57"/>
      <c r="H439" s="56"/>
      <c r="I439" s="56"/>
      <c r="J439" s="120"/>
      <c r="K439" s="57"/>
      <c r="L439" s="57"/>
      <c r="M439" s="57"/>
      <c r="N439" s="57"/>
      <c r="O439" s="57"/>
      <c r="P439" s="57"/>
      <c r="Q439" s="57"/>
      <c r="R439" s="57"/>
      <c r="S439" s="57"/>
      <c r="T439" s="57"/>
      <c r="U439" s="57"/>
      <c r="V439" s="57"/>
      <c r="W439" s="57"/>
      <c r="X439" s="57"/>
      <c r="Y439" s="57"/>
      <c r="Z439" s="57"/>
      <c r="AA439" s="57"/>
      <c r="AB439" s="57"/>
    </row>
    <row r="440" spans="1:28" ht="11.25" customHeight="1">
      <c r="A440" s="56"/>
      <c r="B440" s="57"/>
      <c r="C440" s="57"/>
      <c r="D440" s="57"/>
      <c r="E440" s="57"/>
      <c r="F440" s="57"/>
      <c r="G440" s="57"/>
      <c r="H440" s="56"/>
      <c r="I440" s="56"/>
      <c r="J440" s="120"/>
      <c r="K440" s="57"/>
      <c r="L440" s="57"/>
      <c r="M440" s="57"/>
      <c r="N440" s="57"/>
      <c r="O440" s="57"/>
      <c r="P440" s="57"/>
      <c r="Q440" s="57"/>
      <c r="R440" s="57"/>
      <c r="S440" s="57"/>
      <c r="T440" s="57"/>
      <c r="U440" s="57"/>
      <c r="V440" s="57"/>
      <c r="W440" s="57"/>
      <c r="X440" s="57"/>
      <c r="Y440" s="57"/>
      <c r="Z440" s="57"/>
      <c r="AA440" s="57"/>
      <c r="AB440" s="57"/>
    </row>
    <row r="441" spans="1:28" ht="11.25" customHeight="1">
      <c r="A441" s="56"/>
      <c r="B441" s="57"/>
      <c r="C441" s="57"/>
      <c r="D441" s="57"/>
      <c r="E441" s="57"/>
      <c r="F441" s="57"/>
      <c r="G441" s="57"/>
      <c r="H441" s="56"/>
      <c r="I441" s="56"/>
      <c r="J441" s="120"/>
      <c r="K441" s="57"/>
      <c r="L441" s="57"/>
      <c r="M441" s="57"/>
      <c r="N441" s="57"/>
      <c r="O441" s="57"/>
      <c r="P441" s="57"/>
      <c r="Q441" s="57"/>
      <c r="R441" s="57"/>
      <c r="S441" s="57"/>
      <c r="T441" s="57"/>
      <c r="U441" s="57"/>
      <c r="V441" s="57"/>
      <c r="W441" s="57"/>
      <c r="X441" s="57"/>
      <c r="Y441" s="57"/>
      <c r="Z441" s="57"/>
      <c r="AA441" s="57"/>
      <c r="AB441" s="57"/>
    </row>
    <row r="442" spans="1:28" ht="11.25" customHeight="1">
      <c r="A442" s="56"/>
      <c r="B442" s="57"/>
      <c r="C442" s="57"/>
      <c r="D442" s="57"/>
      <c r="E442" s="57"/>
      <c r="F442" s="57"/>
      <c r="G442" s="57"/>
      <c r="H442" s="56"/>
      <c r="I442" s="56"/>
      <c r="J442" s="120"/>
      <c r="K442" s="57"/>
      <c r="L442" s="57"/>
      <c r="M442" s="57"/>
      <c r="N442" s="57"/>
      <c r="O442" s="57"/>
      <c r="P442" s="57"/>
      <c r="Q442" s="57"/>
      <c r="R442" s="57"/>
      <c r="S442" s="57"/>
      <c r="T442" s="57"/>
      <c r="U442" s="57"/>
      <c r="V442" s="57"/>
      <c r="W442" s="57"/>
      <c r="X442" s="57"/>
      <c r="Y442" s="57"/>
      <c r="Z442" s="57"/>
      <c r="AA442" s="57"/>
      <c r="AB442" s="57"/>
    </row>
    <row r="443" spans="1:28" ht="11.25" customHeight="1">
      <c r="A443" s="56"/>
      <c r="B443" s="57"/>
      <c r="C443" s="57"/>
      <c r="D443" s="57"/>
      <c r="E443" s="57"/>
      <c r="F443" s="57"/>
      <c r="G443" s="57"/>
      <c r="H443" s="56"/>
      <c r="I443" s="56"/>
      <c r="J443" s="120"/>
      <c r="K443" s="57"/>
      <c r="L443" s="57"/>
      <c r="M443" s="57"/>
      <c r="N443" s="57"/>
      <c r="O443" s="57"/>
      <c r="P443" s="57"/>
      <c r="Q443" s="57"/>
      <c r="R443" s="57"/>
      <c r="S443" s="57"/>
      <c r="T443" s="57"/>
      <c r="U443" s="57"/>
      <c r="V443" s="57"/>
      <c r="W443" s="57"/>
      <c r="X443" s="57"/>
      <c r="Y443" s="57"/>
      <c r="Z443" s="57"/>
      <c r="AA443" s="57"/>
      <c r="AB443" s="57"/>
    </row>
    <row r="444" spans="1:28" ht="11.25" customHeight="1">
      <c r="A444" s="56"/>
      <c r="B444" s="57"/>
      <c r="C444" s="57"/>
      <c r="D444" s="57"/>
      <c r="E444" s="57"/>
      <c r="F444" s="57"/>
      <c r="G444" s="57"/>
      <c r="H444" s="56"/>
      <c r="I444" s="56"/>
      <c r="J444" s="120"/>
      <c r="K444" s="57"/>
      <c r="L444" s="57"/>
      <c r="M444" s="57"/>
      <c r="N444" s="57"/>
      <c r="O444" s="57"/>
      <c r="P444" s="57"/>
      <c r="Q444" s="57"/>
      <c r="R444" s="57"/>
      <c r="S444" s="57"/>
      <c r="T444" s="57"/>
      <c r="U444" s="57"/>
      <c r="V444" s="57"/>
      <c r="W444" s="57"/>
      <c r="X444" s="57"/>
      <c r="Y444" s="57"/>
      <c r="Z444" s="57"/>
      <c r="AA444" s="57"/>
      <c r="AB444" s="57"/>
    </row>
    <row r="445" spans="1:28" ht="11.25" customHeight="1">
      <c r="A445" s="56"/>
      <c r="B445" s="57"/>
      <c r="C445" s="57"/>
      <c r="D445" s="57"/>
      <c r="E445" s="57"/>
      <c r="F445" s="57"/>
      <c r="G445" s="57"/>
      <c r="H445" s="56"/>
      <c r="I445" s="56"/>
      <c r="J445" s="120"/>
      <c r="K445" s="57"/>
      <c r="L445" s="57"/>
      <c r="M445" s="57"/>
      <c r="N445" s="57"/>
      <c r="O445" s="57"/>
      <c r="P445" s="57"/>
      <c r="Q445" s="57"/>
      <c r="R445" s="57"/>
      <c r="S445" s="57"/>
      <c r="T445" s="57"/>
      <c r="U445" s="57"/>
      <c r="V445" s="57"/>
      <c r="W445" s="57"/>
      <c r="X445" s="57"/>
      <c r="Y445" s="57"/>
      <c r="Z445" s="57"/>
      <c r="AA445" s="57"/>
      <c r="AB445" s="57"/>
    </row>
    <row r="446" spans="1:28" ht="11.25" customHeight="1">
      <c r="A446" s="56"/>
      <c r="B446" s="57"/>
      <c r="C446" s="57"/>
      <c r="D446" s="57"/>
      <c r="E446" s="57"/>
      <c r="F446" s="57"/>
      <c r="G446" s="57"/>
      <c r="H446" s="56"/>
      <c r="I446" s="56"/>
      <c r="J446" s="120"/>
      <c r="K446" s="57"/>
      <c r="L446" s="57"/>
      <c r="M446" s="57"/>
      <c r="N446" s="57"/>
      <c r="O446" s="57"/>
      <c r="P446" s="57"/>
      <c r="Q446" s="57"/>
      <c r="R446" s="57"/>
      <c r="S446" s="57"/>
      <c r="T446" s="57"/>
      <c r="U446" s="57"/>
      <c r="V446" s="57"/>
      <c r="W446" s="57"/>
      <c r="X446" s="57"/>
      <c r="Y446" s="57"/>
      <c r="Z446" s="57"/>
      <c r="AA446" s="57"/>
      <c r="AB446" s="57"/>
    </row>
    <row r="447" spans="1:28" ht="11.25" customHeight="1">
      <c r="A447" s="56"/>
      <c r="B447" s="57"/>
      <c r="C447" s="57"/>
      <c r="D447" s="57"/>
      <c r="E447" s="57"/>
      <c r="F447" s="57"/>
      <c r="G447" s="57"/>
      <c r="H447" s="56"/>
      <c r="I447" s="56"/>
      <c r="J447" s="120"/>
      <c r="K447" s="57"/>
      <c r="L447" s="57"/>
      <c r="M447" s="57"/>
      <c r="N447" s="57"/>
      <c r="O447" s="57"/>
      <c r="P447" s="57"/>
      <c r="Q447" s="57"/>
      <c r="R447" s="57"/>
      <c r="S447" s="57"/>
      <c r="T447" s="57"/>
      <c r="U447" s="57"/>
      <c r="V447" s="57"/>
      <c r="W447" s="57"/>
      <c r="X447" s="57"/>
      <c r="Y447" s="57"/>
      <c r="Z447" s="57"/>
      <c r="AA447" s="57"/>
      <c r="AB447" s="57"/>
    </row>
    <row r="448" spans="1:28" ht="11.25" customHeight="1">
      <c r="A448" s="56"/>
      <c r="B448" s="57"/>
      <c r="C448" s="57"/>
      <c r="D448" s="57"/>
      <c r="E448" s="57"/>
      <c r="F448" s="57"/>
      <c r="G448" s="57"/>
      <c r="H448" s="56"/>
      <c r="I448" s="56"/>
      <c r="J448" s="120"/>
      <c r="K448" s="57"/>
      <c r="L448" s="57"/>
      <c r="M448" s="57"/>
      <c r="N448" s="57"/>
      <c r="O448" s="57"/>
      <c r="P448" s="57"/>
      <c r="Q448" s="57"/>
      <c r="R448" s="57"/>
      <c r="S448" s="57"/>
      <c r="T448" s="57"/>
      <c r="U448" s="57"/>
      <c r="V448" s="57"/>
      <c r="W448" s="57"/>
      <c r="X448" s="57"/>
      <c r="Y448" s="57"/>
      <c r="Z448" s="57"/>
      <c r="AA448" s="57"/>
      <c r="AB448" s="57"/>
    </row>
    <row r="449" spans="1:28" ht="11.25" customHeight="1">
      <c r="A449" s="56"/>
      <c r="B449" s="57"/>
      <c r="C449" s="57"/>
      <c r="D449" s="57"/>
      <c r="E449" s="57"/>
      <c r="F449" s="57"/>
      <c r="G449" s="57"/>
      <c r="H449" s="56"/>
      <c r="I449" s="56"/>
      <c r="J449" s="120"/>
      <c r="K449" s="57"/>
      <c r="L449" s="57"/>
      <c r="M449" s="57"/>
      <c r="N449" s="57"/>
      <c r="O449" s="57"/>
      <c r="P449" s="57"/>
      <c r="Q449" s="57"/>
      <c r="R449" s="57"/>
      <c r="S449" s="57"/>
      <c r="T449" s="57"/>
      <c r="U449" s="57"/>
      <c r="V449" s="57"/>
      <c r="W449" s="57"/>
      <c r="X449" s="57"/>
      <c r="Y449" s="57"/>
      <c r="Z449" s="57"/>
      <c r="AA449" s="57"/>
      <c r="AB449" s="57"/>
    </row>
    <row r="450" spans="1:28" ht="11.25" customHeight="1">
      <c r="A450" s="56"/>
      <c r="B450" s="57"/>
      <c r="C450" s="57"/>
      <c r="D450" s="57"/>
      <c r="E450" s="57"/>
      <c r="F450" s="57"/>
      <c r="G450" s="57"/>
      <c r="H450" s="56"/>
      <c r="I450" s="56"/>
      <c r="J450" s="120"/>
      <c r="K450" s="57"/>
      <c r="L450" s="57"/>
      <c r="M450" s="57"/>
      <c r="N450" s="57"/>
      <c r="O450" s="57"/>
      <c r="P450" s="57"/>
      <c r="Q450" s="57"/>
      <c r="R450" s="57"/>
      <c r="S450" s="57"/>
      <c r="T450" s="57"/>
      <c r="U450" s="57"/>
      <c r="V450" s="57"/>
      <c r="W450" s="57"/>
      <c r="X450" s="57"/>
      <c r="Y450" s="57"/>
      <c r="Z450" s="57"/>
      <c r="AA450" s="57"/>
      <c r="AB450" s="57"/>
    </row>
    <row r="451" spans="1:28" ht="11.25" customHeight="1">
      <c r="A451" s="56"/>
      <c r="B451" s="57"/>
      <c r="C451" s="57"/>
      <c r="D451" s="57"/>
      <c r="E451" s="57"/>
      <c r="F451" s="57"/>
      <c r="G451" s="57"/>
      <c r="H451" s="56"/>
      <c r="I451" s="56"/>
      <c r="J451" s="120"/>
      <c r="K451" s="57"/>
      <c r="L451" s="57"/>
      <c r="M451" s="57"/>
      <c r="N451" s="57"/>
      <c r="O451" s="57"/>
      <c r="P451" s="57"/>
      <c r="Q451" s="57"/>
      <c r="R451" s="57"/>
      <c r="S451" s="57"/>
      <c r="T451" s="57"/>
      <c r="U451" s="57"/>
      <c r="V451" s="57"/>
      <c r="W451" s="57"/>
      <c r="X451" s="57"/>
      <c r="Y451" s="57"/>
      <c r="Z451" s="57"/>
      <c r="AA451" s="57"/>
      <c r="AB451" s="57"/>
    </row>
    <row r="452" spans="1:28" ht="11.25" customHeight="1">
      <c r="A452" s="56"/>
      <c r="B452" s="57"/>
      <c r="C452" s="57"/>
      <c r="D452" s="57"/>
      <c r="E452" s="57"/>
      <c r="F452" s="57"/>
      <c r="G452" s="57"/>
      <c r="H452" s="56"/>
      <c r="I452" s="56"/>
      <c r="J452" s="120"/>
      <c r="K452" s="57"/>
      <c r="L452" s="57"/>
      <c r="M452" s="57"/>
      <c r="N452" s="57"/>
      <c r="O452" s="57"/>
      <c r="P452" s="57"/>
      <c r="Q452" s="57"/>
      <c r="R452" s="57"/>
      <c r="S452" s="57"/>
      <c r="T452" s="57"/>
      <c r="U452" s="57"/>
      <c r="V452" s="57"/>
      <c r="W452" s="57"/>
      <c r="X452" s="57"/>
      <c r="Y452" s="57"/>
      <c r="Z452" s="57"/>
      <c r="AA452" s="57"/>
      <c r="AB452" s="57"/>
    </row>
    <row r="453" spans="1:28" ht="11.25" customHeight="1">
      <c r="A453" s="56"/>
      <c r="B453" s="57"/>
      <c r="C453" s="57"/>
      <c r="D453" s="57"/>
      <c r="E453" s="57"/>
      <c r="F453" s="57"/>
      <c r="G453" s="57"/>
      <c r="H453" s="56"/>
      <c r="I453" s="56"/>
      <c r="J453" s="120"/>
      <c r="K453" s="57"/>
      <c r="L453" s="57"/>
      <c r="M453" s="57"/>
      <c r="N453" s="57"/>
      <c r="O453" s="57"/>
      <c r="P453" s="57"/>
      <c r="Q453" s="57"/>
      <c r="R453" s="57"/>
      <c r="S453" s="57"/>
      <c r="T453" s="57"/>
      <c r="U453" s="57"/>
      <c r="V453" s="57"/>
      <c r="W453" s="57"/>
      <c r="X453" s="57"/>
      <c r="Y453" s="57"/>
      <c r="Z453" s="57"/>
      <c r="AA453" s="57"/>
      <c r="AB453" s="57"/>
    </row>
    <row r="454" spans="1:28" ht="11.25" customHeight="1">
      <c r="A454" s="56"/>
      <c r="B454" s="57"/>
      <c r="C454" s="57"/>
      <c r="D454" s="57"/>
      <c r="E454" s="57"/>
      <c r="F454" s="57"/>
      <c r="G454" s="57"/>
      <c r="H454" s="56"/>
      <c r="I454" s="56"/>
      <c r="J454" s="120"/>
      <c r="K454" s="57"/>
      <c r="L454" s="57"/>
      <c r="M454" s="57"/>
      <c r="N454" s="57"/>
      <c r="O454" s="57"/>
      <c r="P454" s="57"/>
      <c r="Q454" s="57"/>
      <c r="R454" s="57"/>
      <c r="S454" s="57"/>
      <c r="T454" s="57"/>
      <c r="U454" s="57"/>
      <c r="V454" s="57"/>
      <c r="W454" s="57"/>
      <c r="X454" s="57"/>
      <c r="Y454" s="57"/>
      <c r="Z454" s="57"/>
      <c r="AA454" s="57"/>
      <c r="AB454" s="57"/>
    </row>
    <row r="455" spans="1:28" ht="11.25" customHeight="1">
      <c r="A455" s="56"/>
      <c r="B455" s="57"/>
      <c r="C455" s="57"/>
      <c r="D455" s="57"/>
      <c r="E455" s="57"/>
      <c r="F455" s="57"/>
      <c r="G455" s="57"/>
      <c r="H455" s="56"/>
      <c r="I455" s="56"/>
      <c r="J455" s="120"/>
      <c r="K455" s="57"/>
      <c r="L455" s="57"/>
      <c r="M455" s="57"/>
      <c r="N455" s="57"/>
      <c r="O455" s="57"/>
      <c r="P455" s="57"/>
      <c r="Q455" s="57"/>
      <c r="R455" s="57"/>
      <c r="S455" s="57"/>
      <c r="T455" s="57"/>
      <c r="U455" s="57"/>
      <c r="V455" s="57"/>
      <c r="W455" s="57"/>
      <c r="X455" s="57"/>
      <c r="Y455" s="57"/>
      <c r="Z455" s="57"/>
      <c r="AA455" s="57"/>
      <c r="AB455" s="57"/>
    </row>
    <row r="456" spans="1:28" ht="11.25" customHeight="1">
      <c r="A456" s="56"/>
      <c r="B456" s="57"/>
      <c r="C456" s="57"/>
      <c r="D456" s="57"/>
      <c r="E456" s="57"/>
      <c r="F456" s="57"/>
      <c r="G456" s="57"/>
      <c r="H456" s="56"/>
      <c r="I456" s="56"/>
      <c r="J456" s="120"/>
      <c r="K456" s="57"/>
      <c r="L456" s="57"/>
      <c r="M456" s="57"/>
      <c r="N456" s="57"/>
      <c r="O456" s="57"/>
      <c r="P456" s="57"/>
      <c r="Q456" s="57"/>
      <c r="R456" s="57"/>
      <c r="S456" s="57"/>
      <c r="T456" s="57"/>
      <c r="U456" s="57"/>
      <c r="V456" s="57"/>
      <c r="W456" s="57"/>
      <c r="X456" s="57"/>
      <c r="Y456" s="57"/>
      <c r="Z456" s="57"/>
      <c r="AA456" s="57"/>
      <c r="AB456" s="57"/>
    </row>
    <row r="457" spans="1:28" ht="11.25" customHeight="1">
      <c r="A457" s="56"/>
      <c r="B457" s="57"/>
      <c r="C457" s="57"/>
      <c r="D457" s="57"/>
      <c r="E457" s="57"/>
      <c r="F457" s="57"/>
      <c r="G457" s="57"/>
      <c r="H457" s="56"/>
      <c r="I457" s="56"/>
      <c r="J457" s="120"/>
      <c r="K457" s="57"/>
      <c r="L457" s="57"/>
      <c r="M457" s="57"/>
      <c r="N457" s="57"/>
      <c r="O457" s="57"/>
      <c r="P457" s="57"/>
      <c r="Q457" s="57"/>
      <c r="R457" s="57"/>
      <c r="S457" s="57"/>
      <c r="T457" s="57"/>
      <c r="U457" s="57"/>
      <c r="V457" s="57"/>
      <c r="W457" s="57"/>
      <c r="X457" s="57"/>
      <c r="Y457" s="57"/>
      <c r="Z457" s="57"/>
      <c r="AA457" s="57"/>
      <c r="AB457" s="57"/>
    </row>
    <row r="458" spans="1:28" ht="11.25" customHeight="1">
      <c r="A458" s="56"/>
      <c r="B458" s="57"/>
      <c r="C458" s="57"/>
      <c r="D458" s="57"/>
      <c r="E458" s="57"/>
      <c r="F458" s="57"/>
      <c r="G458" s="57"/>
      <c r="H458" s="56"/>
      <c r="I458" s="56"/>
      <c r="J458" s="120"/>
      <c r="K458" s="57"/>
      <c r="L458" s="57"/>
      <c r="M458" s="57"/>
      <c r="N458" s="57"/>
      <c r="O458" s="57"/>
      <c r="P458" s="57"/>
      <c r="Q458" s="57"/>
      <c r="R458" s="57"/>
      <c r="S458" s="57"/>
      <c r="T458" s="57"/>
      <c r="U458" s="57"/>
      <c r="V458" s="57"/>
      <c r="W458" s="57"/>
      <c r="X458" s="57"/>
      <c r="Y458" s="57"/>
      <c r="Z458" s="57"/>
      <c r="AA458" s="57"/>
      <c r="AB458" s="57"/>
    </row>
    <row r="459" spans="1:28" ht="11.25" customHeight="1">
      <c r="A459" s="56"/>
      <c r="B459" s="57"/>
      <c r="C459" s="57"/>
      <c r="D459" s="57"/>
      <c r="E459" s="57"/>
      <c r="F459" s="57"/>
      <c r="G459" s="57"/>
      <c r="H459" s="56"/>
      <c r="I459" s="56"/>
      <c r="J459" s="120"/>
      <c r="K459" s="57"/>
      <c r="L459" s="57"/>
      <c r="M459" s="57"/>
      <c r="N459" s="57"/>
      <c r="O459" s="57"/>
      <c r="P459" s="57"/>
      <c r="Q459" s="57"/>
      <c r="R459" s="57"/>
      <c r="S459" s="57"/>
      <c r="T459" s="57"/>
      <c r="U459" s="57"/>
      <c r="V459" s="57"/>
      <c r="W459" s="57"/>
      <c r="X459" s="57"/>
      <c r="Y459" s="57"/>
      <c r="Z459" s="57"/>
      <c r="AA459" s="57"/>
      <c r="AB459" s="57"/>
    </row>
    <row r="460" spans="1:28" ht="11.25" customHeight="1">
      <c r="A460" s="56"/>
      <c r="B460" s="57"/>
      <c r="C460" s="57"/>
      <c r="D460" s="57"/>
      <c r="E460" s="57"/>
      <c r="F460" s="57"/>
      <c r="G460" s="57"/>
      <c r="H460" s="56"/>
      <c r="I460" s="56"/>
      <c r="J460" s="120"/>
      <c r="K460" s="57"/>
      <c r="L460" s="57"/>
      <c r="M460" s="57"/>
      <c r="N460" s="57"/>
      <c r="O460" s="57"/>
      <c r="P460" s="57"/>
      <c r="Q460" s="57"/>
      <c r="R460" s="57"/>
      <c r="S460" s="57"/>
      <c r="T460" s="57"/>
      <c r="U460" s="57"/>
      <c r="V460" s="57"/>
      <c r="W460" s="57"/>
      <c r="X460" s="57"/>
      <c r="Y460" s="57"/>
      <c r="Z460" s="57"/>
      <c r="AA460" s="57"/>
      <c r="AB460" s="57"/>
    </row>
    <row r="461" spans="1:28" ht="11.25" customHeight="1">
      <c r="A461" s="56"/>
      <c r="B461" s="57"/>
      <c r="C461" s="57"/>
      <c r="D461" s="57"/>
      <c r="E461" s="57"/>
      <c r="F461" s="57"/>
      <c r="G461" s="57"/>
      <c r="H461" s="56"/>
      <c r="I461" s="56"/>
      <c r="J461" s="120"/>
      <c r="K461" s="57"/>
      <c r="L461" s="57"/>
      <c r="M461" s="57"/>
      <c r="N461" s="57"/>
      <c r="O461" s="57"/>
      <c r="P461" s="57"/>
      <c r="Q461" s="57"/>
      <c r="R461" s="57"/>
      <c r="S461" s="57"/>
      <c r="T461" s="57"/>
      <c r="U461" s="57"/>
      <c r="V461" s="57"/>
      <c r="W461" s="57"/>
      <c r="X461" s="57"/>
      <c r="Y461" s="57"/>
      <c r="Z461" s="57"/>
      <c r="AA461" s="57"/>
      <c r="AB461" s="57"/>
    </row>
    <row r="462" spans="1:28" ht="11.25" customHeight="1">
      <c r="A462" s="56"/>
      <c r="B462" s="57"/>
      <c r="C462" s="57"/>
      <c r="D462" s="57"/>
      <c r="E462" s="57"/>
      <c r="F462" s="57"/>
      <c r="G462" s="57"/>
      <c r="H462" s="56"/>
      <c r="I462" s="56"/>
      <c r="J462" s="120"/>
      <c r="K462" s="57"/>
      <c r="L462" s="57"/>
      <c r="M462" s="57"/>
      <c r="N462" s="57"/>
      <c r="O462" s="57"/>
      <c r="P462" s="57"/>
      <c r="Q462" s="57"/>
      <c r="R462" s="57"/>
      <c r="S462" s="57"/>
      <c r="T462" s="57"/>
      <c r="U462" s="57"/>
      <c r="V462" s="57"/>
      <c r="W462" s="57"/>
      <c r="X462" s="57"/>
      <c r="Y462" s="57"/>
      <c r="Z462" s="57"/>
      <c r="AA462" s="57"/>
      <c r="AB462" s="57"/>
    </row>
    <row r="463" spans="1:28" ht="11.25" customHeight="1">
      <c r="A463" s="56"/>
      <c r="B463" s="57"/>
      <c r="C463" s="57"/>
      <c r="D463" s="57"/>
      <c r="E463" s="57"/>
      <c r="F463" s="57"/>
      <c r="G463" s="57"/>
      <c r="H463" s="56"/>
      <c r="I463" s="56"/>
      <c r="J463" s="120"/>
      <c r="K463" s="57"/>
      <c r="L463" s="57"/>
      <c r="M463" s="57"/>
      <c r="N463" s="57"/>
      <c r="O463" s="57"/>
      <c r="P463" s="57"/>
      <c r="Q463" s="57"/>
      <c r="R463" s="57"/>
      <c r="S463" s="57"/>
      <c r="T463" s="57"/>
      <c r="U463" s="57"/>
      <c r="V463" s="57"/>
      <c r="W463" s="57"/>
      <c r="X463" s="57"/>
      <c r="Y463" s="57"/>
      <c r="Z463" s="57"/>
      <c r="AA463" s="57"/>
      <c r="AB463" s="57"/>
    </row>
    <row r="464" spans="1:28" ht="11.25" customHeight="1">
      <c r="A464" s="56"/>
      <c r="B464" s="57"/>
      <c r="C464" s="57"/>
      <c r="D464" s="57"/>
      <c r="E464" s="57"/>
      <c r="F464" s="57"/>
      <c r="G464" s="57"/>
      <c r="H464" s="56"/>
      <c r="I464" s="56"/>
      <c r="J464" s="120"/>
      <c r="K464" s="57"/>
      <c r="L464" s="57"/>
      <c r="M464" s="57"/>
      <c r="N464" s="57"/>
      <c r="O464" s="57"/>
      <c r="P464" s="57"/>
      <c r="Q464" s="57"/>
      <c r="R464" s="57"/>
      <c r="S464" s="57"/>
      <c r="T464" s="57"/>
      <c r="U464" s="57"/>
      <c r="V464" s="57"/>
      <c r="W464" s="57"/>
      <c r="X464" s="57"/>
      <c r="Y464" s="57"/>
      <c r="Z464" s="57"/>
      <c r="AA464" s="57"/>
      <c r="AB464" s="57"/>
    </row>
    <row r="465" spans="1:28" ht="11.25" customHeight="1">
      <c r="A465" s="56"/>
      <c r="B465" s="57"/>
      <c r="C465" s="57"/>
      <c r="D465" s="57"/>
      <c r="E465" s="57"/>
      <c r="F465" s="57"/>
      <c r="G465" s="57"/>
      <c r="H465" s="56"/>
      <c r="I465" s="56"/>
      <c r="J465" s="120"/>
      <c r="K465" s="57"/>
      <c r="L465" s="57"/>
      <c r="M465" s="57"/>
      <c r="N465" s="57"/>
      <c r="O465" s="57"/>
      <c r="P465" s="57"/>
      <c r="Q465" s="57"/>
      <c r="R465" s="57"/>
      <c r="S465" s="57"/>
      <c r="T465" s="57"/>
      <c r="U465" s="57"/>
      <c r="V465" s="57"/>
      <c r="W465" s="57"/>
      <c r="X465" s="57"/>
      <c r="Y465" s="57"/>
      <c r="Z465" s="57"/>
      <c r="AA465" s="57"/>
      <c r="AB465" s="57"/>
    </row>
    <row r="466" spans="1:28" ht="11.25" customHeight="1">
      <c r="A466" s="56"/>
      <c r="B466" s="57"/>
      <c r="C466" s="57"/>
      <c r="D466" s="57"/>
      <c r="E466" s="57"/>
      <c r="F466" s="57"/>
      <c r="G466" s="57"/>
      <c r="H466" s="56"/>
      <c r="I466" s="56"/>
      <c r="J466" s="120"/>
      <c r="K466" s="57"/>
      <c r="L466" s="57"/>
      <c r="M466" s="57"/>
      <c r="N466" s="57"/>
      <c r="O466" s="57"/>
      <c r="P466" s="57"/>
      <c r="Q466" s="57"/>
      <c r="R466" s="57"/>
      <c r="S466" s="57"/>
      <c r="T466" s="57"/>
      <c r="U466" s="57"/>
      <c r="V466" s="57"/>
      <c r="W466" s="57"/>
      <c r="X466" s="57"/>
      <c r="Y466" s="57"/>
      <c r="Z466" s="57"/>
      <c r="AA466" s="57"/>
      <c r="AB466" s="57"/>
    </row>
    <row r="467" spans="1:28" ht="11.25" customHeight="1">
      <c r="A467" s="56"/>
      <c r="B467" s="57"/>
      <c r="C467" s="57"/>
      <c r="D467" s="57"/>
      <c r="E467" s="57"/>
      <c r="F467" s="57"/>
      <c r="G467" s="57"/>
      <c r="H467" s="56"/>
      <c r="I467" s="56"/>
      <c r="J467" s="120"/>
      <c r="K467" s="57"/>
      <c r="L467" s="57"/>
      <c r="M467" s="57"/>
      <c r="N467" s="57"/>
      <c r="O467" s="57"/>
      <c r="P467" s="57"/>
      <c r="Q467" s="57"/>
      <c r="R467" s="57"/>
      <c r="S467" s="57"/>
      <c r="T467" s="57"/>
      <c r="U467" s="57"/>
      <c r="V467" s="57"/>
      <c r="W467" s="57"/>
      <c r="X467" s="57"/>
      <c r="Y467" s="57"/>
      <c r="Z467" s="57"/>
      <c r="AA467" s="57"/>
      <c r="AB467" s="57"/>
    </row>
    <row r="468" spans="1:28" ht="11.25" customHeight="1">
      <c r="A468" s="56"/>
      <c r="B468" s="57"/>
      <c r="C468" s="57"/>
      <c r="D468" s="57"/>
      <c r="E468" s="57"/>
      <c r="F468" s="57"/>
      <c r="G468" s="57"/>
      <c r="H468" s="56"/>
      <c r="I468" s="56"/>
      <c r="J468" s="120"/>
      <c r="K468" s="57"/>
      <c r="L468" s="57"/>
      <c r="M468" s="57"/>
      <c r="N468" s="57"/>
      <c r="O468" s="57"/>
      <c r="P468" s="57"/>
      <c r="Q468" s="57"/>
      <c r="R468" s="57"/>
      <c r="S468" s="57"/>
      <c r="T468" s="57"/>
      <c r="U468" s="57"/>
      <c r="V468" s="57"/>
      <c r="W468" s="57"/>
      <c r="X468" s="57"/>
      <c r="Y468" s="57"/>
      <c r="Z468" s="57"/>
      <c r="AA468" s="57"/>
      <c r="AB468" s="57"/>
    </row>
    <row r="469" spans="1:28" ht="11.25" customHeight="1">
      <c r="A469" s="56"/>
      <c r="B469" s="57"/>
      <c r="C469" s="57"/>
      <c r="D469" s="57"/>
      <c r="E469" s="57"/>
      <c r="F469" s="57"/>
      <c r="G469" s="57"/>
      <c r="H469" s="56"/>
      <c r="I469" s="56"/>
      <c r="J469" s="120"/>
      <c r="K469" s="57"/>
      <c r="L469" s="57"/>
      <c r="M469" s="57"/>
      <c r="N469" s="57"/>
      <c r="O469" s="57"/>
      <c r="P469" s="57"/>
      <c r="Q469" s="57"/>
      <c r="R469" s="57"/>
      <c r="S469" s="57"/>
      <c r="T469" s="57"/>
      <c r="U469" s="57"/>
      <c r="V469" s="57"/>
      <c r="W469" s="57"/>
      <c r="X469" s="57"/>
      <c r="Y469" s="57"/>
      <c r="Z469" s="57"/>
      <c r="AA469" s="57"/>
      <c r="AB469" s="57"/>
    </row>
    <row r="470" spans="1:28" ht="11.25" customHeight="1">
      <c r="A470" s="56"/>
      <c r="B470" s="57"/>
      <c r="C470" s="57"/>
      <c r="D470" s="57"/>
      <c r="E470" s="57"/>
      <c r="F470" s="57"/>
      <c r="G470" s="57"/>
      <c r="H470" s="56"/>
      <c r="I470" s="56"/>
      <c r="J470" s="120"/>
      <c r="K470" s="57"/>
      <c r="L470" s="57"/>
      <c r="M470" s="57"/>
      <c r="N470" s="57"/>
      <c r="O470" s="57"/>
      <c r="P470" s="57"/>
      <c r="Q470" s="57"/>
      <c r="R470" s="57"/>
      <c r="S470" s="57"/>
      <c r="T470" s="57"/>
      <c r="U470" s="57"/>
      <c r="V470" s="57"/>
      <c r="W470" s="57"/>
      <c r="X470" s="57"/>
      <c r="Y470" s="57"/>
      <c r="Z470" s="57"/>
      <c r="AA470" s="57"/>
      <c r="AB470" s="57"/>
    </row>
    <row r="471" spans="1:28" ht="11.25" customHeight="1">
      <c r="A471" s="56"/>
      <c r="B471" s="57"/>
      <c r="C471" s="57"/>
      <c r="D471" s="57"/>
      <c r="E471" s="57"/>
      <c r="F471" s="57"/>
      <c r="G471" s="57"/>
      <c r="H471" s="56"/>
      <c r="I471" s="56"/>
      <c r="J471" s="120"/>
      <c r="K471" s="57"/>
      <c r="L471" s="57"/>
      <c r="M471" s="57"/>
      <c r="N471" s="57"/>
      <c r="O471" s="57"/>
      <c r="P471" s="57"/>
      <c r="Q471" s="57"/>
      <c r="R471" s="57"/>
      <c r="S471" s="57"/>
      <c r="T471" s="57"/>
      <c r="U471" s="57"/>
      <c r="V471" s="57"/>
      <c r="W471" s="57"/>
      <c r="X471" s="57"/>
      <c r="Y471" s="57"/>
      <c r="Z471" s="57"/>
      <c r="AA471" s="57"/>
      <c r="AB471" s="57"/>
    </row>
    <row r="472" spans="1:28" ht="11.25" customHeight="1">
      <c r="A472" s="56"/>
      <c r="B472" s="57"/>
      <c r="C472" s="57"/>
      <c r="D472" s="57"/>
      <c r="E472" s="57"/>
      <c r="F472" s="57"/>
      <c r="G472" s="57"/>
      <c r="H472" s="56"/>
      <c r="I472" s="56"/>
      <c r="J472" s="120"/>
      <c r="K472" s="57"/>
      <c r="L472" s="57"/>
      <c r="M472" s="57"/>
      <c r="N472" s="57"/>
      <c r="O472" s="57"/>
      <c r="P472" s="57"/>
      <c r="Q472" s="57"/>
      <c r="R472" s="57"/>
      <c r="S472" s="57"/>
      <c r="T472" s="57"/>
      <c r="U472" s="57"/>
      <c r="V472" s="57"/>
      <c r="W472" s="57"/>
      <c r="X472" s="57"/>
      <c r="Y472" s="57"/>
      <c r="Z472" s="57"/>
      <c r="AA472" s="57"/>
      <c r="AB472" s="57"/>
    </row>
    <row r="473" spans="1:28" ht="11.25" customHeight="1">
      <c r="A473" s="56"/>
      <c r="B473" s="57"/>
      <c r="C473" s="57"/>
      <c r="D473" s="57"/>
      <c r="E473" s="57"/>
      <c r="F473" s="57"/>
      <c r="G473" s="57"/>
      <c r="H473" s="56"/>
      <c r="I473" s="56"/>
      <c r="J473" s="120"/>
      <c r="K473" s="57"/>
      <c r="L473" s="57"/>
      <c r="M473" s="57"/>
      <c r="N473" s="57"/>
      <c r="O473" s="57"/>
      <c r="P473" s="57"/>
      <c r="Q473" s="57"/>
      <c r="R473" s="57"/>
      <c r="S473" s="57"/>
      <c r="T473" s="57"/>
      <c r="U473" s="57"/>
      <c r="V473" s="57"/>
      <c r="W473" s="57"/>
      <c r="X473" s="57"/>
      <c r="Y473" s="57"/>
      <c r="Z473" s="57"/>
      <c r="AA473" s="57"/>
      <c r="AB473" s="57"/>
    </row>
    <row r="474" spans="1:28" ht="11.25" customHeight="1">
      <c r="A474" s="56"/>
      <c r="B474" s="57"/>
      <c r="C474" s="57"/>
      <c r="D474" s="57"/>
      <c r="E474" s="57"/>
      <c r="F474" s="57"/>
      <c r="G474" s="57"/>
      <c r="H474" s="56"/>
      <c r="I474" s="56"/>
      <c r="J474" s="120"/>
      <c r="K474" s="57"/>
      <c r="L474" s="57"/>
      <c r="M474" s="57"/>
      <c r="N474" s="57"/>
      <c r="O474" s="57"/>
      <c r="P474" s="57"/>
      <c r="Q474" s="57"/>
      <c r="R474" s="57"/>
      <c r="S474" s="57"/>
      <c r="T474" s="57"/>
      <c r="U474" s="57"/>
      <c r="V474" s="57"/>
      <c r="W474" s="57"/>
      <c r="X474" s="57"/>
      <c r="Y474" s="57"/>
      <c r="Z474" s="57"/>
      <c r="AA474" s="57"/>
      <c r="AB474" s="57"/>
    </row>
    <row r="475" spans="1:28" ht="11.25" customHeight="1">
      <c r="A475" s="56"/>
      <c r="B475" s="57"/>
      <c r="C475" s="57"/>
      <c r="D475" s="57"/>
      <c r="E475" s="57"/>
      <c r="F475" s="57"/>
      <c r="G475" s="57"/>
      <c r="H475" s="56"/>
      <c r="I475" s="56"/>
      <c r="J475" s="120"/>
      <c r="K475" s="57"/>
      <c r="L475" s="57"/>
      <c r="M475" s="57"/>
      <c r="N475" s="57"/>
      <c r="O475" s="57"/>
      <c r="P475" s="57"/>
      <c r="Q475" s="57"/>
      <c r="R475" s="57"/>
      <c r="S475" s="57"/>
      <c r="T475" s="57"/>
      <c r="U475" s="57"/>
      <c r="V475" s="57"/>
      <c r="W475" s="57"/>
      <c r="X475" s="57"/>
      <c r="Y475" s="57"/>
      <c r="Z475" s="57"/>
      <c r="AA475" s="57"/>
      <c r="AB475" s="57"/>
    </row>
    <row r="476" spans="1:28" ht="11.25" customHeight="1">
      <c r="A476" s="56"/>
      <c r="B476" s="57"/>
      <c r="C476" s="57"/>
      <c r="D476" s="57"/>
      <c r="E476" s="57"/>
      <c r="F476" s="57"/>
      <c r="G476" s="57"/>
      <c r="H476" s="56"/>
      <c r="I476" s="56"/>
      <c r="J476" s="120"/>
      <c r="K476" s="57"/>
      <c r="L476" s="57"/>
      <c r="M476" s="57"/>
      <c r="N476" s="57"/>
      <c r="O476" s="57"/>
      <c r="P476" s="57"/>
      <c r="Q476" s="57"/>
      <c r="R476" s="57"/>
      <c r="S476" s="57"/>
      <c r="T476" s="57"/>
      <c r="U476" s="57"/>
      <c r="V476" s="57"/>
      <c r="W476" s="57"/>
      <c r="X476" s="57"/>
      <c r="Y476" s="57"/>
      <c r="Z476" s="57"/>
      <c r="AA476" s="57"/>
      <c r="AB476" s="57"/>
    </row>
    <row r="477" spans="1:28" ht="11.25" customHeight="1">
      <c r="A477" s="56"/>
      <c r="B477" s="57"/>
      <c r="C477" s="57"/>
      <c r="D477" s="57"/>
      <c r="E477" s="57"/>
      <c r="F477" s="57"/>
      <c r="G477" s="57"/>
      <c r="H477" s="56"/>
      <c r="I477" s="56"/>
      <c r="J477" s="120"/>
      <c r="K477" s="57"/>
      <c r="L477" s="57"/>
      <c r="M477" s="57"/>
      <c r="N477" s="57"/>
      <c r="O477" s="57"/>
      <c r="P477" s="57"/>
      <c r="Q477" s="57"/>
      <c r="R477" s="57"/>
      <c r="S477" s="57"/>
      <c r="T477" s="57"/>
      <c r="U477" s="57"/>
      <c r="V477" s="57"/>
      <c r="W477" s="57"/>
      <c r="X477" s="57"/>
      <c r="Y477" s="57"/>
      <c r="Z477" s="57"/>
      <c r="AA477" s="57"/>
      <c r="AB477" s="57"/>
    </row>
    <row r="478" spans="1:28" ht="11.25" customHeight="1">
      <c r="A478" s="56"/>
      <c r="B478" s="57"/>
      <c r="C478" s="57"/>
      <c r="D478" s="57"/>
      <c r="E478" s="57"/>
      <c r="F478" s="57"/>
      <c r="G478" s="57"/>
      <c r="H478" s="56"/>
      <c r="I478" s="56"/>
      <c r="J478" s="120"/>
      <c r="K478" s="57"/>
      <c r="L478" s="57"/>
      <c r="M478" s="57"/>
      <c r="N478" s="57"/>
      <c r="O478" s="57"/>
      <c r="P478" s="57"/>
      <c r="Q478" s="57"/>
      <c r="R478" s="57"/>
      <c r="S478" s="57"/>
      <c r="T478" s="57"/>
      <c r="U478" s="57"/>
      <c r="V478" s="57"/>
      <c r="W478" s="57"/>
      <c r="X478" s="57"/>
      <c r="Y478" s="57"/>
      <c r="Z478" s="57"/>
      <c r="AA478" s="57"/>
      <c r="AB478" s="57"/>
    </row>
    <row r="479" spans="1:28" ht="11.25" customHeight="1">
      <c r="A479" s="56"/>
      <c r="B479" s="57"/>
      <c r="C479" s="57"/>
      <c r="D479" s="57"/>
      <c r="E479" s="57"/>
      <c r="F479" s="57"/>
      <c r="G479" s="57"/>
      <c r="H479" s="56"/>
      <c r="I479" s="56"/>
      <c r="J479" s="120"/>
      <c r="K479" s="57"/>
      <c r="L479" s="57"/>
      <c r="M479" s="57"/>
      <c r="N479" s="57"/>
      <c r="O479" s="57"/>
      <c r="P479" s="57"/>
      <c r="Q479" s="57"/>
      <c r="R479" s="57"/>
      <c r="S479" s="57"/>
      <c r="T479" s="57"/>
      <c r="U479" s="57"/>
      <c r="V479" s="57"/>
      <c r="W479" s="57"/>
      <c r="X479" s="57"/>
      <c r="Y479" s="57"/>
      <c r="Z479" s="57"/>
      <c r="AA479" s="57"/>
      <c r="AB479" s="57"/>
    </row>
    <row r="480" spans="1:28" ht="11.25" customHeight="1">
      <c r="A480" s="56"/>
      <c r="B480" s="57"/>
      <c r="C480" s="57"/>
      <c r="D480" s="57"/>
      <c r="E480" s="57"/>
      <c r="F480" s="57"/>
      <c r="G480" s="57"/>
      <c r="H480" s="56"/>
      <c r="I480" s="56"/>
      <c r="J480" s="120"/>
      <c r="K480" s="57"/>
      <c r="L480" s="57"/>
      <c r="M480" s="57"/>
      <c r="N480" s="57"/>
      <c r="O480" s="57"/>
      <c r="P480" s="57"/>
      <c r="Q480" s="57"/>
      <c r="R480" s="57"/>
      <c r="S480" s="57"/>
      <c r="T480" s="57"/>
      <c r="U480" s="57"/>
      <c r="V480" s="57"/>
      <c r="W480" s="57"/>
      <c r="X480" s="57"/>
      <c r="Y480" s="57"/>
      <c r="Z480" s="57"/>
      <c r="AA480" s="57"/>
      <c r="AB480" s="57"/>
    </row>
    <row r="481" spans="1:28" ht="11.25" customHeight="1">
      <c r="A481" s="56"/>
      <c r="B481" s="57"/>
      <c r="C481" s="57"/>
      <c r="D481" s="57"/>
      <c r="E481" s="57"/>
      <c r="F481" s="57"/>
      <c r="G481" s="57"/>
      <c r="H481" s="56"/>
      <c r="I481" s="56"/>
      <c r="J481" s="120"/>
      <c r="K481" s="57"/>
      <c r="L481" s="57"/>
      <c r="M481" s="57"/>
      <c r="N481" s="57"/>
      <c r="O481" s="57"/>
      <c r="P481" s="57"/>
      <c r="Q481" s="57"/>
      <c r="R481" s="57"/>
      <c r="S481" s="57"/>
      <c r="T481" s="57"/>
      <c r="U481" s="57"/>
      <c r="V481" s="57"/>
      <c r="W481" s="57"/>
      <c r="X481" s="57"/>
      <c r="Y481" s="57"/>
      <c r="Z481" s="57"/>
      <c r="AA481" s="57"/>
      <c r="AB481" s="57"/>
    </row>
    <row r="482" spans="1:28" ht="11.25" customHeight="1">
      <c r="A482" s="56"/>
      <c r="B482" s="57"/>
      <c r="C482" s="57"/>
      <c r="D482" s="57"/>
      <c r="E482" s="57"/>
      <c r="F482" s="57"/>
      <c r="G482" s="57"/>
      <c r="H482" s="56"/>
      <c r="I482" s="56"/>
      <c r="J482" s="120"/>
      <c r="K482" s="57"/>
      <c r="L482" s="57"/>
      <c r="M482" s="57"/>
      <c r="N482" s="57"/>
      <c r="O482" s="57"/>
      <c r="P482" s="57"/>
      <c r="Q482" s="57"/>
      <c r="R482" s="57"/>
      <c r="S482" s="57"/>
      <c r="T482" s="57"/>
      <c r="U482" s="57"/>
      <c r="V482" s="57"/>
      <c r="W482" s="57"/>
      <c r="X482" s="57"/>
      <c r="Y482" s="57"/>
      <c r="Z482" s="57"/>
      <c r="AA482" s="57"/>
      <c r="AB482" s="57"/>
    </row>
    <row r="483" spans="1:28" ht="11.25" customHeight="1">
      <c r="A483" s="56"/>
      <c r="B483" s="57"/>
      <c r="C483" s="57"/>
      <c r="D483" s="57"/>
      <c r="E483" s="57"/>
      <c r="F483" s="57"/>
      <c r="G483" s="57"/>
      <c r="H483" s="56"/>
      <c r="I483" s="56"/>
      <c r="J483" s="120"/>
      <c r="K483" s="57"/>
      <c r="L483" s="57"/>
      <c r="M483" s="57"/>
      <c r="N483" s="57"/>
      <c r="O483" s="57"/>
      <c r="P483" s="57"/>
      <c r="Q483" s="57"/>
      <c r="R483" s="57"/>
      <c r="S483" s="57"/>
      <c r="T483" s="57"/>
      <c r="U483" s="57"/>
      <c r="V483" s="57"/>
      <c r="W483" s="57"/>
      <c r="X483" s="57"/>
      <c r="Y483" s="57"/>
      <c r="Z483" s="57"/>
      <c r="AA483" s="57"/>
      <c r="AB483" s="57"/>
    </row>
    <row r="484" spans="1:28" ht="11.25" customHeight="1">
      <c r="A484" s="56"/>
      <c r="B484" s="57"/>
      <c r="C484" s="57"/>
      <c r="D484" s="57"/>
      <c r="E484" s="57"/>
      <c r="F484" s="57"/>
      <c r="G484" s="57"/>
      <c r="H484" s="56"/>
      <c r="I484" s="56"/>
      <c r="J484" s="120"/>
      <c r="K484" s="57"/>
      <c r="L484" s="57"/>
      <c r="M484" s="57"/>
      <c r="N484" s="57"/>
      <c r="O484" s="57"/>
      <c r="P484" s="57"/>
      <c r="Q484" s="57"/>
      <c r="R484" s="57"/>
      <c r="S484" s="57"/>
      <c r="T484" s="57"/>
      <c r="U484" s="57"/>
      <c r="V484" s="57"/>
      <c r="W484" s="57"/>
      <c r="X484" s="57"/>
      <c r="Y484" s="57"/>
      <c r="Z484" s="57"/>
      <c r="AA484" s="57"/>
      <c r="AB484" s="57"/>
    </row>
    <row r="485" spans="1:28" ht="11.25" customHeight="1">
      <c r="A485" s="56"/>
      <c r="B485" s="57"/>
      <c r="C485" s="57"/>
      <c r="D485" s="57"/>
      <c r="E485" s="57"/>
      <c r="F485" s="57"/>
      <c r="G485" s="57"/>
      <c r="H485" s="56"/>
      <c r="I485" s="56"/>
      <c r="J485" s="120"/>
      <c r="K485" s="57"/>
      <c r="L485" s="57"/>
      <c r="M485" s="57"/>
      <c r="N485" s="57"/>
      <c r="O485" s="57"/>
      <c r="P485" s="57"/>
      <c r="Q485" s="57"/>
      <c r="R485" s="57"/>
      <c r="S485" s="57"/>
      <c r="T485" s="57"/>
      <c r="U485" s="57"/>
      <c r="V485" s="57"/>
      <c r="W485" s="57"/>
      <c r="X485" s="57"/>
      <c r="Y485" s="57"/>
      <c r="Z485" s="57"/>
      <c r="AA485" s="57"/>
      <c r="AB485" s="57"/>
    </row>
    <row r="486" spans="1:28" ht="11.25" customHeight="1">
      <c r="A486" s="56"/>
      <c r="B486" s="57"/>
      <c r="C486" s="57"/>
      <c r="D486" s="57"/>
      <c r="E486" s="57"/>
      <c r="F486" s="57"/>
      <c r="G486" s="57"/>
      <c r="H486" s="56"/>
      <c r="I486" s="56"/>
      <c r="J486" s="120"/>
      <c r="K486" s="57"/>
      <c r="L486" s="57"/>
      <c r="M486" s="57"/>
      <c r="N486" s="57"/>
      <c r="O486" s="57"/>
      <c r="P486" s="57"/>
      <c r="Q486" s="57"/>
      <c r="R486" s="57"/>
      <c r="S486" s="57"/>
      <c r="T486" s="57"/>
      <c r="U486" s="57"/>
      <c r="V486" s="57"/>
      <c r="W486" s="57"/>
      <c r="X486" s="57"/>
      <c r="Y486" s="57"/>
      <c r="Z486" s="57"/>
      <c r="AA486" s="57"/>
      <c r="AB486" s="57"/>
    </row>
    <row r="487" spans="1:28" ht="11.25" customHeight="1">
      <c r="A487" s="56"/>
      <c r="B487" s="57"/>
      <c r="C487" s="57"/>
      <c r="D487" s="57"/>
      <c r="E487" s="57"/>
      <c r="F487" s="57"/>
      <c r="G487" s="57"/>
      <c r="H487" s="56"/>
      <c r="I487" s="56"/>
      <c r="J487" s="120"/>
      <c r="K487" s="57"/>
      <c r="L487" s="57"/>
      <c r="M487" s="57"/>
      <c r="N487" s="57"/>
      <c r="O487" s="57"/>
      <c r="P487" s="57"/>
      <c r="Q487" s="57"/>
      <c r="R487" s="57"/>
      <c r="S487" s="57"/>
      <c r="T487" s="57"/>
      <c r="U487" s="57"/>
      <c r="V487" s="57"/>
      <c r="W487" s="57"/>
      <c r="X487" s="57"/>
      <c r="Y487" s="57"/>
      <c r="Z487" s="57"/>
      <c r="AA487" s="57"/>
      <c r="AB487" s="57"/>
    </row>
    <row r="488" spans="1:28" ht="11.25" customHeight="1">
      <c r="A488" s="56"/>
      <c r="B488" s="57"/>
      <c r="C488" s="57"/>
      <c r="D488" s="57"/>
      <c r="E488" s="57"/>
      <c r="F488" s="57"/>
      <c r="G488" s="57"/>
      <c r="H488" s="56"/>
      <c r="I488" s="56"/>
      <c r="J488" s="120"/>
      <c r="K488" s="57"/>
      <c r="L488" s="57"/>
      <c r="M488" s="57"/>
      <c r="N488" s="57"/>
      <c r="O488" s="57"/>
      <c r="P488" s="57"/>
      <c r="Q488" s="57"/>
      <c r="R488" s="57"/>
      <c r="S488" s="57"/>
      <c r="T488" s="57"/>
      <c r="U488" s="57"/>
      <c r="V488" s="57"/>
      <c r="W488" s="57"/>
      <c r="X488" s="57"/>
      <c r="Y488" s="57"/>
      <c r="Z488" s="57"/>
      <c r="AA488" s="57"/>
      <c r="AB488" s="57"/>
    </row>
    <row r="489" spans="1:28" ht="11.25" customHeight="1">
      <c r="A489" s="56"/>
      <c r="B489" s="57"/>
      <c r="C489" s="57"/>
      <c r="D489" s="57"/>
      <c r="E489" s="57"/>
      <c r="F489" s="57"/>
      <c r="G489" s="57"/>
      <c r="H489" s="56"/>
      <c r="I489" s="56"/>
      <c r="J489" s="120"/>
      <c r="K489" s="57"/>
      <c r="L489" s="57"/>
      <c r="M489" s="57"/>
      <c r="N489" s="57"/>
      <c r="O489" s="57"/>
      <c r="P489" s="57"/>
      <c r="Q489" s="57"/>
      <c r="R489" s="57"/>
      <c r="S489" s="57"/>
      <c r="T489" s="57"/>
      <c r="U489" s="57"/>
      <c r="V489" s="57"/>
      <c r="W489" s="57"/>
      <c r="X489" s="57"/>
      <c r="Y489" s="57"/>
      <c r="Z489" s="57"/>
      <c r="AA489" s="57"/>
      <c r="AB489" s="57"/>
    </row>
    <row r="490" spans="1:28" ht="11.25" customHeight="1">
      <c r="A490" s="56"/>
      <c r="B490" s="57"/>
      <c r="C490" s="57"/>
      <c r="D490" s="57"/>
      <c r="E490" s="57"/>
      <c r="F490" s="57"/>
      <c r="G490" s="57"/>
      <c r="H490" s="56"/>
      <c r="I490" s="56"/>
      <c r="J490" s="120"/>
      <c r="K490" s="57"/>
      <c r="L490" s="57"/>
      <c r="M490" s="57"/>
      <c r="N490" s="57"/>
      <c r="O490" s="57"/>
      <c r="P490" s="57"/>
      <c r="Q490" s="57"/>
      <c r="R490" s="57"/>
      <c r="S490" s="57"/>
      <c r="T490" s="57"/>
      <c r="U490" s="57"/>
      <c r="V490" s="57"/>
      <c r="W490" s="57"/>
      <c r="X490" s="57"/>
      <c r="Y490" s="57"/>
      <c r="Z490" s="57"/>
      <c r="AA490" s="57"/>
      <c r="AB490" s="57"/>
    </row>
    <row r="491" spans="1:28" ht="11.25" customHeight="1">
      <c r="A491" s="56"/>
      <c r="B491" s="57"/>
      <c r="C491" s="57"/>
      <c r="D491" s="57"/>
      <c r="E491" s="57"/>
      <c r="F491" s="57"/>
      <c r="G491" s="57"/>
      <c r="H491" s="56"/>
      <c r="I491" s="56"/>
      <c r="J491" s="120"/>
      <c r="K491" s="57"/>
      <c r="L491" s="57"/>
      <c r="M491" s="57"/>
      <c r="N491" s="57"/>
      <c r="O491" s="57"/>
      <c r="P491" s="57"/>
      <c r="Q491" s="57"/>
      <c r="R491" s="57"/>
      <c r="S491" s="57"/>
      <c r="T491" s="57"/>
      <c r="U491" s="57"/>
      <c r="V491" s="57"/>
      <c r="W491" s="57"/>
      <c r="X491" s="57"/>
      <c r="Y491" s="57"/>
      <c r="Z491" s="57"/>
      <c r="AA491" s="57"/>
      <c r="AB491" s="57"/>
    </row>
    <row r="492" spans="1:28" ht="11.25" customHeight="1">
      <c r="A492" s="56"/>
      <c r="B492" s="57"/>
      <c r="C492" s="57"/>
      <c r="D492" s="57"/>
      <c r="E492" s="57"/>
      <c r="F492" s="57"/>
      <c r="G492" s="57"/>
      <c r="H492" s="56"/>
      <c r="I492" s="56"/>
      <c r="J492" s="120"/>
      <c r="K492" s="57"/>
      <c r="L492" s="57"/>
      <c r="M492" s="57"/>
      <c r="N492" s="57"/>
      <c r="O492" s="57"/>
      <c r="P492" s="57"/>
      <c r="Q492" s="57"/>
      <c r="R492" s="57"/>
      <c r="S492" s="57"/>
      <c r="T492" s="57"/>
      <c r="U492" s="57"/>
      <c r="V492" s="57"/>
      <c r="W492" s="57"/>
      <c r="X492" s="57"/>
      <c r="Y492" s="57"/>
      <c r="Z492" s="57"/>
      <c r="AA492" s="57"/>
      <c r="AB492" s="57"/>
    </row>
    <row r="493" spans="1:28" ht="11.25" customHeight="1">
      <c r="A493" s="56"/>
      <c r="B493" s="57"/>
      <c r="C493" s="57"/>
      <c r="D493" s="57"/>
      <c r="E493" s="57"/>
      <c r="F493" s="57"/>
      <c r="G493" s="57"/>
      <c r="H493" s="56"/>
      <c r="I493" s="56"/>
      <c r="J493" s="120"/>
      <c r="K493" s="57"/>
      <c r="L493" s="57"/>
      <c r="M493" s="57"/>
      <c r="N493" s="57"/>
      <c r="O493" s="57"/>
      <c r="P493" s="57"/>
      <c r="Q493" s="57"/>
      <c r="R493" s="57"/>
      <c r="S493" s="57"/>
      <c r="T493" s="57"/>
      <c r="U493" s="57"/>
      <c r="V493" s="57"/>
      <c r="W493" s="57"/>
      <c r="X493" s="57"/>
      <c r="Y493" s="57"/>
      <c r="Z493" s="57"/>
      <c r="AA493" s="57"/>
      <c r="AB493" s="57"/>
    </row>
    <row r="494" spans="1:28" ht="11.25" customHeight="1">
      <c r="A494" s="56"/>
      <c r="B494" s="57"/>
      <c r="C494" s="57"/>
      <c r="D494" s="57"/>
      <c r="E494" s="57"/>
      <c r="F494" s="57"/>
      <c r="G494" s="57"/>
      <c r="H494" s="56"/>
      <c r="I494" s="56"/>
      <c r="J494" s="120"/>
      <c r="K494" s="57"/>
      <c r="L494" s="57"/>
      <c r="M494" s="57"/>
      <c r="N494" s="57"/>
      <c r="O494" s="57"/>
      <c r="P494" s="57"/>
      <c r="Q494" s="57"/>
      <c r="R494" s="57"/>
      <c r="S494" s="57"/>
      <c r="T494" s="57"/>
      <c r="U494" s="57"/>
      <c r="V494" s="57"/>
      <c r="W494" s="57"/>
      <c r="X494" s="57"/>
      <c r="Y494" s="57"/>
      <c r="Z494" s="57"/>
      <c r="AA494" s="57"/>
      <c r="AB494" s="57"/>
    </row>
    <row r="495" spans="1:28" ht="11.25" customHeight="1">
      <c r="A495" s="56"/>
      <c r="B495" s="57"/>
      <c r="C495" s="57"/>
      <c r="D495" s="57"/>
      <c r="E495" s="57"/>
      <c r="F495" s="57"/>
      <c r="G495" s="57"/>
      <c r="H495" s="56"/>
      <c r="I495" s="56"/>
      <c r="J495" s="120"/>
      <c r="K495" s="57"/>
      <c r="L495" s="57"/>
      <c r="M495" s="57"/>
      <c r="N495" s="57"/>
      <c r="O495" s="57"/>
      <c r="P495" s="57"/>
      <c r="Q495" s="57"/>
      <c r="R495" s="57"/>
      <c r="S495" s="57"/>
      <c r="T495" s="57"/>
      <c r="U495" s="57"/>
      <c r="V495" s="57"/>
      <c r="W495" s="57"/>
      <c r="X495" s="57"/>
      <c r="Y495" s="57"/>
      <c r="Z495" s="57"/>
      <c r="AA495" s="57"/>
      <c r="AB495" s="57"/>
    </row>
    <row r="496" spans="1:28" ht="11.25" customHeight="1">
      <c r="A496" s="56"/>
      <c r="B496" s="57"/>
      <c r="C496" s="57"/>
      <c r="D496" s="57"/>
      <c r="E496" s="57"/>
      <c r="F496" s="57"/>
      <c r="G496" s="57"/>
      <c r="H496" s="56"/>
      <c r="I496" s="56"/>
      <c r="J496" s="120"/>
      <c r="K496" s="57"/>
      <c r="L496" s="57"/>
      <c r="M496" s="57"/>
      <c r="N496" s="57"/>
      <c r="O496" s="57"/>
      <c r="P496" s="57"/>
      <c r="Q496" s="57"/>
      <c r="R496" s="57"/>
      <c r="S496" s="57"/>
      <c r="T496" s="57"/>
      <c r="U496" s="57"/>
      <c r="V496" s="57"/>
      <c r="W496" s="57"/>
      <c r="X496" s="57"/>
      <c r="Y496" s="57"/>
      <c r="Z496" s="57"/>
      <c r="AA496" s="57"/>
      <c r="AB496" s="57"/>
    </row>
    <row r="497" spans="1:28" ht="11.25" customHeight="1">
      <c r="A497" s="56"/>
      <c r="B497" s="57"/>
      <c r="C497" s="57"/>
      <c r="D497" s="57"/>
      <c r="E497" s="57"/>
      <c r="F497" s="57"/>
      <c r="G497" s="57"/>
      <c r="H497" s="56"/>
      <c r="I497" s="56"/>
      <c r="J497" s="120"/>
      <c r="K497" s="57"/>
      <c r="L497" s="57"/>
      <c r="M497" s="57"/>
      <c r="N497" s="57"/>
      <c r="O497" s="57"/>
      <c r="P497" s="57"/>
      <c r="Q497" s="57"/>
      <c r="R497" s="57"/>
      <c r="S497" s="57"/>
      <c r="T497" s="57"/>
      <c r="U497" s="57"/>
      <c r="V497" s="57"/>
      <c r="W497" s="57"/>
      <c r="X497" s="57"/>
      <c r="Y497" s="57"/>
      <c r="Z497" s="57"/>
      <c r="AA497" s="57"/>
      <c r="AB497" s="57"/>
    </row>
    <row r="498" spans="1:28" ht="11.25" customHeight="1">
      <c r="A498" s="56"/>
      <c r="B498" s="57"/>
      <c r="C498" s="57"/>
      <c r="D498" s="57"/>
      <c r="E498" s="57"/>
      <c r="F498" s="57"/>
      <c r="G498" s="57"/>
      <c r="H498" s="56"/>
      <c r="I498" s="56"/>
      <c r="J498" s="120"/>
      <c r="K498" s="57"/>
      <c r="L498" s="57"/>
      <c r="M498" s="57"/>
      <c r="N498" s="57"/>
      <c r="O498" s="57"/>
      <c r="P498" s="57"/>
      <c r="Q498" s="57"/>
      <c r="R498" s="57"/>
      <c r="S498" s="57"/>
      <c r="T498" s="57"/>
      <c r="U498" s="57"/>
      <c r="V498" s="57"/>
      <c r="W498" s="57"/>
      <c r="X498" s="57"/>
      <c r="Y498" s="57"/>
      <c r="Z498" s="57"/>
      <c r="AA498" s="57"/>
      <c r="AB498" s="57"/>
    </row>
    <row r="499" spans="1:28" ht="11.25" customHeight="1">
      <c r="A499" s="56"/>
      <c r="B499" s="57"/>
      <c r="C499" s="57"/>
      <c r="D499" s="57"/>
      <c r="E499" s="57"/>
      <c r="F499" s="57"/>
      <c r="G499" s="57"/>
      <c r="H499" s="56"/>
      <c r="I499" s="56"/>
      <c r="J499" s="120"/>
      <c r="K499" s="57"/>
      <c r="L499" s="57"/>
      <c r="M499" s="57"/>
      <c r="N499" s="57"/>
      <c r="O499" s="57"/>
      <c r="P499" s="57"/>
      <c r="Q499" s="57"/>
      <c r="R499" s="57"/>
      <c r="S499" s="57"/>
      <c r="T499" s="57"/>
      <c r="U499" s="57"/>
      <c r="V499" s="57"/>
      <c r="W499" s="57"/>
      <c r="X499" s="57"/>
      <c r="Y499" s="57"/>
      <c r="Z499" s="57"/>
      <c r="AA499" s="57"/>
      <c r="AB499" s="57"/>
    </row>
    <row r="500" spans="1:28" ht="11.25" customHeight="1">
      <c r="A500" s="56"/>
      <c r="B500" s="57"/>
      <c r="C500" s="57"/>
      <c r="D500" s="57"/>
      <c r="E500" s="57"/>
      <c r="F500" s="57"/>
      <c r="G500" s="57"/>
      <c r="H500" s="56"/>
      <c r="I500" s="56"/>
      <c r="J500" s="120"/>
      <c r="K500" s="57"/>
      <c r="L500" s="57"/>
      <c r="M500" s="57"/>
      <c r="N500" s="57"/>
      <c r="O500" s="57"/>
      <c r="P500" s="57"/>
      <c r="Q500" s="57"/>
      <c r="R500" s="57"/>
      <c r="S500" s="57"/>
      <c r="T500" s="57"/>
      <c r="U500" s="57"/>
      <c r="V500" s="57"/>
      <c r="W500" s="57"/>
      <c r="X500" s="57"/>
      <c r="Y500" s="57"/>
      <c r="Z500" s="57"/>
      <c r="AA500" s="57"/>
      <c r="AB500" s="57"/>
    </row>
    <row r="501" spans="1:28" ht="11.25" customHeight="1">
      <c r="A501" s="56"/>
      <c r="B501" s="57"/>
      <c r="C501" s="57"/>
      <c r="D501" s="57"/>
      <c r="E501" s="57"/>
      <c r="F501" s="57"/>
      <c r="G501" s="57"/>
      <c r="H501" s="56"/>
      <c r="I501" s="56"/>
      <c r="J501" s="120"/>
      <c r="K501" s="57"/>
      <c r="L501" s="57"/>
      <c r="M501" s="57"/>
      <c r="N501" s="57"/>
      <c r="O501" s="57"/>
      <c r="P501" s="57"/>
      <c r="Q501" s="57"/>
      <c r="R501" s="57"/>
      <c r="S501" s="57"/>
      <c r="T501" s="57"/>
      <c r="U501" s="57"/>
      <c r="V501" s="57"/>
      <c r="W501" s="57"/>
      <c r="X501" s="57"/>
      <c r="Y501" s="57"/>
      <c r="Z501" s="57"/>
      <c r="AA501" s="57"/>
      <c r="AB501" s="57"/>
    </row>
    <row r="502" spans="1:28" ht="11.25" customHeight="1">
      <c r="A502" s="56"/>
      <c r="B502" s="57"/>
      <c r="C502" s="57"/>
      <c r="D502" s="57"/>
      <c r="E502" s="57"/>
      <c r="F502" s="57"/>
      <c r="G502" s="57"/>
      <c r="H502" s="56"/>
      <c r="I502" s="56"/>
      <c r="J502" s="120"/>
      <c r="K502" s="57"/>
      <c r="L502" s="57"/>
      <c r="M502" s="57"/>
      <c r="N502" s="57"/>
      <c r="O502" s="57"/>
      <c r="P502" s="57"/>
      <c r="Q502" s="57"/>
      <c r="R502" s="57"/>
      <c r="S502" s="57"/>
      <c r="T502" s="57"/>
      <c r="U502" s="57"/>
      <c r="V502" s="57"/>
      <c r="W502" s="57"/>
      <c r="X502" s="57"/>
      <c r="Y502" s="57"/>
      <c r="Z502" s="57"/>
      <c r="AA502" s="57"/>
      <c r="AB502" s="57"/>
    </row>
    <row r="503" spans="1:28" ht="11.25" customHeight="1">
      <c r="A503" s="56"/>
      <c r="B503" s="57"/>
      <c r="C503" s="57"/>
      <c r="D503" s="57"/>
      <c r="E503" s="57"/>
      <c r="F503" s="57"/>
      <c r="G503" s="57"/>
      <c r="H503" s="56"/>
      <c r="I503" s="56"/>
      <c r="J503" s="120"/>
      <c r="K503" s="57"/>
      <c r="L503" s="57"/>
      <c r="M503" s="57"/>
      <c r="N503" s="57"/>
      <c r="O503" s="57"/>
      <c r="P503" s="57"/>
      <c r="Q503" s="57"/>
      <c r="R503" s="57"/>
      <c r="S503" s="57"/>
      <c r="T503" s="57"/>
      <c r="U503" s="57"/>
      <c r="V503" s="57"/>
      <c r="W503" s="57"/>
      <c r="X503" s="57"/>
      <c r="Y503" s="57"/>
      <c r="Z503" s="57"/>
      <c r="AA503" s="57"/>
      <c r="AB503" s="57"/>
    </row>
    <row r="504" spans="1:28" ht="11.25" customHeight="1">
      <c r="A504" s="56"/>
      <c r="B504" s="57"/>
      <c r="C504" s="57"/>
      <c r="D504" s="57"/>
      <c r="E504" s="57"/>
      <c r="F504" s="57"/>
      <c r="G504" s="57"/>
      <c r="H504" s="56"/>
      <c r="I504" s="56"/>
      <c r="J504" s="120"/>
      <c r="K504" s="57"/>
      <c r="L504" s="57"/>
      <c r="M504" s="57"/>
      <c r="N504" s="57"/>
      <c r="O504" s="57"/>
      <c r="P504" s="57"/>
      <c r="Q504" s="57"/>
      <c r="R504" s="57"/>
      <c r="S504" s="57"/>
      <c r="T504" s="57"/>
      <c r="U504" s="57"/>
      <c r="V504" s="57"/>
      <c r="W504" s="57"/>
      <c r="X504" s="57"/>
      <c r="Y504" s="57"/>
      <c r="Z504" s="57"/>
      <c r="AA504" s="57"/>
      <c r="AB504" s="57"/>
    </row>
    <row r="505" spans="1:28" ht="11.25" customHeight="1">
      <c r="A505" s="56"/>
      <c r="B505" s="57"/>
      <c r="C505" s="57"/>
      <c r="D505" s="57"/>
      <c r="E505" s="57"/>
      <c r="F505" s="57"/>
      <c r="G505" s="57"/>
      <c r="H505" s="56"/>
      <c r="I505" s="56"/>
      <c r="J505" s="120"/>
      <c r="K505" s="57"/>
      <c r="L505" s="57"/>
      <c r="M505" s="57"/>
      <c r="N505" s="57"/>
      <c r="O505" s="57"/>
      <c r="P505" s="57"/>
      <c r="Q505" s="57"/>
      <c r="R505" s="57"/>
      <c r="S505" s="57"/>
      <c r="T505" s="57"/>
      <c r="U505" s="57"/>
      <c r="V505" s="57"/>
      <c r="W505" s="57"/>
      <c r="X505" s="57"/>
      <c r="Y505" s="57"/>
      <c r="Z505" s="57"/>
      <c r="AA505" s="57"/>
      <c r="AB505" s="57"/>
    </row>
    <row r="506" spans="1:28" ht="11.25" customHeight="1">
      <c r="A506" s="56"/>
      <c r="B506" s="57"/>
      <c r="C506" s="57"/>
      <c r="D506" s="57"/>
      <c r="E506" s="57"/>
      <c r="F506" s="57"/>
      <c r="G506" s="57"/>
      <c r="H506" s="56"/>
      <c r="I506" s="56"/>
      <c r="J506" s="120"/>
      <c r="K506" s="57"/>
      <c r="L506" s="57"/>
      <c r="M506" s="57"/>
      <c r="N506" s="57"/>
      <c r="O506" s="57"/>
      <c r="P506" s="57"/>
      <c r="Q506" s="57"/>
      <c r="R506" s="57"/>
      <c r="S506" s="57"/>
      <c r="T506" s="57"/>
      <c r="U506" s="57"/>
      <c r="V506" s="57"/>
      <c r="W506" s="57"/>
      <c r="X506" s="57"/>
      <c r="Y506" s="57"/>
      <c r="Z506" s="57"/>
      <c r="AA506" s="57"/>
      <c r="AB506" s="57"/>
    </row>
    <row r="507" spans="1:28" ht="11.25" customHeight="1">
      <c r="A507" s="56"/>
      <c r="B507" s="57"/>
      <c r="C507" s="57"/>
      <c r="D507" s="57"/>
      <c r="E507" s="57"/>
      <c r="F507" s="57"/>
      <c r="G507" s="57"/>
      <c r="H507" s="56"/>
      <c r="I507" s="56"/>
      <c r="J507" s="120"/>
      <c r="K507" s="57"/>
      <c r="L507" s="57"/>
      <c r="M507" s="57"/>
      <c r="N507" s="57"/>
      <c r="O507" s="57"/>
      <c r="P507" s="57"/>
      <c r="Q507" s="57"/>
      <c r="R507" s="57"/>
      <c r="S507" s="57"/>
      <c r="T507" s="57"/>
      <c r="U507" s="57"/>
      <c r="V507" s="57"/>
      <c r="W507" s="57"/>
      <c r="X507" s="57"/>
      <c r="Y507" s="57"/>
      <c r="Z507" s="57"/>
      <c r="AA507" s="57"/>
      <c r="AB507" s="57"/>
    </row>
    <row r="508" spans="1:28" ht="11.25" customHeight="1">
      <c r="A508" s="56"/>
      <c r="B508" s="57"/>
      <c r="C508" s="57"/>
      <c r="D508" s="57"/>
      <c r="E508" s="57"/>
      <c r="F508" s="57"/>
      <c r="G508" s="57"/>
      <c r="H508" s="56"/>
      <c r="I508" s="56"/>
      <c r="J508" s="120"/>
      <c r="K508" s="57"/>
      <c r="L508" s="57"/>
      <c r="M508" s="57"/>
      <c r="N508" s="57"/>
      <c r="O508" s="57"/>
      <c r="P508" s="57"/>
      <c r="Q508" s="57"/>
      <c r="R508" s="57"/>
      <c r="S508" s="57"/>
      <c r="T508" s="57"/>
      <c r="U508" s="57"/>
      <c r="V508" s="57"/>
      <c r="W508" s="57"/>
      <c r="X508" s="57"/>
      <c r="Y508" s="57"/>
      <c r="Z508" s="57"/>
      <c r="AA508" s="57"/>
      <c r="AB508" s="57"/>
    </row>
    <row r="509" spans="1:28" ht="11.25" customHeight="1">
      <c r="A509" s="56"/>
      <c r="B509" s="57"/>
      <c r="C509" s="57"/>
      <c r="D509" s="57"/>
      <c r="E509" s="57"/>
      <c r="F509" s="57"/>
      <c r="G509" s="57"/>
      <c r="H509" s="56"/>
      <c r="I509" s="56"/>
      <c r="J509" s="120"/>
      <c r="K509" s="57"/>
      <c r="L509" s="57"/>
      <c r="M509" s="57"/>
      <c r="N509" s="57"/>
      <c r="O509" s="57"/>
      <c r="P509" s="57"/>
      <c r="Q509" s="57"/>
      <c r="R509" s="57"/>
      <c r="S509" s="57"/>
      <c r="T509" s="57"/>
      <c r="U509" s="57"/>
      <c r="V509" s="57"/>
      <c r="W509" s="57"/>
      <c r="X509" s="57"/>
      <c r="Y509" s="57"/>
      <c r="Z509" s="57"/>
      <c r="AA509" s="57"/>
      <c r="AB509" s="57"/>
    </row>
    <row r="510" spans="1:28" ht="11.25" customHeight="1">
      <c r="A510" s="56"/>
      <c r="B510" s="57"/>
      <c r="C510" s="57"/>
      <c r="D510" s="57"/>
      <c r="E510" s="57"/>
      <c r="F510" s="57"/>
      <c r="G510" s="57"/>
      <c r="H510" s="56"/>
      <c r="I510" s="56"/>
      <c r="J510" s="120"/>
      <c r="K510" s="57"/>
      <c r="L510" s="57"/>
      <c r="M510" s="57"/>
      <c r="N510" s="57"/>
      <c r="O510" s="57"/>
      <c r="P510" s="57"/>
      <c r="Q510" s="57"/>
      <c r="R510" s="57"/>
      <c r="S510" s="57"/>
      <c r="T510" s="57"/>
      <c r="U510" s="57"/>
      <c r="V510" s="57"/>
      <c r="W510" s="57"/>
      <c r="X510" s="57"/>
      <c r="Y510" s="57"/>
      <c r="Z510" s="57"/>
      <c r="AA510" s="57"/>
      <c r="AB510" s="57"/>
    </row>
    <row r="511" spans="1:28" ht="11.25" customHeight="1">
      <c r="A511" s="56"/>
      <c r="B511" s="57"/>
      <c r="C511" s="57"/>
      <c r="D511" s="57"/>
      <c r="E511" s="57"/>
      <c r="F511" s="57"/>
      <c r="G511" s="57"/>
      <c r="H511" s="56"/>
      <c r="I511" s="56"/>
      <c r="J511" s="120"/>
      <c r="K511" s="57"/>
      <c r="L511" s="57"/>
      <c r="M511" s="57"/>
      <c r="N511" s="57"/>
      <c r="O511" s="57"/>
      <c r="P511" s="57"/>
      <c r="Q511" s="57"/>
      <c r="R511" s="57"/>
      <c r="S511" s="57"/>
      <c r="T511" s="57"/>
      <c r="U511" s="57"/>
      <c r="V511" s="57"/>
      <c r="W511" s="57"/>
      <c r="X511" s="57"/>
      <c r="Y511" s="57"/>
      <c r="Z511" s="57"/>
      <c r="AA511" s="57"/>
      <c r="AB511" s="57"/>
    </row>
    <row r="512" spans="1:28" ht="11.25" customHeight="1">
      <c r="A512" s="56"/>
      <c r="B512" s="57"/>
      <c r="C512" s="57"/>
      <c r="D512" s="57"/>
      <c r="E512" s="57"/>
      <c r="F512" s="57"/>
      <c r="G512" s="57"/>
      <c r="H512" s="56"/>
      <c r="I512" s="56"/>
      <c r="J512" s="120"/>
      <c r="K512" s="57"/>
      <c r="L512" s="57"/>
      <c r="M512" s="57"/>
      <c r="N512" s="57"/>
      <c r="O512" s="57"/>
      <c r="P512" s="57"/>
      <c r="Q512" s="57"/>
      <c r="R512" s="57"/>
      <c r="S512" s="57"/>
      <c r="T512" s="57"/>
      <c r="U512" s="57"/>
      <c r="V512" s="57"/>
      <c r="W512" s="57"/>
      <c r="X512" s="57"/>
      <c r="Y512" s="57"/>
      <c r="Z512" s="57"/>
      <c r="AA512" s="57"/>
      <c r="AB512" s="57"/>
    </row>
    <row r="513" spans="1:28" ht="11.25" customHeight="1">
      <c r="A513" s="56"/>
      <c r="B513" s="57"/>
      <c r="C513" s="57"/>
      <c r="D513" s="57"/>
      <c r="E513" s="57"/>
      <c r="F513" s="57"/>
      <c r="G513" s="57"/>
      <c r="H513" s="56"/>
      <c r="I513" s="56"/>
      <c r="J513" s="120"/>
      <c r="K513" s="57"/>
      <c r="L513" s="57"/>
      <c r="M513" s="57"/>
      <c r="N513" s="57"/>
      <c r="O513" s="57"/>
      <c r="P513" s="57"/>
      <c r="Q513" s="57"/>
      <c r="R513" s="57"/>
      <c r="S513" s="57"/>
      <c r="T513" s="57"/>
      <c r="U513" s="57"/>
      <c r="V513" s="57"/>
      <c r="W513" s="57"/>
      <c r="X513" s="57"/>
      <c r="Y513" s="57"/>
      <c r="Z513" s="57"/>
      <c r="AA513" s="57"/>
      <c r="AB513" s="57"/>
    </row>
    <row r="514" spans="1:28" ht="11.25" customHeight="1">
      <c r="A514" s="56"/>
      <c r="B514" s="57"/>
      <c r="C514" s="57"/>
      <c r="D514" s="57"/>
      <c r="E514" s="57"/>
      <c r="F514" s="57"/>
      <c r="G514" s="57"/>
      <c r="H514" s="56"/>
      <c r="I514" s="56"/>
      <c r="J514" s="120"/>
      <c r="K514" s="57"/>
      <c r="L514" s="57"/>
      <c r="M514" s="57"/>
      <c r="N514" s="57"/>
      <c r="O514" s="57"/>
      <c r="P514" s="57"/>
      <c r="Q514" s="57"/>
      <c r="R514" s="57"/>
      <c r="S514" s="57"/>
      <c r="T514" s="57"/>
      <c r="U514" s="57"/>
      <c r="V514" s="57"/>
      <c r="W514" s="57"/>
      <c r="X514" s="57"/>
      <c r="Y514" s="57"/>
      <c r="Z514" s="57"/>
      <c r="AA514" s="57"/>
      <c r="AB514" s="57"/>
    </row>
    <row r="515" spans="1:28" ht="11.25" customHeight="1">
      <c r="A515" s="56"/>
      <c r="B515" s="57"/>
      <c r="C515" s="57"/>
      <c r="D515" s="57"/>
      <c r="E515" s="57"/>
      <c r="F515" s="57"/>
      <c r="G515" s="57"/>
      <c r="H515" s="56"/>
      <c r="I515" s="56"/>
      <c r="J515" s="120"/>
      <c r="K515" s="57"/>
      <c r="L515" s="57"/>
      <c r="M515" s="57"/>
      <c r="N515" s="57"/>
      <c r="O515" s="57"/>
      <c r="P515" s="57"/>
      <c r="Q515" s="57"/>
      <c r="R515" s="57"/>
      <c r="S515" s="57"/>
      <c r="T515" s="57"/>
      <c r="U515" s="57"/>
      <c r="V515" s="57"/>
      <c r="W515" s="57"/>
      <c r="X515" s="57"/>
      <c r="Y515" s="57"/>
      <c r="Z515" s="57"/>
      <c r="AA515" s="57"/>
      <c r="AB515" s="57"/>
    </row>
    <row r="516" spans="1:28" ht="11.25" customHeight="1">
      <c r="A516" s="56"/>
      <c r="B516" s="57"/>
      <c r="C516" s="57"/>
      <c r="D516" s="57"/>
      <c r="E516" s="57"/>
      <c r="F516" s="57"/>
      <c r="G516" s="57"/>
      <c r="H516" s="56"/>
      <c r="I516" s="56"/>
      <c r="J516" s="120"/>
      <c r="K516" s="57"/>
      <c r="L516" s="57"/>
      <c r="M516" s="57"/>
      <c r="N516" s="57"/>
      <c r="O516" s="57"/>
      <c r="P516" s="57"/>
      <c r="Q516" s="57"/>
      <c r="R516" s="57"/>
      <c r="S516" s="57"/>
      <c r="T516" s="57"/>
      <c r="U516" s="57"/>
      <c r="V516" s="57"/>
      <c r="W516" s="57"/>
      <c r="X516" s="57"/>
      <c r="Y516" s="57"/>
      <c r="Z516" s="57"/>
      <c r="AA516" s="57"/>
      <c r="AB516" s="57"/>
    </row>
    <row r="517" spans="1:28" ht="11.25" customHeight="1">
      <c r="A517" s="56"/>
      <c r="B517" s="57"/>
      <c r="C517" s="57"/>
      <c r="D517" s="57"/>
      <c r="E517" s="57"/>
      <c r="F517" s="57"/>
      <c r="G517" s="57"/>
      <c r="H517" s="56"/>
      <c r="I517" s="56"/>
      <c r="J517" s="120"/>
      <c r="K517" s="57"/>
      <c r="L517" s="57"/>
      <c r="M517" s="57"/>
      <c r="N517" s="57"/>
      <c r="O517" s="57"/>
      <c r="P517" s="57"/>
      <c r="Q517" s="57"/>
      <c r="R517" s="57"/>
      <c r="S517" s="57"/>
      <c r="T517" s="57"/>
      <c r="U517" s="57"/>
      <c r="V517" s="57"/>
      <c r="W517" s="57"/>
      <c r="X517" s="57"/>
      <c r="Y517" s="57"/>
      <c r="Z517" s="57"/>
      <c r="AA517" s="57"/>
      <c r="AB517" s="57"/>
    </row>
    <row r="518" spans="1:28" ht="11.25" customHeight="1">
      <c r="A518" s="56"/>
      <c r="B518" s="57"/>
      <c r="C518" s="57"/>
      <c r="D518" s="57"/>
      <c r="E518" s="57"/>
      <c r="F518" s="57"/>
      <c r="G518" s="57"/>
      <c r="H518" s="56"/>
      <c r="I518" s="56"/>
      <c r="J518" s="120"/>
      <c r="K518" s="57"/>
      <c r="L518" s="57"/>
      <c r="M518" s="57"/>
      <c r="N518" s="57"/>
      <c r="O518" s="57"/>
      <c r="P518" s="57"/>
      <c r="Q518" s="57"/>
      <c r="R518" s="57"/>
      <c r="S518" s="57"/>
      <c r="T518" s="57"/>
      <c r="U518" s="57"/>
      <c r="V518" s="57"/>
      <c r="W518" s="57"/>
      <c r="X518" s="57"/>
      <c r="Y518" s="57"/>
      <c r="Z518" s="57"/>
      <c r="AA518" s="57"/>
      <c r="AB518" s="57"/>
    </row>
    <row r="519" spans="1:28" ht="11.25" customHeight="1">
      <c r="A519" s="56"/>
      <c r="B519" s="57"/>
      <c r="C519" s="57"/>
      <c r="D519" s="57"/>
      <c r="E519" s="57"/>
      <c r="F519" s="57"/>
      <c r="G519" s="57"/>
      <c r="H519" s="56"/>
      <c r="I519" s="56"/>
      <c r="J519" s="120"/>
      <c r="K519" s="57"/>
      <c r="L519" s="57"/>
      <c r="M519" s="57"/>
      <c r="N519" s="57"/>
      <c r="O519" s="57"/>
      <c r="P519" s="57"/>
      <c r="Q519" s="57"/>
      <c r="R519" s="57"/>
      <c r="S519" s="57"/>
      <c r="T519" s="57"/>
      <c r="U519" s="57"/>
      <c r="V519" s="57"/>
      <c r="W519" s="57"/>
      <c r="X519" s="57"/>
      <c r="Y519" s="57"/>
      <c r="Z519" s="57"/>
      <c r="AA519" s="57"/>
      <c r="AB519" s="57"/>
    </row>
    <row r="520" spans="1:28" ht="11.25" customHeight="1">
      <c r="A520" s="56"/>
      <c r="B520" s="57"/>
      <c r="C520" s="57"/>
      <c r="D520" s="57"/>
      <c r="E520" s="57"/>
      <c r="F520" s="57"/>
      <c r="G520" s="57"/>
      <c r="H520" s="56"/>
      <c r="I520" s="56"/>
      <c r="J520" s="120"/>
      <c r="K520" s="57"/>
      <c r="L520" s="57"/>
      <c r="M520" s="57"/>
      <c r="N520" s="57"/>
      <c r="O520" s="57"/>
      <c r="P520" s="57"/>
      <c r="Q520" s="57"/>
      <c r="R520" s="57"/>
      <c r="S520" s="57"/>
      <c r="T520" s="57"/>
      <c r="U520" s="57"/>
      <c r="V520" s="57"/>
      <c r="W520" s="57"/>
      <c r="X520" s="57"/>
      <c r="Y520" s="57"/>
      <c r="Z520" s="57"/>
      <c r="AA520" s="57"/>
      <c r="AB520" s="57"/>
    </row>
    <row r="521" spans="1:28" ht="11.25" customHeight="1">
      <c r="A521" s="56"/>
      <c r="B521" s="57"/>
      <c r="C521" s="57"/>
      <c r="D521" s="57"/>
      <c r="E521" s="57"/>
      <c r="F521" s="57"/>
      <c r="G521" s="57"/>
      <c r="H521" s="56"/>
      <c r="I521" s="56"/>
      <c r="J521" s="120"/>
      <c r="K521" s="57"/>
      <c r="L521" s="57"/>
      <c r="M521" s="57"/>
      <c r="N521" s="57"/>
      <c r="O521" s="57"/>
      <c r="P521" s="57"/>
      <c r="Q521" s="57"/>
      <c r="R521" s="57"/>
      <c r="S521" s="57"/>
      <c r="T521" s="57"/>
      <c r="U521" s="57"/>
      <c r="V521" s="57"/>
      <c r="W521" s="57"/>
      <c r="X521" s="57"/>
      <c r="Y521" s="57"/>
      <c r="Z521" s="57"/>
      <c r="AA521" s="57"/>
      <c r="AB521" s="57"/>
    </row>
    <row r="522" spans="1:28" ht="11.25" customHeight="1">
      <c r="A522" s="56"/>
      <c r="B522" s="57"/>
      <c r="C522" s="57"/>
      <c r="D522" s="57"/>
      <c r="E522" s="57"/>
      <c r="F522" s="57"/>
      <c r="G522" s="57"/>
      <c r="H522" s="56"/>
      <c r="I522" s="56"/>
      <c r="J522" s="120"/>
      <c r="K522" s="57"/>
      <c r="L522" s="57"/>
      <c r="M522" s="57"/>
      <c r="N522" s="57"/>
      <c r="O522" s="57"/>
      <c r="P522" s="57"/>
      <c r="Q522" s="57"/>
      <c r="R522" s="57"/>
      <c r="S522" s="57"/>
      <c r="T522" s="57"/>
      <c r="U522" s="57"/>
      <c r="V522" s="57"/>
      <c r="W522" s="57"/>
      <c r="X522" s="57"/>
      <c r="Y522" s="57"/>
      <c r="Z522" s="57"/>
      <c r="AA522" s="57"/>
      <c r="AB522" s="57"/>
    </row>
    <row r="523" spans="1:28" ht="11.25" customHeight="1">
      <c r="A523" s="56"/>
      <c r="B523" s="57"/>
      <c r="C523" s="57"/>
      <c r="D523" s="57"/>
      <c r="E523" s="57"/>
      <c r="F523" s="57"/>
      <c r="G523" s="57"/>
      <c r="H523" s="56"/>
      <c r="I523" s="56"/>
      <c r="J523" s="120"/>
      <c r="K523" s="57"/>
      <c r="L523" s="57"/>
      <c r="M523" s="57"/>
      <c r="N523" s="57"/>
      <c r="O523" s="57"/>
      <c r="P523" s="57"/>
      <c r="Q523" s="57"/>
      <c r="R523" s="57"/>
      <c r="S523" s="57"/>
      <c r="T523" s="57"/>
      <c r="U523" s="57"/>
      <c r="V523" s="57"/>
      <c r="W523" s="57"/>
      <c r="X523" s="57"/>
      <c r="Y523" s="57"/>
      <c r="Z523" s="57"/>
      <c r="AA523" s="57"/>
      <c r="AB523" s="57"/>
    </row>
    <row r="524" spans="1:28" ht="11.25" customHeight="1">
      <c r="A524" s="56"/>
      <c r="B524" s="57"/>
      <c r="C524" s="57"/>
      <c r="D524" s="57"/>
      <c r="E524" s="57"/>
      <c r="F524" s="57"/>
      <c r="G524" s="57"/>
      <c r="H524" s="56"/>
      <c r="I524" s="56"/>
      <c r="J524" s="120"/>
      <c r="K524" s="57"/>
      <c r="L524" s="57"/>
      <c r="M524" s="57"/>
      <c r="N524" s="57"/>
      <c r="O524" s="57"/>
      <c r="P524" s="57"/>
      <c r="Q524" s="57"/>
      <c r="R524" s="57"/>
      <c r="S524" s="57"/>
      <c r="T524" s="57"/>
      <c r="U524" s="57"/>
      <c r="V524" s="57"/>
      <c r="W524" s="57"/>
      <c r="X524" s="57"/>
      <c r="Y524" s="57"/>
      <c r="Z524" s="57"/>
      <c r="AA524" s="57"/>
      <c r="AB524" s="57"/>
    </row>
    <row r="525" spans="1:28" ht="11.25" customHeight="1">
      <c r="A525" s="56"/>
      <c r="B525" s="57"/>
      <c r="C525" s="57"/>
      <c r="D525" s="57"/>
      <c r="E525" s="57"/>
      <c r="F525" s="57"/>
      <c r="G525" s="57"/>
      <c r="H525" s="56"/>
      <c r="I525" s="56"/>
      <c r="J525" s="120"/>
      <c r="K525" s="57"/>
      <c r="L525" s="57"/>
      <c r="M525" s="57"/>
      <c r="N525" s="57"/>
      <c r="O525" s="57"/>
      <c r="P525" s="57"/>
      <c r="Q525" s="57"/>
      <c r="R525" s="57"/>
      <c r="S525" s="57"/>
      <c r="T525" s="57"/>
      <c r="U525" s="57"/>
      <c r="V525" s="57"/>
      <c r="W525" s="57"/>
      <c r="X525" s="57"/>
      <c r="Y525" s="57"/>
      <c r="Z525" s="57"/>
      <c r="AA525" s="57"/>
      <c r="AB525" s="57"/>
    </row>
    <row r="526" spans="1:28" ht="11.25" customHeight="1">
      <c r="A526" s="56"/>
      <c r="B526" s="57"/>
      <c r="C526" s="57"/>
      <c r="D526" s="57"/>
      <c r="E526" s="57"/>
      <c r="F526" s="57"/>
      <c r="G526" s="57"/>
      <c r="H526" s="56"/>
      <c r="I526" s="56"/>
      <c r="J526" s="120"/>
      <c r="K526" s="57"/>
      <c r="L526" s="57"/>
      <c r="M526" s="57"/>
      <c r="N526" s="57"/>
      <c r="O526" s="57"/>
      <c r="P526" s="57"/>
      <c r="Q526" s="57"/>
      <c r="R526" s="57"/>
      <c r="S526" s="57"/>
      <c r="T526" s="57"/>
      <c r="U526" s="57"/>
      <c r="V526" s="57"/>
      <c r="W526" s="57"/>
      <c r="X526" s="57"/>
      <c r="Y526" s="57"/>
      <c r="Z526" s="57"/>
      <c r="AA526" s="57"/>
      <c r="AB526" s="57"/>
    </row>
    <row r="527" spans="1:28" ht="11.25" customHeight="1">
      <c r="A527" s="56"/>
      <c r="B527" s="57"/>
      <c r="C527" s="57"/>
      <c r="D527" s="57"/>
      <c r="E527" s="57"/>
      <c r="F527" s="57"/>
      <c r="G527" s="57"/>
      <c r="H527" s="56"/>
      <c r="I527" s="56"/>
      <c r="J527" s="120"/>
      <c r="K527" s="57"/>
      <c r="L527" s="57"/>
      <c r="M527" s="57"/>
      <c r="N527" s="57"/>
      <c r="O527" s="57"/>
      <c r="P527" s="57"/>
      <c r="Q527" s="57"/>
      <c r="R527" s="57"/>
      <c r="S527" s="57"/>
      <c r="T527" s="57"/>
      <c r="U527" s="57"/>
      <c r="V527" s="57"/>
      <c r="W527" s="57"/>
      <c r="X527" s="57"/>
      <c r="Y527" s="57"/>
      <c r="Z527" s="57"/>
      <c r="AA527" s="57"/>
      <c r="AB527" s="57"/>
    </row>
    <row r="528" spans="1:28" ht="11.25" customHeight="1">
      <c r="A528" s="56"/>
      <c r="B528" s="57"/>
      <c r="C528" s="57"/>
      <c r="D528" s="57"/>
      <c r="E528" s="57"/>
      <c r="F528" s="57"/>
      <c r="G528" s="57"/>
      <c r="H528" s="56"/>
      <c r="I528" s="56"/>
      <c r="J528" s="120"/>
      <c r="K528" s="57"/>
      <c r="L528" s="57"/>
      <c r="M528" s="57"/>
      <c r="N528" s="57"/>
      <c r="O528" s="57"/>
      <c r="P528" s="57"/>
      <c r="Q528" s="57"/>
      <c r="R528" s="57"/>
      <c r="S528" s="57"/>
      <c r="T528" s="57"/>
      <c r="U528" s="57"/>
      <c r="V528" s="57"/>
      <c r="W528" s="57"/>
      <c r="X528" s="57"/>
      <c r="Y528" s="57"/>
      <c r="Z528" s="57"/>
      <c r="AA528" s="57"/>
      <c r="AB528" s="57"/>
    </row>
    <row r="529" spans="1:28" ht="11.25" customHeight="1">
      <c r="A529" s="56"/>
      <c r="B529" s="57"/>
      <c r="C529" s="57"/>
      <c r="D529" s="57"/>
      <c r="E529" s="57"/>
      <c r="F529" s="57"/>
      <c r="G529" s="57"/>
      <c r="H529" s="56"/>
      <c r="I529" s="56"/>
      <c r="J529" s="120"/>
      <c r="K529" s="57"/>
      <c r="L529" s="57"/>
      <c r="M529" s="57"/>
      <c r="N529" s="57"/>
      <c r="O529" s="57"/>
      <c r="P529" s="57"/>
      <c r="Q529" s="57"/>
      <c r="R529" s="57"/>
      <c r="S529" s="57"/>
      <c r="T529" s="57"/>
      <c r="U529" s="57"/>
      <c r="V529" s="57"/>
      <c r="W529" s="57"/>
      <c r="X529" s="57"/>
      <c r="Y529" s="57"/>
      <c r="Z529" s="57"/>
      <c r="AA529" s="57"/>
      <c r="AB529" s="57"/>
    </row>
    <row r="530" spans="1:28" ht="11.25" customHeight="1">
      <c r="A530" s="56"/>
      <c r="B530" s="57"/>
      <c r="C530" s="57"/>
      <c r="D530" s="57"/>
      <c r="E530" s="57"/>
      <c r="F530" s="57"/>
      <c r="G530" s="57"/>
      <c r="H530" s="56"/>
      <c r="I530" s="56"/>
      <c r="J530" s="120"/>
      <c r="K530" s="57"/>
      <c r="L530" s="57"/>
      <c r="M530" s="57"/>
      <c r="N530" s="57"/>
      <c r="O530" s="57"/>
      <c r="P530" s="57"/>
      <c r="Q530" s="57"/>
      <c r="R530" s="57"/>
      <c r="S530" s="57"/>
      <c r="T530" s="57"/>
      <c r="U530" s="57"/>
      <c r="V530" s="57"/>
      <c r="W530" s="57"/>
      <c r="X530" s="57"/>
      <c r="Y530" s="57"/>
      <c r="Z530" s="57"/>
      <c r="AA530" s="57"/>
      <c r="AB530" s="57"/>
    </row>
    <row r="531" spans="1:28" ht="11.25" customHeight="1">
      <c r="A531" s="56"/>
      <c r="B531" s="57"/>
      <c r="C531" s="57"/>
      <c r="D531" s="57"/>
      <c r="E531" s="57"/>
      <c r="F531" s="57"/>
      <c r="G531" s="57"/>
      <c r="H531" s="56"/>
      <c r="I531" s="56"/>
      <c r="J531" s="120"/>
      <c r="K531" s="57"/>
      <c r="L531" s="57"/>
      <c r="M531" s="57"/>
      <c r="N531" s="57"/>
      <c r="O531" s="57"/>
      <c r="P531" s="57"/>
      <c r="Q531" s="57"/>
      <c r="R531" s="57"/>
      <c r="S531" s="57"/>
      <c r="T531" s="57"/>
      <c r="U531" s="57"/>
      <c r="V531" s="57"/>
      <c r="W531" s="57"/>
      <c r="X531" s="57"/>
      <c r="Y531" s="57"/>
      <c r="Z531" s="57"/>
      <c r="AA531" s="57"/>
      <c r="AB531" s="57"/>
    </row>
    <row r="532" spans="1:28" ht="11.25" customHeight="1">
      <c r="A532" s="56"/>
      <c r="B532" s="57"/>
      <c r="C532" s="57"/>
      <c r="D532" s="57"/>
      <c r="E532" s="57"/>
      <c r="F532" s="57"/>
      <c r="G532" s="57"/>
      <c r="H532" s="56"/>
      <c r="I532" s="56"/>
      <c r="J532" s="120"/>
      <c r="K532" s="57"/>
      <c r="L532" s="57"/>
      <c r="M532" s="57"/>
      <c r="N532" s="57"/>
      <c r="O532" s="57"/>
      <c r="P532" s="57"/>
      <c r="Q532" s="57"/>
      <c r="R532" s="57"/>
      <c r="S532" s="57"/>
      <c r="T532" s="57"/>
      <c r="U532" s="57"/>
      <c r="V532" s="57"/>
      <c r="W532" s="57"/>
      <c r="X532" s="57"/>
      <c r="Y532" s="57"/>
      <c r="Z532" s="57"/>
      <c r="AA532" s="57"/>
      <c r="AB532" s="57"/>
    </row>
    <row r="533" spans="1:28" ht="11.25" customHeight="1">
      <c r="A533" s="56"/>
      <c r="B533" s="57"/>
      <c r="C533" s="57"/>
      <c r="D533" s="57"/>
      <c r="E533" s="57"/>
      <c r="F533" s="57"/>
      <c r="G533" s="57"/>
      <c r="H533" s="56"/>
      <c r="I533" s="56"/>
      <c r="J533" s="120"/>
      <c r="K533" s="57"/>
      <c r="L533" s="57"/>
      <c r="M533" s="57"/>
      <c r="N533" s="57"/>
      <c r="O533" s="57"/>
      <c r="P533" s="57"/>
      <c r="Q533" s="57"/>
      <c r="R533" s="57"/>
      <c r="S533" s="57"/>
      <c r="T533" s="57"/>
      <c r="U533" s="57"/>
      <c r="V533" s="57"/>
      <c r="W533" s="57"/>
      <c r="X533" s="57"/>
      <c r="Y533" s="57"/>
      <c r="Z533" s="57"/>
      <c r="AA533" s="57"/>
      <c r="AB533" s="57"/>
    </row>
    <row r="534" spans="1:28" ht="11.25" customHeight="1">
      <c r="A534" s="56"/>
      <c r="B534" s="57"/>
      <c r="C534" s="57"/>
      <c r="D534" s="57"/>
      <c r="E534" s="57"/>
      <c r="F534" s="57"/>
      <c r="G534" s="57"/>
      <c r="H534" s="56"/>
      <c r="I534" s="56"/>
      <c r="J534" s="120"/>
      <c r="K534" s="57"/>
      <c r="L534" s="57"/>
      <c r="M534" s="57"/>
      <c r="N534" s="57"/>
      <c r="O534" s="57"/>
      <c r="P534" s="57"/>
      <c r="Q534" s="57"/>
      <c r="R534" s="57"/>
      <c r="S534" s="57"/>
      <c r="T534" s="57"/>
      <c r="U534" s="57"/>
      <c r="V534" s="57"/>
      <c r="W534" s="57"/>
      <c r="X534" s="57"/>
      <c r="Y534" s="57"/>
      <c r="Z534" s="57"/>
      <c r="AA534" s="57"/>
      <c r="AB534" s="57"/>
    </row>
    <row r="535" spans="1:28" ht="11.25" customHeight="1">
      <c r="A535" s="56"/>
      <c r="B535" s="57"/>
      <c r="C535" s="57"/>
      <c r="D535" s="57"/>
      <c r="E535" s="57"/>
      <c r="F535" s="57"/>
      <c r="G535" s="57"/>
      <c r="H535" s="56"/>
      <c r="I535" s="56"/>
      <c r="J535" s="120"/>
      <c r="K535" s="57"/>
      <c r="L535" s="57"/>
      <c r="M535" s="57"/>
      <c r="N535" s="57"/>
      <c r="O535" s="57"/>
      <c r="P535" s="57"/>
      <c r="Q535" s="57"/>
      <c r="R535" s="57"/>
      <c r="S535" s="57"/>
      <c r="T535" s="57"/>
      <c r="U535" s="57"/>
      <c r="V535" s="57"/>
      <c r="W535" s="57"/>
      <c r="X535" s="57"/>
      <c r="Y535" s="57"/>
      <c r="Z535" s="57"/>
      <c r="AA535" s="57"/>
      <c r="AB535" s="57"/>
    </row>
    <row r="536" spans="1:28" ht="11.25" customHeight="1">
      <c r="A536" s="56"/>
      <c r="B536" s="57"/>
      <c r="C536" s="57"/>
      <c r="D536" s="57"/>
      <c r="E536" s="57"/>
      <c r="F536" s="57"/>
      <c r="G536" s="57"/>
      <c r="H536" s="56"/>
      <c r="I536" s="56"/>
      <c r="J536" s="120"/>
      <c r="K536" s="57"/>
      <c r="L536" s="57"/>
      <c r="M536" s="57"/>
      <c r="N536" s="57"/>
      <c r="O536" s="57"/>
      <c r="P536" s="57"/>
      <c r="Q536" s="57"/>
      <c r="R536" s="57"/>
      <c r="S536" s="57"/>
      <c r="T536" s="57"/>
      <c r="U536" s="57"/>
      <c r="V536" s="57"/>
      <c r="W536" s="57"/>
      <c r="X536" s="57"/>
      <c r="Y536" s="57"/>
      <c r="Z536" s="57"/>
      <c r="AA536" s="57"/>
      <c r="AB536" s="57"/>
    </row>
    <row r="537" spans="1:28" ht="11.25" customHeight="1">
      <c r="A537" s="56"/>
      <c r="B537" s="57"/>
      <c r="C537" s="57"/>
      <c r="D537" s="57"/>
      <c r="E537" s="57"/>
      <c r="F537" s="57"/>
      <c r="G537" s="57"/>
      <c r="H537" s="56"/>
      <c r="I537" s="56"/>
      <c r="J537" s="120"/>
      <c r="K537" s="57"/>
      <c r="L537" s="57"/>
      <c r="M537" s="57"/>
      <c r="N537" s="57"/>
      <c r="O537" s="57"/>
      <c r="P537" s="57"/>
      <c r="Q537" s="57"/>
      <c r="R537" s="57"/>
      <c r="S537" s="57"/>
      <c r="T537" s="57"/>
      <c r="U537" s="57"/>
      <c r="V537" s="57"/>
      <c r="W537" s="57"/>
      <c r="X537" s="57"/>
      <c r="Y537" s="57"/>
      <c r="Z537" s="57"/>
      <c r="AA537" s="57"/>
      <c r="AB537" s="57"/>
    </row>
    <row r="538" spans="1:28" ht="11.25" customHeight="1">
      <c r="A538" s="56"/>
      <c r="B538" s="57"/>
      <c r="C538" s="57"/>
      <c r="D538" s="57"/>
      <c r="E538" s="57"/>
      <c r="F538" s="57"/>
      <c r="G538" s="57"/>
      <c r="H538" s="56"/>
      <c r="I538" s="56"/>
      <c r="J538" s="120"/>
      <c r="K538" s="57"/>
      <c r="L538" s="57"/>
      <c r="M538" s="57"/>
      <c r="N538" s="57"/>
      <c r="O538" s="57"/>
      <c r="P538" s="57"/>
      <c r="Q538" s="57"/>
      <c r="R538" s="57"/>
      <c r="S538" s="57"/>
      <c r="T538" s="57"/>
      <c r="U538" s="57"/>
      <c r="V538" s="57"/>
      <c r="W538" s="57"/>
      <c r="X538" s="57"/>
      <c r="Y538" s="57"/>
      <c r="Z538" s="57"/>
      <c r="AA538" s="57"/>
      <c r="AB538" s="57"/>
    </row>
    <row r="539" spans="1:28" ht="11.25" customHeight="1">
      <c r="A539" s="56"/>
      <c r="B539" s="57"/>
      <c r="C539" s="57"/>
      <c r="D539" s="57"/>
      <c r="E539" s="57"/>
      <c r="F539" s="57"/>
      <c r="G539" s="57"/>
      <c r="H539" s="56"/>
      <c r="I539" s="56"/>
      <c r="J539" s="120"/>
      <c r="K539" s="57"/>
      <c r="L539" s="57"/>
      <c r="M539" s="57"/>
      <c r="N539" s="57"/>
      <c r="O539" s="57"/>
      <c r="P539" s="57"/>
      <c r="Q539" s="57"/>
      <c r="R539" s="57"/>
      <c r="S539" s="57"/>
      <c r="T539" s="57"/>
      <c r="U539" s="57"/>
      <c r="V539" s="57"/>
      <c r="W539" s="57"/>
      <c r="X539" s="57"/>
      <c r="Y539" s="57"/>
      <c r="Z539" s="57"/>
      <c r="AA539" s="57"/>
      <c r="AB539" s="57"/>
    </row>
    <row r="540" spans="1:28" ht="11.25" customHeight="1">
      <c r="A540" s="56"/>
      <c r="B540" s="57"/>
      <c r="C540" s="57"/>
      <c r="D540" s="57"/>
      <c r="E540" s="57"/>
      <c r="F540" s="57"/>
      <c r="G540" s="57"/>
      <c r="H540" s="56"/>
      <c r="I540" s="56"/>
      <c r="J540" s="120"/>
      <c r="K540" s="57"/>
      <c r="L540" s="57"/>
      <c r="M540" s="57"/>
      <c r="N540" s="57"/>
      <c r="O540" s="57"/>
      <c r="P540" s="57"/>
      <c r="Q540" s="57"/>
      <c r="R540" s="57"/>
      <c r="S540" s="57"/>
      <c r="T540" s="57"/>
      <c r="U540" s="57"/>
      <c r="V540" s="57"/>
      <c r="W540" s="57"/>
      <c r="X540" s="57"/>
      <c r="Y540" s="57"/>
      <c r="Z540" s="57"/>
      <c r="AA540" s="57"/>
      <c r="AB540" s="57"/>
    </row>
    <row r="541" spans="1:28" ht="11.25" customHeight="1">
      <c r="A541" s="56"/>
      <c r="B541" s="57"/>
      <c r="C541" s="57"/>
      <c r="D541" s="57"/>
      <c r="E541" s="57"/>
      <c r="F541" s="57"/>
      <c r="G541" s="57"/>
      <c r="H541" s="56"/>
      <c r="I541" s="56"/>
      <c r="J541" s="120"/>
      <c r="K541" s="57"/>
      <c r="L541" s="57"/>
      <c r="M541" s="57"/>
      <c r="N541" s="57"/>
      <c r="O541" s="57"/>
      <c r="P541" s="57"/>
      <c r="Q541" s="57"/>
      <c r="R541" s="57"/>
      <c r="S541" s="57"/>
      <c r="T541" s="57"/>
      <c r="U541" s="57"/>
      <c r="V541" s="57"/>
      <c r="W541" s="57"/>
      <c r="X541" s="57"/>
      <c r="Y541" s="57"/>
      <c r="Z541" s="57"/>
      <c r="AA541" s="57"/>
      <c r="AB541" s="57"/>
    </row>
    <row r="542" spans="1:28" ht="11.25" customHeight="1">
      <c r="A542" s="56"/>
      <c r="B542" s="57"/>
      <c r="C542" s="57"/>
      <c r="D542" s="57"/>
      <c r="E542" s="57"/>
      <c r="F542" s="57"/>
      <c r="G542" s="57"/>
      <c r="H542" s="56"/>
      <c r="I542" s="56"/>
      <c r="J542" s="120"/>
      <c r="K542" s="57"/>
      <c r="L542" s="57"/>
      <c r="M542" s="57"/>
      <c r="N542" s="57"/>
      <c r="O542" s="57"/>
      <c r="P542" s="57"/>
      <c r="Q542" s="57"/>
      <c r="R542" s="57"/>
      <c r="S542" s="57"/>
      <c r="T542" s="57"/>
      <c r="U542" s="57"/>
      <c r="V542" s="57"/>
      <c r="W542" s="57"/>
      <c r="X542" s="57"/>
      <c r="Y542" s="57"/>
      <c r="Z542" s="57"/>
      <c r="AA542" s="57"/>
      <c r="AB542" s="57"/>
    </row>
    <row r="543" spans="1:28" ht="11.25" customHeight="1">
      <c r="A543" s="56"/>
      <c r="B543" s="57"/>
      <c r="C543" s="57"/>
      <c r="D543" s="57"/>
      <c r="E543" s="57"/>
      <c r="F543" s="57"/>
      <c r="G543" s="57"/>
      <c r="H543" s="56"/>
      <c r="I543" s="56"/>
      <c r="J543" s="120"/>
      <c r="K543" s="57"/>
      <c r="L543" s="57"/>
      <c r="M543" s="57"/>
      <c r="N543" s="57"/>
      <c r="O543" s="57"/>
      <c r="P543" s="57"/>
      <c r="Q543" s="57"/>
      <c r="R543" s="57"/>
      <c r="S543" s="57"/>
      <c r="T543" s="57"/>
      <c r="U543" s="57"/>
      <c r="V543" s="57"/>
      <c r="W543" s="57"/>
      <c r="X543" s="57"/>
      <c r="Y543" s="57"/>
      <c r="Z543" s="57"/>
      <c r="AA543" s="57"/>
      <c r="AB543" s="57"/>
    </row>
    <row r="544" spans="1:28" ht="11.25" customHeight="1">
      <c r="A544" s="56"/>
      <c r="B544" s="57"/>
      <c r="C544" s="57"/>
      <c r="D544" s="57"/>
      <c r="E544" s="57"/>
      <c r="F544" s="57"/>
      <c r="G544" s="57"/>
      <c r="H544" s="56"/>
      <c r="I544" s="56"/>
      <c r="J544" s="120"/>
      <c r="K544" s="57"/>
      <c r="L544" s="57"/>
      <c r="M544" s="57"/>
      <c r="N544" s="57"/>
      <c r="O544" s="57"/>
      <c r="P544" s="57"/>
      <c r="Q544" s="57"/>
      <c r="R544" s="57"/>
      <c r="S544" s="57"/>
      <c r="T544" s="57"/>
      <c r="U544" s="57"/>
      <c r="V544" s="57"/>
      <c r="W544" s="57"/>
      <c r="X544" s="57"/>
      <c r="Y544" s="57"/>
      <c r="Z544" s="57"/>
      <c r="AA544" s="57"/>
      <c r="AB544" s="57"/>
    </row>
    <row r="545" spans="1:28" ht="11.25" customHeight="1">
      <c r="A545" s="56"/>
      <c r="B545" s="57"/>
      <c r="C545" s="57"/>
      <c r="D545" s="57"/>
      <c r="E545" s="57"/>
      <c r="F545" s="57"/>
      <c r="G545" s="57"/>
      <c r="H545" s="56"/>
      <c r="I545" s="56"/>
      <c r="J545" s="120"/>
      <c r="K545" s="57"/>
      <c r="L545" s="57"/>
      <c r="M545" s="57"/>
      <c r="N545" s="57"/>
      <c r="O545" s="57"/>
      <c r="P545" s="57"/>
      <c r="Q545" s="57"/>
      <c r="R545" s="57"/>
      <c r="S545" s="57"/>
      <c r="T545" s="57"/>
      <c r="U545" s="57"/>
      <c r="V545" s="57"/>
      <c r="W545" s="57"/>
      <c r="X545" s="57"/>
      <c r="Y545" s="57"/>
      <c r="Z545" s="57"/>
      <c r="AA545" s="57"/>
      <c r="AB545" s="57"/>
    </row>
    <row r="546" spans="1:28" ht="11.25" customHeight="1">
      <c r="A546" s="56"/>
      <c r="B546" s="57"/>
      <c r="C546" s="57"/>
      <c r="D546" s="57"/>
      <c r="E546" s="57"/>
      <c r="F546" s="57"/>
      <c r="G546" s="57"/>
      <c r="H546" s="56"/>
      <c r="I546" s="56"/>
      <c r="J546" s="120"/>
      <c r="K546" s="57"/>
      <c r="L546" s="57"/>
      <c r="M546" s="57"/>
      <c r="N546" s="57"/>
      <c r="O546" s="57"/>
      <c r="P546" s="57"/>
      <c r="Q546" s="57"/>
      <c r="R546" s="57"/>
      <c r="S546" s="57"/>
      <c r="T546" s="57"/>
      <c r="U546" s="57"/>
      <c r="V546" s="57"/>
      <c r="W546" s="57"/>
      <c r="X546" s="57"/>
      <c r="Y546" s="57"/>
      <c r="Z546" s="57"/>
      <c r="AA546" s="57"/>
      <c r="AB546" s="57"/>
    </row>
    <row r="547" spans="1:28" ht="11.25" customHeight="1">
      <c r="A547" s="56"/>
      <c r="B547" s="57"/>
      <c r="C547" s="57"/>
      <c r="D547" s="57"/>
      <c r="E547" s="57"/>
      <c r="F547" s="57"/>
      <c r="G547" s="57"/>
      <c r="H547" s="56"/>
      <c r="I547" s="56"/>
      <c r="J547" s="120"/>
      <c r="K547" s="57"/>
      <c r="L547" s="57"/>
      <c r="M547" s="57"/>
      <c r="N547" s="57"/>
      <c r="O547" s="57"/>
      <c r="P547" s="57"/>
      <c r="Q547" s="57"/>
      <c r="R547" s="57"/>
      <c r="S547" s="57"/>
      <c r="T547" s="57"/>
      <c r="U547" s="57"/>
      <c r="V547" s="57"/>
      <c r="W547" s="57"/>
      <c r="X547" s="57"/>
      <c r="Y547" s="57"/>
      <c r="Z547" s="57"/>
      <c r="AA547" s="57"/>
      <c r="AB547" s="57"/>
    </row>
    <row r="548" spans="1:28" ht="11.25" customHeight="1">
      <c r="A548" s="56"/>
      <c r="B548" s="57"/>
      <c r="C548" s="57"/>
      <c r="D548" s="57"/>
      <c r="E548" s="57"/>
      <c r="F548" s="57"/>
      <c r="G548" s="57"/>
      <c r="H548" s="56"/>
      <c r="I548" s="56"/>
      <c r="J548" s="120"/>
      <c r="K548" s="57"/>
      <c r="L548" s="57"/>
      <c r="M548" s="57"/>
      <c r="N548" s="57"/>
      <c r="O548" s="57"/>
      <c r="P548" s="57"/>
      <c r="Q548" s="57"/>
      <c r="R548" s="57"/>
      <c r="S548" s="57"/>
      <c r="T548" s="57"/>
      <c r="U548" s="57"/>
      <c r="V548" s="57"/>
      <c r="W548" s="57"/>
      <c r="X548" s="57"/>
      <c r="Y548" s="57"/>
      <c r="Z548" s="57"/>
      <c r="AA548" s="57"/>
      <c r="AB548" s="57"/>
    </row>
    <row r="549" spans="1:28" ht="11.25" customHeight="1">
      <c r="A549" s="56"/>
      <c r="B549" s="57"/>
      <c r="C549" s="57"/>
      <c r="D549" s="57"/>
      <c r="E549" s="57"/>
      <c r="F549" s="57"/>
      <c r="G549" s="57"/>
      <c r="H549" s="56"/>
      <c r="I549" s="56"/>
      <c r="J549" s="120"/>
      <c r="K549" s="57"/>
      <c r="L549" s="57"/>
      <c r="M549" s="57"/>
      <c r="N549" s="57"/>
      <c r="O549" s="57"/>
      <c r="P549" s="57"/>
      <c r="Q549" s="57"/>
      <c r="R549" s="57"/>
      <c r="S549" s="57"/>
      <c r="T549" s="57"/>
      <c r="U549" s="57"/>
      <c r="V549" s="57"/>
      <c r="W549" s="57"/>
      <c r="X549" s="57"/>
      <c r="Y549" s="57"/>
      <c r="Z549" s="57"/>
      <c r="AA549" s="57"/>
      <c r="AB549" s="57"/>
    </row>
    <row r="550" spans="1:28" ht="11.25" customHeight="1">
      <c r="A550" s="56"/>
      <c r="B550" s="57"/>
      <c r="C550" s="57"/>
      <c r="D550" s="57"/>
      <c r="E550" s="57"/>
      <c r="F550" s="57"/>
      <c r="G550" s="57"/>
      <c r="H550" s="56"/>
      <c r="I550" s="56"/>
      <c r="J550" s="120"/>
      <c r="K550" s="57"/>
      <c r="L550" s="57"/>
      <c r="M550" s="57"/>
      <c r="N550" s="57"/>
      <c r="O550" s="57"/>
      <c r="P550" s="57"/>
      <c r="Q550" s="57"/>
      <c r="R550" s="57"/>
      <c r="S550" s="57"/>
      <c r="T550" s="57"/>
      <c r="U550" s="57"/>
      <c r="V550" s="57"/>
      <c r="W550" s="57"/>
      <c r="X550" s="57"/>
      <c r="Y550" s="57"/>
      <c r="Z550" s="57"/>
      <c r="AA550" s="57"/>
      <c r="AB550" s="57"/>
    </row>
    <row r="551" spans="1:28" ht="11.25" customHeight="1">
      <c r="A551" s="56"/>
      <c r="B551" s="57"/>
      <c r="C551" s="57"/>
      <c r="D551" s="57"/>
      <c r="E551" s="57"/>
      <c r="F551" s="57"/>
      <c r="G551" s="57"/>
      <c r="H551" s="56"/>
      <c r="I551" s="56"/>
      <c r="J551" s="120"/>
      <c r="K551" s="57"/>
      <c r="L551" s="57"/>
      <c r="M551" s="57"/>
      <c r="N551" s="57"/>
      <c r="O551" s="57"/>
      <c r="P551" s="57"/>
      <c r="Q551" s="57"/>
      <c r="R551" s="57"/>
      <c r="S551" s="57"/>
      <c r="T551" s="57"/>
      <c r="U551" s="57"/>
      <c r="V551" s="57"/>
      <c r="W551" s="57"/>
      <c r="X551" s="57"/>
      <c r="Y551" s="57"/>
      <c r="Z551" s="57"/>
      <c r="AA551" s="57"/>
      <c r="AB551" s="57"/>
    </row>
    <row r="552" spans="1:28" ht="11.25" customHeight="1">
      <c r="A552" s="56"/>
      <c r="B552" s="57"/>
      <c r="C552" s="57"/>
      <c r="D552" s="57"/>
      <c r="E552" s="57"/>
      <c r="F552" s="57"/>
      <c r="G552" s="57"/>
      <c r="H552" s="56"/>
      <c r="I552" s="56"/>
      <c r="J552" s="120"/>
      <c r="K552" s="57"/>
      <c r="L552" s="57"/>
      <c r="M552" s="57"/>
      <c r="N552" s="57"/>
      <c r="O552" s="57"/>
      <c r="P552" s="57"/>
      <c r="Q552" s="57"/>
      <c r="R552" s="57"/>
      <c r="S552" s="57"/>
      <c r="T552" s="57"/>
      <c r="U552" s="57"/>
      <c r="V552" s="57"/>
      <c r="W552" s="57"/>
      <c r="X552" s="57"/>
      <c r="Y552" s="57"/>
      <c r="Z552" s="57"/>
      <c r="AA552" s="57"/>
      <c r="AB552" s="57"/>
    </row>
    <row r="553" spans="1:28" ht="11.25" customHeight="1">
      <c r="A553" s="56"/>
      <c r="B553" s="57"/>
      <c r="C553" s="57"/>
      <c r="D553" s="57"/>
      <c r="E553" s="57"/>
      <c r="F553" s="57"/>
      <c r="G553" s="57"/>
      <c r="H553" s="56"/>
      <c r="I553" s="56"/>
      <c r="J553" s="120"/>
      <c r="K553" s="57"/>
      <c r="L553" s="57"/>
      <c r="M553" s="57"/>
      <c r="N553" s="57"/>
      <c r="O553" s="57"/>
      <c r="P553" s="57"/>
      <c r="Q553" s="57"/>
      <c r="R553" s="57"/>
      <c r="S553" s="57"/>
      <c r="T553" s="57"/>
      <c r="U553" s="57"/>
      <c r="V553" s="57"/>
      <c r="W553" s="57"/>
      <c r="X553" s="57"/>
      <c r="Y553" s="57"/>
      <c r="Z553" s="57"/>
      <c r="AA553" s="57"/>
      <c r="AB553" s="57"/>
    </row>
    <row r="554" spans="1:28" ht="11.25" customHeight="1">
      <c r="A554" s="56"/>
      <c r="B554" s="57"/>
      <c r="C554" s="57"/>
      <c r="D554" s="57"/>
      <c r="E554" s="57"/>
      <c r="F554" s="57"/>
      <c r="G554" s="57"/>
      <c r="H554" s="56"/>
      <c r="I554" s="56"/>
      <c r="J554" s="120"/>
      <c r="K554" s="57"/>
      <c r="L554" s="57"/>
      <c r="M554" s="57"/>
      <c r="N554" s="57"/>
      <c r="O554" s="57"/>
      <c r="P554" s="57"/>
      <c r="Q554" s="57"/>
      <c r="R554" s="57"/>
      <c r="S554" s="57"/>
      <c r="T554" s="57"/>
      <c r="U554" s="57"/>
      <c r="V554" s="57"/>
      <c r="W554" s="57"/>
      <c r="X554" s="57"/>
      <c r="Y554" s="57"/>
      <c r="Z554" s="57"/>
      <c r="AA554" s="57"/>
      <c r="AB554" s="57"/>
    </row>
    <row r="555" spans="1:28" ht="11.25" customHeight="1">
      <c r="A555" s="56"/>
      <c r="B555" s="57"/>
      <c r="C555" s="57"/>
      <c r="D555" s="57"/>
      <c r="E555" s="57"/>
      <c r="F555" s="57"/>
      <c r="G555" s="57"/>
      <c r="H555" s="56"/>
      <c r="I555" s="56"/>
      <c r="J555" s="120"/>
      <c r="K555" s="57"/>
      <c r="L555" s="57"/>
      <c r="M555" s="57"/>
      <c r="N555" s="57"/>
      <c r="O555" s="57"/>
      <c r="P555" s="57"/>
      <c r="Q555" s="57"/>
      <c r="R555" s="57"/>
      <c r="S555" s="57"/>
      <c r="T555" s="57"/>
      <c r="U555" s="57"/>
      <c r="V555" s="57"/>
      <c r="W555" s="57"/>
      <c r="X555" s="57"/>
      <c r="Y555" s="57"/>
      <c r="Z555" s="57"/>
      <c r="AA555" s="57"/>
      <c r="AB555" s="57"/>
    </row>
    <row r="556" spans="1:28" ht="11.25" customHeight="1">
      <c r="A556" s="56"/>
      <c r="B556" s="57"/>
      <c r="C556" s="57"/>
      <c r="D556" s="57"/>
      <c r="E556" s="57"/>
      <c r="F556" s="57"/>
      <c r="G556" s="57"/>
      <c r="H556" s="56"/>
      <c r="I556" s="56"/>
      <c r="J556" s="120"/>
      <c r="K556" s="57"/>
      <c r="L556" s="57"/>
      <c r="M556" s="57"/>
      <c r="N556" s="57"/>
      <c r="O556" s="57"/>
      <c r="P556" s="57"/>
      <c r="Q556" s="57"/>
      <c r="R556" s="57"/>
      <c r="S556" s="57"/>
      <c r="T556" s="57"/>
      <c r="U556" s="57"/>
      <c r="V556" s="57"/>
      <c r="W556" s="57"/>
      <c r="X556" s="57"/>
      <c r="Y556" s="57"/>
      <c r="Z556" s="57"/>
      <c r="AA556" s="57"/>
      <c r="AB556" s="57"/>
    </row>
    <row r="557" spans="1:28" ht="11.25" customHeight="1">
      <c r="A557" s="56"/>
      <c r="B557" s="57"/>
      <c r="C557" s="57"/>
      <c r="D557" s="57"/>
      <c r="E557" s="57"/>
      <c r="F557" s="57"/>
      <c r="G557" s="57"/>
      <c r="H557" s="56"/>
      <c r="I557" s="56"/>
      <c r="J557" s="120"/>
      <c r="K557" s="57"/>
      <c r="L557" s="57"/>
      <c r="M557" s="57"/>
      <c r="N557" s="57"/>
      <c r="O557" s="57"/>
      <c r="P557" s="57"/>
      <c r="Q557" s="57"/>
      <c r="R557" s="57"/>
      <c r="S557" s="57"/>
      <c r="T557" s="57"/>
      <c r="U557" s="57"/>
      <c r="V557" s="57"/>
      <c r="W557" s="57"/>
      <c r="X557" s="57"/>
      <c r="Y557" s="57"/>
      <c r="Z557" s="57"/>
      <c r="AA557" s="57"/>
      <c r="AB557" s="57"/>
    </row>
    <row r="558" spans="1:28" ht="11.25" customHeight="1">
      <c r="A558" s="56"/>
      <c r="B558" s="57"/>
      <c r="C558" s="57"/>
      <c r="D558" s="57"/>
      <c r="E558" s="57"/>
      <c r="F558" s="57"/>
      <c r="G558" s="57"/>
      <c r="H558" s="56"/>
      <c r="I558" s="56"/>
      <c r="J558" s="120"/>
      <c r="K558" s="57"/>
      <c r="L558" s="57"/>
      <c r="M558" s="57"/>
      <c r="N558" s="57"/>
      <c r="O558" s="57"/>
      <c r="P558" s="57"/>
      <c r="Q558" s="57"/>
      <c r="R558" s="57"/>
      <c r="S558" s="57"/>
      <c r="T558" s="57"/>
      <c r="U558" s="57"/>
      <c r="V558" s="57"/>
      <c r="W558" s="57"/>
      <c r="X558" s="57"/>
      <c r="Y558" s="57"/>
      <c r="Z558" s="57"/>
      <c r="AA558" s="57"/>
      <c r="AB558" s="57"/>
    </row>
    <row r="559" spans="1:28" ht="11.25" customHeight="1">
      <c r="A559" s="56"/>
      <c r="B559" s="57"/>
      <c r="C559" s="57"/>
      <c r="D559" s="57"/>
      <c r="E559" s="57"/>
      <c r="F559" s="57"/>
      <c r="G559" s="57"/>
      <c r="H559" s="56"/>
      <c r="I559" s="56"/>
      <c r="J559" s="120"/>
      <c r="K559" s="57"/>
      <c r="L559" s="57"/>
      <c r="M559" s="57"/>
      <c r="N559" s="57"/>
      <c r="O559" s="57"/>
      <c r="P559" s="57"/>
      <c r="Q559" s="57"/>
      <c r="R559" s="57"/>
      <c r="S559" s="57"/>
      <c r="T559" s="57"/>
      <c r="U559" s="57"/>
      <c r="V559" s="57"/>
      <c r="W559" s="57"/>
      <c r="X559" s="57"/>
      <c r="Y559" s="57"/>
      <c r="Z559" s="57"/>
      <c r="AA559" s="57"/>
      <c r="AB559" s="57"/>
    </row>
    <row r="560" spans="1:28" ht="11.25" customHeight="1">
      <c r="A560" s="56"/>
      <c r="B560" s="57"/>
      <c r="C560" s="57"/>
      <c r="D560" s="57"/>
      <c r="E560" s="57"/>
      <c r="F560" s="57"/>
      <c r="G560" s="57"/>
      <c r="H560" s="56"/>
      <c r="I560" s="56"/>
      <c r="J560" s="120"/>
      <c r="K560" s="57"/>
      <c r="L560" s="57"/>
      <c r="M560" s="57"/>
      <c r="N560" s="57"/>
      <c r="O560" s="57"/>
      <c r="P560" s="57"/>
      <c r="Q560" s="57"/>
      <c r="R560" s="57"/>
      <c r="S560" s="57"/>
      <c r="T560" s="57"/>
      <c r="U560" s="57"/>
      <c r="V560" s="57"/>
      <c r="W560" s="57"/>
      <c r="X560" s="57"/>
      <c r="Y560" s="57"/>
      <c r="Z560" s="57"/>
      <c r="AA560" s="57"/>
      <c r="AB560" s="57"/>
    </row>
    <row r="561" spans="1:28" ht="11.25" customHeight="1">
      <c r="A561" s="56"/>
      <c r="B561" s="57"/>
      <c r="C561" s="57"/>
      <c r="D561" s="57"/>
      <c r="E561" s="57"/>
      <c r="F561" s="57"/>
      <c r="G561" s="57"/>
      <c r="H561" s="56"/>
      <c r="I561" s="56"/>
      <c r="J561" s="120"/>
      <c r="K561" s="57"/>
      <c r="L561" s="57"/>
      <c r="M561" s="57"/>
      <c r="N561" s="57"/>
      <c r="O561" s="57"/>
      <c r="P561" s="57"/>
      <c r="Q561" s="57"/>
      <c r="R561" s="57"/>
      <c r="S561" s="57"/>
      <c r="T561" s="57"/>
      <c r="U561" s="57"/>
      <c r="V561" s="57"/>
      <c r="W561" s="57"/>
      <c r="X561" s="57"/>
      <c r="Y561" s="57"/>
      <c r="Z561" s="57"/>
      <c r="AA561" s="57"/>
      <c r="AB561" s="57"/>
    </row>
    <row r="562" spans="1:28" ht="11.25" customHeight="1">
      <c r="A562" s="56"/>
      <c r="B562" s="57"/>
      <c r="C562" s="57"/>
      <c r="D562" s="57"/>
      <c r="E562" s="57"/>
      <c r="F562" s="57"/>
      <c r="G562" s="57"/>
      <c r="H562" s="56"/>
      <c r="I562" s="56"/>
      <c r="J562" s="120"/>
      <c r="K562" s="57"/>
      <c r="L562" s="57"/>
      <c r="M562" s="57"/>
      <c r="N562" s="57"/>
      <c r="O562" s="57"/>
      <c r="P562" s="57"/>
      <c r="Q562" s="57"/>
      <c r="R562" s="57"/>
      <c r="S562" s="57"/>
      <c r="T562" s="57"/>
      <c r="U562" s="57"/>
      <c r="V562" s="57"/>
      <c r="W562" s="57"/>
      <c r="X562" s="57"/>
      <c r="Y562" s="57"/>
      <c r="Z562" s="57"/>
      <c r="AA562" s="57"/>
      <c r="AB562" s="57"/>
    </row>
    <row r="563" spans="1:28" ht="11.25" customHeight="1">
      <c r="A563" s="56"/>
      <c r="B563" s="57"/>
      <c r="C563" s="57"/>
      <c r="D563" s="57"/>
      <c r="E563" s="57"/>
      <c r="F563" s="57"/>
      <c r="G563" s="57"/>
      <c r="H563" s="56"/>
      <c r="I563" s="56"/>
      <c r="J563" s="120"/>
      <c r="K563" s="57"/>
      <c r="L563" s="57"/>
      <c r="M563" s="57"/>
      <c r="N563" s="57"/>
      <c r="O563" s="57"/>
      <c r="P563" s="57"/>
      <c r="Q563" s="57"/>
      <c r="R563" s="57"/>
      <c r="S563" s="57"/>
      <c r="T563" s="57"/>
      <c r="U563" s="57"/>
      <c r="V563" s="57"/>
      <c r="W563" s="57"/>
      <c r="X563" s="57"/>
      <c r="Y563" s="57"/>
      <c r="Z563" s="57"/>
      <c r="AA563" s="57"/>
      <c r="AB563" s="57"/>
    </row>
    <row r="564" spans="1:28" ht="11.25" customHeight="1">
      <c r="A564" s="56"/>
      <c r="B564" s="57"/>
      <c r="C564" s="57"/>
      <c r="D564" s="57"/>
      <c r="E564" s="57"/>
      <c r="F564" s="57"/>
      <c r="G564" s="57"/>
      <c r="H564" s="56"/>
      <c r="I564" s="56"/>
      <c r="J564" s="120"/>
      <c r="K564" s="57"/>
      <c r="L564" s="57"/>
      <c r="M564" s="57"/>
      <c r="N564" s="57"/>
      <c r="O564" s="57"/>
      <c r="P564" s="57"/>
      <c r="Q564" s="57"/>
      <c r="R564" s="57"/>
      <c r="S564" s="57"/>
      <c r="T564" s="57"/>
      <c r="U564" s="57"/>
      <c r="V564" s="57"/>
      <c r="W564" s="57"/>
      <c r="X564" s="57"/>
      <c r="Y564" s="57"/>
      <c r="Z564" s="57"/>
      <c r="AA564" s="57"/>
      <c r="AB564" s="57"/>
    </row>
    <row r="565" spans="1:28" ht="11.25" customHeight="1">
      <c r="A565" s="56"/>
      <c r="B565" s="57"/>
      <c r="C565" s="57"/>
      <c r="D565" s="57"/>
      <c r="E565" s="57"/>
      <c r="F565" s="57"/>
      <c r="G565" s="57"/>
      <c r="H565" s="56"/>
      <c r="I565" s="56"/>
      <c r="J565" s="120"/>
      <c r="K565" s="57"/>
      <c r="L565" s="57"/>
      <c r="M565" s="57"/>
      <c r="N565" s="57"/>
      <c r="O565" s="57"/>
      <c r="P565" s="57"/>
      <c r="Q565" s="57"/>
      <c r="R565" s="57"/>
      <c r="S565" s="57"/>
      <c r="T565" s="57"/>
      <c r="U565" s="57"/>
      <c r="V565" s="57"/>
      <c r="W565" s="57"/>
      <c r="X565" s="57"/>
      <c r="Y565" s="57"/>
      <c r="Z565" s="57"/>
      <c r="AA565" s="57"/>
      <c r="AB565" s="57"/>
    </row>
    <row r="566" spans="1:28" ht="11.25" customHeight="1">
      <c r="A566" s="56"/>
      <c r="B566" s="57"/>
      <c r="C566" s="57"/>
      <c r="D566" s="57"/>
      <c r="E566" s="57"/>
      <c r="F566" s="57"/>
      <c r="G566" s="57"/>
      <c r="H566" s="56"/>
      <c r="I566" s="56"/>
      <c r="J566" s="120"/>
      <c r="K566" s="57"/>
      <c r="L566" s="57"/>
      <c r="M566" s="57"/>
      <c r="N566" s="57"/>
      <c r="O566" s="57"/>
      <c r="P566" s="57"/>
      <c r="Q566" s="57"/>
      <c r="R566" s="57"/>
      <c r="S566" s="57"/>
      <c r="T566" s="57"/>
      <c r="U566" s="57"/>
      <c r="V566" s="57"/>
      <c r="W566" s="57"/>
      <c r="X566" s="57"/>
      <c r="Y566" s="57"/>
      <c r="Z566" s="57"/>
      <c r="AA566" s="57"/>
      <c r="AB566" s="57"/>
    </row>
    <row r="567" spans="1:28" ht="11.25" customHeight="1">
      <c r="A567" s="56"/>
      <c r="B567" s="57"/>
      <c r="C567" s="57"/>
      <c r="D567" s="57"/>
      <c r="E567" s="57"/>
      <c r="F567" s="57"/>
      <c r="G567" s="57"/>
      <c r="H567" s="56"/>
      <c r="I567" s="56"/>
      <c r="J567" s="120"/>
      <c r="K567" s="57"/>
      <c r="L567" s="57"/>
      <c r="M567" s="57"/>
      <c r="N567" s="57"/>
      <c r="O567" s="57"/>
      <c r="P567" s="57"/>
      <c r="Q567" s="57"/>
      <c r="R567" s="57"/>
      <c r="S567" s="57"/>
      <c r="T567" s="57"/>
      <c r="U567" s="57"/>
      <c r="V567" s="57"/>
      <c r="W567" s="57"/>
      <c r="X567" s="57"/>
      <c r="Y567" s="57"/>
      <c r="Z567" s="57"/>
      <c r="AA567" s="57"/>
      <c r="AB567" s="57"/>
    </row>
    <row r="568" spans="1:28" ht="11.25" customHeight="1">
      <c r="A568" s="56"/>
      <c r="B568" s="57"/>
      <c r="C568" s="57"/>
      <c r="D568" s="57"/>
      <c r="E568" s="57"/>
      <c r="F568" s="57"/>
      <c r="G568" s="57"/>
      <c r="H568" s="56"/>
      <c r="I568" s="56"/>
      <c r="J568" s="120"/>
      <c r="K568" s="57"/>
      <c r="L568" s="57"/>
      <c r="M568" s="57"/>
      <c r="N568" s="57"/>
      <c r="O568" s="57"/>
      <c r="P568" s="57"/>
      <c r="Q568" s="57"/>
      <c r="R568" s="57"/>
      <c r="S568" s="57"/>
      <c r="T568" s="57"/>
      <c r="U568" s="57"/>
      <c r="V568" s="57"/>
      <c r="W568" s="57"/>
      <c r="X568" s="57"/>
      <c r="Y568" s="57"/>
      <c r="Z568" s="57"/>
      <c r="AA568" s="57"/>
      <c r="AB568" s="57"/>
    </row>
    <row r="569" spans="1:28" ht="11.25" customHeight="1">
      <c r="A569" s="56"/>
      <c r="B569" s="57"/>
      <c r="C569" s="57"/>
      <c r="D569" s="57"/>
      <c r="E569" s="57"/>
      <c r="F569" s="57"/>
      <c r="G569" s="57"/>
      <c r="H569" s="56"/>
      <c r="I569" s="56"/>
      <c r="J569" s="120"/>
      <c r="K569" s="57"/>
      <c r="L569" s="57"/>
      <c r="M569" s="57"/>
      <c r="N569" s="57"/>
      <c r="O569" s="57"/>
      <c r="P569" s="57"/>
      <c r="Q569" s="57"/>
      <c r="R569" s="57"/>
      <c r="S569" s="57"/>
      <c r="T569" s="57"/>
      <c r="U569" s="57"/>
      <c r="V569" s="57"/>
      <c r="W569" s="57"/>
      <c r="X569" s="57"/>
      <c r="Y569" s="57"/>
      <c r="Z569" s="57"/>
      <c r="AA569" s="57"/>
      <c r="AB569" s="57"/>
    </row>
    <row r="570" spans="1:28" ht="11.25" customHeight="1">
      <c r="A570" s="56"/>
      <c r="B570" s="57"/>
      <c r="C570" s="57"/>
      <c r="D570" s="57"/>
      <c r="E570" s="57"/>
      <c r="F570" s="57"/>
      <c r="G570" s="57"/>
      <c r="H570" s="56"/>
      <c r="I570" s="56"/>
      <c r="J570" s="120"/>
      <c r="K570" s="57"/>
      <c r="L570" s="57"/>
      <c r="M570" s="57"/>
      <c r="N570" s="57"/>
      <c r="O570" s="57"/>
      <c r="P570" s="57"/>
      <c r="Q570" s="57"/>
      <c r="R570" s="57"/>
      <c r="S570" s="57"/>
      <c r="T570" s="57"/>
      <c r="U570" s="57"/>
      <c r="V570" s="57"/>
      <c r="W570" s="57"/>
      <c r="X570" s="57"/>
      <c r="Y570" s="57"/>
      <c r="Z570" s="57"/>
      <c r="AA570" s="57"/>
      <c r="AB570" s="57"/>
    </row>
    <row r="571" spans="1:28" ht="11.25" customHeight="1">
      <c r="A571" s="56"/>
      <c r="B571" s="57"/>
      <c r="C571" s="57"/>
      <c r="D571" s="57"/>
      <c r="E571" s="57"/>
      <c r="F571" s="57"/>
      <c r="G571" s="57"/>
      <c r="H571" s="56"/>
      <c r="I571" s="56"/>
      <c r="J571" s="120"/>
      <c r="K571" s="57"/>
      <c r="L571" s="57"/>
      <c r="M571" s="57"/>
      <c r="N571" s="57"/>
      <c r="O571" s="57"/>
      <c r="P571" s="57"/>
      <c r="Q571" s="57"/>
      <c r="R571" s="57"/>
      <c r="S571" s="57"/>
      <c r="T571" s="57"/>
      <c r="U571" s="57"/>
      <c r="V571" s="57"/>
      <c r="W571" s="57"/>
      <c r="X571" s="57"/>
      <c r="Y571" s="57"/>
      <c r="Z571" s="57"/>
      <c r="AA571" s="57"/>
      <c r="AB571" s="57"/>
    </row>
    <row r="572" spans="1:28" ht="11.25" customHeight="1">
      <c r="A572" s="56"/>
      <c r="B572" s="57"/>
      <c r="C572" s="57"/>
      <c r="D572" s="57"/>
      <c r="E572" s="57"/>
      <c r="F572" s="57"/>
      <c r="G572" s="57"/>
      <c r="H572" s="56"/>
      <c r="I572" s="56"/>
      <c r="J572" s="120"/>
      <c r="K572" s="57"/>
      <c r="L572" s="57"/>
      <c r="M572" s="57"/>
      <c r="N572" s="57"/>
      <c r="O572" s="57"/>
      <c r="P572" s="57"/>
      <c r="Q572" s="57"/>
      <c r="R572" s="57"/>
      <c r="S572" s="57"/>
      <c r="T572" s="57"/>
      <c r="U572" s="57"/>
      <c r="V572" s="57"/>
      <c r="W572" s="57"/>
      <c r="X572" s="57"/>
      <c r="Y572" s="57"/>
      <c r="Z572" s="57"/>
      <c r="AA572" s="57"/>
      <c r="AB572" s="57"/>
    </row>
    <row r="573" spans="1:28" ht="11.25" customHeight="1">
      <c r="A573" s="56"/>
      <c r="B573" s="57"/>
      <c r="C573" s="57"/>
      <c r="D573" s="57"/>
      <c r="E573" s="57"/>
      <c r="F573" s="57"/>
      <c r="G573" s="57"/>
      <c r="H573" s="56"/>
      <c r="I573" s="56"/>
      <c r="J573" s="120"/>
      <c r="K573" s="57"/>
      <c r="L573" s="57"/>
      <c r="M573" s="57"/>
      <c r="N573" s="57"/>
      <c r="O573" s="57"/>
      <c r="P573" s="57"/>
      <c r="Q573" s="57"/>
      <c r="R573" s="57"/>
      <c r="S573" s="57"/>
      <c r="T573" s="57"/>
      <c r="U573" s="57"/>
      <c r="V573" s="57"/>
      <c r="W573" s="57"/>
      <c r="X573" s="57"/>
      <c r="Y573" s="57"/>
      <c r="Z573" s="57"/>
      <c r="AA573" s="57"/>
      <c r="AB573" s="57"/>
    </row>
    <row r="574" spans="1:28" ht="11.25" customHeight="1">
      <c r="A574" s="56"/>
      <c r="B574" s="57"/>
      <c r="C574" s="57"/>
      <c r="D574" s="57"/>
      <c r="E574" s="57"/>
      <c r="F574" s="57"/>
      <c r="G574" s="57"/>
      <c r="H574" s="56"/>
      <c r="I574" s="56"/>
      <c r="J574" s="120"/>
      <c r="K574" s="57"/>
      <c r="L574" s="57"/>
      <c r="M574" s="57"/>
      <c r="N574" s="57"/>
      <c r="O574" s="57"/>
      <c r="P574" s="57"/>
      <c r="Q574" s="57"/>
      <c r="R574" s="57"/>
      <c r="S574" s="57"/>
      <c r="T574" s="57"/>
      <c r="U574" s="57"/>
      <c r="V574" s="57"/>
      <c r="W574" s="57"/>
      <c r="X574" s="57"/>
      <c r="Y574" s="57"/>
      <c r="Z574" s="57"/>
      <c r="AA574" s="57"/>
      <c r="AB574" s="57"/>
    </row>
    <row r="575" spans="1:28" ht="11.25" customHeight="1">
      <c r="A575" s="56"/>
      <c r="B575" s="57"/>
      <c r="C575" s="57"/>
      <c r="D575" s="57"/>
      <c r="E575" s="57"/>
      <c r="F575" s="57"/>
      <c r="G575" s="57"/>
      <c r="H575" s="56"/>
      <c r="I575" s="56"/>
      <c r="J575" s="120"/>
      <c r="K575" s="57"/>
      <c r="L575" s="57"/>
      <c r="M575" s="57"/>
      <c r="N575" s="57"/>
      <c r="O575" s="57"/>
      <c r="P575" s="57"/>
      <c r="Q575" s="57"/>
      <c r="R575" s="57"/>
      <c r="S575" s="57"/>
      <c r="T575" s="57"/>
      <c r="U575" s="57"/>
      <c r="V575" s="57"/>
      <c r="W575" s="57"/>
      <c r="X575" s="57"/>
      <c r="Y575" s="57"/>
      <c r="Z575" s="57"/>
      <c r="AA575" s="57"/>
      <c r="AB575" s="57"/>
    </row>
    <row r="576" spans="1:28" ht="11.25" customHeight="1">
      <c r="A576" s="56"/>
      <c r="B576" s="57"/>
      <c r="C576" s="57"/>
      <c r="D576" s="57"/>
      <c r="E576" s="57"/>
      <c r="F576" s="57"/>
      <c r="G576" s="57"/>
      <c r="H576" s="56"/>
      <c r="I576" s="56"/>
      <c r="J576" s="120"/>
      <c r="K576" s="57"/>
      <c r="L576" s="57"/>
      <c r="M576" s="57"/>
      <c r="N576" s="57"/>
      <c r="O576" s="57"/>
      <c r="P576" s="57"/>
      <c r="Q576" s="57"/>
      <c r="R576" s="57"/>
      <c r="S576" s="57"/>
      <c r="T576" s="57"/>
      <c r="U576" s="57"/>
      <c r="V576" s="57"/>
      <c r="W576" s="57"/>
      <c r="X576" s="57"/>
      <c r="Y576" s="57"/>
      <c r="Z576" s="57"/>
      <c r="AA576" s="57"/>
      <c r="AB576" s="57"/>
    </row>
    <row r="577" spans="1:28" ht="11.25" customHeight="1">
      <c r="A577" s="56"/>
      <c r="B577" s="57"/>
      <c r="C577" s="57"/>
      <c r="D577" s="57"/>
      <c r="E577" s="57"/>
      <c r="F577" s="57"/>
      <c r="G577" s="57"/>
      <c r="H577" s="56"/>
      <c r="I577" s="56"/>
      <c r="J577" s="120"/>
      <c r="K577" s="57"/>
      <c r="L577" s="57"/>
      <c r="M577" s="57"/>
      <c r="N577" s="57"/>
      <c r="O577" s="57"/>
      <c r="P577" s="57"/>
      <c r="Q577" s="57"/>
      <c r="R577" s="57"/>
      <c r="S577" s="57"/>
      <c r="T577" s="57"/>
      <c r="U577" s="57"/>
      <c r="V577" s="57"/>
      <c r="W577" s="57"/>
      <c r="X577" s="57"/>
      <c r="Y577" s="57"/>
      <c r="Z577" s="57"/>
      <c r="AA577" s="57"/>
      <c r="AB577" s="57"/>
    </row>
    <row r="578" spans="1:28" ht="11.25" customHeight="1">
      <c r="A578" s="56"/>
      <c r="B578" s="57"/>
      <c r="C578" s="57"/>
      <c r="D578" s="57"/>
      <c r="E578" s="57"/>
      <c r="F578" s="57"/>
      <c r="G578" s="57"/>
      <c r="H578" s="56"/>
      <c r="I578" s="56"/>
      <c r="J578" s="120"/>
      <c r="K578" s="57"/>
      <c r="L578" s="57"/>
      <c r="M578" s="57"/>
      <c r="N578" s="57"/>
      <c r="O578" s="57"/>
      <c r="P578" s="57"/>
      <c r="Q578" s="57"/>
      <c r="R578" s="57"/>
      <c r="S578" s="57"/>
      <c r="T578" s="57"/>
      <c r="U578" s="57"/>
      <c r="V578" s="57"/>
      <c r="W578" s="57"/>
      <c r="X578" s="57"/>
      <c r="Y578" s="57"/>
      <c r="Z578" s="57"/>
      <c r="AA578" s="57"/>
      <c r="AB578" s="57"/>
    </row>
    <row r="579" spans="1:28" ht="11.25" customHeight="1">
      <c r="A579" s="56"/>
      <c r="B579" s="57"/>
      <c r="C579" s="57"/>
      <c r="D579" s="57"/>
      <c r="E579" s="57"/>
      <c r="F579" s="57"/>
      <c r="G579" s="57"/>
      <c r="H579" s="56"/>
      <c r="I579" s="56"/>
      <c r="J579" s="120"/>
      <c r="K579" s="57"/>
      <c r="L579" s="57"/>
      <c r="M579" s="57"/>
      <c r="N579" s="57"/>
      <c r="O579" s="57"/>
      <c r="P579" s="57"/>
      <c r="Q579" s="57"/>
      <c r="R579" s="57"/>
      <c r="S579" s="57"/>
      <c r="T579" s="57"/>
      <c r="U579" s="57"/>
      <c r="V579" s="57"/>
      <c r="W579" s="57"/>
      <c r="X579" s="57"/>
      <c r="Y579" s="57"/>
      <c r="Z579" s="57"/>
      <c r="AA579" s="57"/>
      <c r="AB579" s="57"/>
    </row>
    <row r="580" spans="1:28" ht="11.25" customHeight="1">
      <c r="A580" s="56"/>
      <c r="B580" s="57"/>
      <c r="C580" s="57"/>
      <c r="D580" s="57"/>
      <c r="E580" s="57"/>
      <c r="F580" s="57"/>
      <c r="G580" s="57"/>
      <c r="H580" s="56"/>
      <c r="I580" s="56"/>
      <c r="J580" s="120"/>
      <c r="K580" s="57"/>
      <c r="L580" s="57"/>
      <c r="M580" s="57"/>
      <c r="N580" s="57"/>
      <c r="O580" s="57"/>
      <c r="P580" s="57"/>
      <c r="Q580" s="57"/>
      <c r="R580" s="57"/>
      <c r="S580" s="57"/>
      <c r="T580" s="57"/>
      <c r="U580" s="57"/>
      <c r="V580" s="57"/>
      <c r="W580" s="57"/>
      <c r="X580" s="57"/>
      <c r="Y580" s="57"/>
      <c r="Z580" s="57"/>
      <c r="AA580" s="57"/>
      <c r="AB580" s="57"/>
    </row>
    <row r="581" spans="1:28" ht="11.25" customHeight="1">
      <c r="A581" s="56"/>
      <c r="B581" s="57"/>
      <c r="C581" s="57"/>
      <c r="D581" s="57"/>
      <c r="E581" s="57"/>
      <c r="F581" s="57"/>
      <c r="G581" s="57"/>
      <c r="H581" s="56"/>
      <c r="I581" s="56"/>
      <c r="J581" s="120"/>
      <c r="K581" s="57"/>
      <c r="L581" s="57"/>
      <c r="M581" s="57"/>
      <c r="N581" s="57"/>
      <c r="O581" s="57"/>
      <c r="P581" s="57"/>
      <c r="Q581" s="57"/>
      <c r="R581" s="57"/>
      <c r="S581" s="57"/>
      <c r="T581" s="57"/>
      <c r="U581" s="57"/>
      <c r="V581" s="57"/>
      <c r="W581" s="57"/>
      <c r="X581" s="57"/>
      <c r="Y581" s="57"/>
      <c r="Z581" s="57"/>
      <c r="AA581" s="57"/>
      <c r="AB581" s="57"/>
    </row>
    <row r="582" spans="1:28" ht="11.25" customHeight="1">
      <c r="A582" s="56"/>
      <c r="B582" s="57"/>
      <c r="C582" s="57"/>
      <c r="D582" s="57"/>
      <c r="E582" s="57"/>
      <c r="F582" s="57"/>
      <c r="G582" s="57"/>
      <c r="H582" s="56"/>
      <c r="I582" s="56"/>
      <c r="J582" s="120"/>
      <c r="K582" s="57"/>
      <c r="L582" s="57"/>
      <c r="M582" s="57"/>
      <c r="N582" s="57"/>
      <c r="O582" s="57"/>
      <c r="P582" s="57"/>
      <c r="Q582" s="57"/>
      <c r="R582" s="57"/>
      <c r="S582" s="57"/>
      <c r="T582" s="57"/>
      <c r="U582" s="57"/>
      <c r="V582" s="57"/>
      <c r="W582" s="57"/>
      <c r="X582" s="57"/>
      <c r="Y582" s="57"/>
      <c r="Z582" s="57"/>
      <c r="AA582" s="57"/>
      <c r="AB582" s="57"/>
    </row>
    <row r="583" spans="1:28" ht="11.25" customHeight="1">
      <c r="A583" s="56"/>
      <c r="B583" s="57"/>
      <c r="C583" s="57"/>
      <c r="D583" s="57"/>
      <c r="E583" s="57"/>
      <c r="F583" s="57"/>
      <c r="G583" s="57"/>
      <c r="H583" s="56"/>
      <c r="I583" s="56"/>
      <c r="J583" s="120"/>
      <c r="K583" s="57"/>
      <c r="L583" s="57"/>
      <c r="M583" s="57"/>
      <c r="N583" s="57"/>
      <c r="O583" s="57"/>
      <c r="P583" s="57"/>
      <c r="Q583" s="57"/>
      <c r="R583" s="57"/>
      <c r="S583" s="57"/>
      <c r="T583" s="57"/>
      <c r="U583" s="57"/>
      <c r="V583" s="57"/>
      <c r="W583" s="57"/>
      <c r="X583" s="57"/>
      <c r="Y583" s="57"/>
      <c r="Z583" s="57"/>
      <c r="AA583" s="57"/>
      <c r="AB583" s="57"/>
    </row>
    <row r="584" spans="1:28" ht="11.25" customHeight="1">
      <c r="A584" s="56"/>
      <c r="B584" s="57"/>
      <c r="C584" s="57"/>
      <c r="D584" s="57"/>
      <c r="E584" s="57"/>
      <c r="F584" s="57"/>
      <c r="G584" s="57"/>
      <c r="H584" s="56"/>
      <c r="I584" s="56"/>
      <c r="J584" s="120"/>
      <c r="K584" s="57"/>
      <c r="L584" s="57"/>
      <c r="M584" s="57"/>
      <c r="N584" s="57"/>
      <c r="O584" s="57"/>
      <c r="P584" s="57"/>
      <c r="Q584" s="57"/>
      <c r="R584" s="57"/>
      <c r="S584" s="57"/>
      <c r="T584" s="57"/>
      <c r="U584" s="57"/>
      <c r="V584" s="57"/>
      <c r="W584" s="57"/>
      <c r="X584" s="57"/>
      <c r="Y584" s="57"/>
      <c r="Z584" s="57"/>
      <c r="AA584" s="57"/>
      <c r="AB584" s="57"/>
    </row>
    <row r="585" spans="1:28" ht="11.25" customHeight="1">
      <c r="A585" s="56"/>
      <c r="B585" s="57"/>
      <c r="C585" s="57"/>
      <c r="D585" s="57"/>
      <c r="E585" s="57"/>
      <c r="F585" s="57"/>
      <c r="G585" s="57"/>
      <c r="H585" s="56"/>
      <c r="I585" s="56"/>
      <c r="J585" s="120"/>
      <c r="K585" s="57"/>
      <c r="L585" s="57"/>
      <c r="M585" s="57"/>
      <c r="N585" s="57"/>
      <c r="O585" s="57"/>
      <c r="P585" s="57"/>
      <c r="Q585" s="57"/>
      <c r="R585" s="57"/>
      <c r="S585" s="57"/>
      <c r="T585" s="57"/>
      <c r="U585" s="57"/>
      <c r="V585" s="57"/>
      <c r="W585" s="57"/>
      <c r="X585" s="57"/>
      <c r="Y585" s="57"/>
      <c r="Z585" s="57"/>
      <c r="AA585" s="57"/>
      <c r="AB585" s="57"/>
    </row>
    <row r="586" spans="1:28" ht="11.25" customHeight="1">
      <c r="A586" s="56"/>
      <c r="B586" s="57"/>
      <c r="C586" s="57"/>
      <c r="D586" s="57"/>
      <c r="E586" s="57"/>
      <c r="F586" s="57"/>
      <c r="G586" s="57"/>
      <c r="H586" s="56"/>
      <c r="I586" s="56"/>
      <c r="J586" s="120"/>
      <c r="K586" s="57"/>
      <c r="L586" s="57"/>
      <c r="M586" s="57"/>
      <c r="N586" s="57"/>
      <c r="O586" s="57"/>
      <c r="P586" s="57"/>
      <c r="Q586" s="57"/>
      <c r="R586" s="57"/>
      <c r="S586" s="57"/>
      <c r="T586" s="57"/>
      <c r="U586" s="57"/>
      <c r="V586" s="57"/>
      <c r="W586" s="57"/>
      <c r="X586" s="57"/>
      <c r="Y586" s="57"/>
      <c r="Z586" s="57"/>
      <c r="AA586" s="57"/>
      <c r="AB586" s="57"/>
    </row>
    <row r="587" spans="1:28" ht="11.25" customHeight="1">
      <c r="A587" s="56"/>
      <c r="B587" s="57"/>
      <c r="C587" s="57"/>
      <c r="D587" s="57"/>
      <c r="E587" s="57"/>
      <c r="F587" s="57"/>
      <c r="G587" s="57"/>
      <c r="H587" s="56"/>
      <c r="I587" s="56"/>
      <c r="J587" s="120"/>
      <c r="K587" s="57"/>
      <c r="L587" s="57"/>
      <c r="M587" s="57"/>
      <c r="N587" s="57"/>
      <c r="O587" s="57"/>
      <c r="P587" s="57"/>
      <c r="Q587" s="57"/>
      <c r="R587" s="57"/>
      <c r="S587" s="57"/>
      <c r="T587" s="57"/>
      <c r="U587" s="57"/>
      <c r="V587" s="57"/>
      <c r="W587" s="57"/>
      <c r="X587" s="57"/>
      <c r="Y587" s="57"/>
      <c r="Z587" s="57"/>
      <c r="AA587" s="57"/>
      <c r="AB587" s="57"/>
    </row>
    <row r="588" spans="1:28" ht="11.25" customHeight="1">
      <c r="A588" s="56"/>
      <c r="B588" s="57"/>
      <c r="C588" s="57"/>
      <c r="D588" s="57"/>
      <c r="E588" s="57"/>
      <c r="F588" s="57"/>
      <c r="G588" s="57"/>
      <c r="H588" s="56"/>
      <c r="I588" s="56"/>
      <c r="J588" s="120"/>
      <c r="K588" s="57"/>
      <c r="L588" s="57"/>
      <c r="M588" s="57"/>
      <c r="N588" s="57"/>
      <c r="O588" s="57"/>
      <c r="P588" s="57"/>
      <c r="Q588" s="57"/>
      <c r="R588" s="57"/>
      <c r="S588" s="57"/>
      <c r="T588" s="57"/>
      <c r="U588" s="57"/>
      <c r="V588" s="57"/>
      <c r="W588" s="57"/>
      <c r="X588" s="57"/>
      <c r="Y588" s="57"/>
      <c r="Z588" s="57"/>
      <c r="AA588" s="57"/>
      <c r="AB588" s="57"/>
    </row>
    <row r="589" spans="1:28" ht="11.25" customHeight="1">
      <c r="A589" s="56"/>
      <c r="B589" s="57"/>
      <c r="C589" s="57"/>
      <c r="D589" s="57"/>
      <c r="E589" s="57"/>
      <c r="F589" s="57"/>
      <c r="G589" s="57"/>
      <c r="H589" s="56"/>
      <c r="I589" s="56"/>
      <c r="J589" s="120"/>
      <c r="K589" s="57"/>
      <c r="L589" s="57"/>
      <c r="M589" s="57"/>
      <c r="N589" s="57"/>
      <c r="O589" s="57"/>
      <c r="P589" s="57"/>
      <c r="Q589" s="57"/>
      <c r="R589" s="57"/>
      <c r="S589" s="57"/>
      <c r="T589" s="57"/>
      <c r="U589" s="57"/>
      <c r="V589" s="57"/>
      <c r="W589" s="57"/>
      <c r="X589" s="57"/>
      <c r="Y589" s="57"/>
      <c r="Z589" s="57"/>
      <c r="AA589" s="57"/>
      <c r="AB589" s="57"/>
    </row>
    <row r="590" spans="1:28" ht="11.25" customHeight="1">
      <c r="A590" s="56"/>
      <c r="B590" s="57"/>
      <c r="C590" s="57"/>
      <c r="D590" s="57"/>
      <c r="E590" s="57"/>
      <c r="F590" s="57"/>
      <c r="G590" s="57"/>
      <c r="H590" s="56"/>
      <c r="I590" s="56"/>
      <c r="J590" s="120"/>
      <c r="K590" s="57"/>
      <c r="L590" s="57"/>
      <c r="M590" s="57"/>
      <c r="N590" s="57"/>
      <c r="O590" s="57"/>
      <c r="P590" s="57"/>
      <c r="Q590" s="57"/>
      <c r="R590" s="57"/>
      <c r="S590" s="57"/>
      <c r="T590" s="57"/>
      <c r="U590" s="57"/>
      <c r="V590" s="57"/>
      <c r="W590" s="57"/>
      <c r="X590" s="57"/>
      <c r="Y590" s="57"/>
      <c r="Z590" s="57"/>
      <c r="AA590" s="57"/>
      <c r="AB590" s="57"/>
    </row>
    <row r="591" spans="1:28" ht="11.25" customHeight="1">
      <c r="A591" s="56"/>
      <c r="B591" s="57"/>
      <c r="C591" s="57"/>
      <c r="D591" s="57"/>
      <c r="E591" s="57"/>
      <c r="F591" s="57"/>
      <c r="G591" s="57"/>
      <c r="H591" s="56"/>
      <c r="I591" s="56"/>
      <c r="J591" s="120"/>
      <c r="K591" s="57"/>
      <c r="L591" s="57"/>
      <c r="M591" s="57"/>
      <c r="N591" s="57"/>
      <c r="O591" s="57"/>
      <c r="P591" s="57"/>
      <c r="Q591" s="57"/>
      <c r="R591" s="57"/>
      <c r="S591" s="57"/>
      <c r="T591" s="57"/>
      <c r="U591" s="57"/>
      <c r="V591" s="57"/>
      <c r="W591" s="57"/>
      <c r="X591" s="57"/>
      <c r="Y591" s="57"/>
      <c r="Z591" s="57"/>
      <c r="AA591" s="57"/>
      <c r="AB591" s="57"/>
    </row>
    <row r="592" spans="1:28" ht="11.25" customHeight="1">
      <c r="A592" s="56"/>
      <c r="B592" s="57"/>
      <c r="C592" s="57"/>
      <c r="D592" s="57"/>
      <c r="E592" s="57"/>
      <c r="F592" s="57"/>
      <c r="G592" s="57"/>
      <c r="H592" s="56"/>
      <c r="I592" s="56"/>
      <c r="J592" s="120"/>
      <c r="K592" s="57"/>
      <c r="L592" s="57"/>
      <c r="M592" s="57"/>
      <c r="N592" s="57"/>
      <c r="O592" s="57"/>
      <c r="P592" s="57"/>
      <c r="Q592" s="57"/>
      <c r="R592" s="57"/>
      <c r="S592" s="57"/>
      <c r="T592" s="57"/>
      <c r="U592" s="57"/>
      <c r="V592" s="57"/>
      <c r="W592" s="57"/>
      <c r="X592" s="57"/>
      <c r="Y592" s="57"/>
      <c r="Z592" s="57"/>
      <c r="AA592" s="57"/>
      <c r="AB592" s="57"/>
    </row>
    <row r="593" spans="1:28" ht="11.25" customHeight="1">
      <c r="A593" s="56"/>
      <c r="B593" s="57"/>
      <c r="C593" s="57"/>
      <c r="D593" s="57"/>
      <c r="E593" s="57"/>
      <c r="F593" s="57"/>
      <c r="G593" s="57"/>
      <c r="H593" s="56"/>
      <c r="I593" s="56"/>
      <c r="J593" s="120"/>
      <c r="K593" s="57"/>
      <c r="L593" s="57"/>
      <c r="M593" s="57"/>
      <c r="N593" s="57"/>
      <c r="O593" s="57"/>
      <c r="P593" s="57"/>
      <c r="Q593" s="57"/>
      <c r="R593" s="57"/>
      <c r="S593" s="57"/>
      <c r="T593" s="57"/>
      <c r="U593" s="57"/>
      <c r="V593" s="57"/>
      <c r="W593" s="57"/>
      <c r="X593" s="57"/>
      <c r="Y593" s="57"/>
      <c r="Z593" s="57"/>
      <c r="AA593" s="57"/>
      <c r="AB593" s="57"/>
    </row>
    <row r="594" spans="1:28" ht="11.25" customHeight="1">
      <c r="A594" s="56"/>
      <c r="B594" s="57"/>
      <c r="C594" s="57"/>
      <c r="D594" s="57"/>
      <c r="E594" s="57"/>
      <c r="F594" s="57"/>
      <c r="G594" s="57"/>
      <c r="H594" s="56"/>
      <c r="I594" s="56"/>
      <c r="J594" s="120"/>
      <c r="K594" s="57"/>
      <c r="L594" s="57"/>
      <c r="M594" s="57"/>
      <c r="N594" s="57"/>
      <c r="O594" s="57"/>
      <c r="P594" s="57"/>
      <c r="Q594" s="57"/>
      <c r="R594" s="57"/>
      <c r="S594" s="57"/>
      <c r="T594" s="57"/>
      <c r="U594" s="57"/>
      <c r="V594" s="57"/>
      <c r="W594" s="57"/>
      <c r="X594" s="57"/>
      <c r="Y594" s="57"/>
      <c r="Z594" s="57"/>
      <c r="AA594" s="57"/>
      <c r="AB594" s="57"/>
    </row>
    <row r="595" spans="1:28" ht="11.25" customHeight="1">
      <c r="A595" s="56"/>
      <c r="B595" s="57"/>
      <c r="C595" s="57"/>
      <c r="D595" s="57"/>
      <c r="E595" s="57"/>
      <c r="F595" s="57"/>
      <c r="G595" s="57"/>
      <c r="H595" s="56"/>
      <c r="I595" s="56"/>
      <c r="J595" s="120"/>
      <c r="K595" s="57"/>
      <c r="L595" s="57"/>
      <c r="M595" s="57"/>
      <c r="N595" s="57"/>
      <c r="O595" s="57"/>
      <c r="P595" s="57"/>
      <c r="Q595" s="57"/>
      <c r="R595" s="57"/>
      <c r="S595" s="57"/>
      <c r="T595" s="57"/>
      <c r="U595" s="57"/>
      <c r="V595" s="57"/>
      <c r="W595" s="57"/>
      <c r="X595" s="57"/>
      <c r="Y595" s="57"/>
      <c r="Z595" s="57"/>
      <c r="AA595" s="57"/>
      <c r="AB595" s="57"/>
    </row>
    <row r="596" spans="1:28" ht="11.25" customHeight="1">
      <c r="A596" s="56"/>
      <c r="B596" s="57"/>
      <c r="C596" s="57"/>
      <c r="D596" s="57"/>
      <c r="E596" s="57"/>
      <c r="F596" s="57"/>
      <c r="G596" s="57"/>
      <c r="H596" s="56"/>
      <c r="I596" s="56"/>
      <c r="J596" s="120"/>
      <c r="K596" s="57"/>
      <c r="L596" s="57"/>
      <c r="M596" s="57"/>
      <c r="N596" s="57"/>
      <c r="O596" s="57"/>
      <c r="P596" s="57"/>
      <c r="Q596" s="57"/>
      <c r="R596" s="57"/>
      <c r="S596" s="57"/>
      <c r="T596" s="57"/>
      <c r="U596" s="57"/>
      <c r="V596" s="57"/>
      <c r="W596" s="57"/>
      <c r="X596" s="57"/>
      <c r="Y596" s="57"/>
      <c r="Z596" s="57"/>
      <c r="AA596" s="57"/>
      <c r="AB596" s="57"/>
    </row>
    <row r="597" spans="1:28" ht="11.25" customHeight="1">
      <c r="A597" s="56"/>
      <c r="B597" s="57"/>
      <c r="C597" s="57"/>
      <c r="D597" s="57"/>
      <c r="E597" s="57"/>
      <c r="F597" s="57"/>
      <c r="G597" s="57"/>
      <c r="H597" s="56"/>
      <c r="I597" s="56"/>
      <c r="J597" s="120"/>
      <c r="K597" s="57"/>
      <c r="L597" s="57"/>
      <c r="M597" s="57"/>
      <c r="N597" s="57"/>
      <c r="O597" s="57"/>
      <c r="P597" s="57"/>
      <c r="Q597" s="57"/>
      <c r="R597" s="57"/>
      <c r="S597" s="57"/>
      <c r="T597" s="57"/>
      <c r="U597" s="57"/>
      <c r="V597" s="57"/>
      <c r="W597" s="57"/>
      <c r="X597" s="57"/>
      <c r="Y597" s="57"/>
      <c r="Z597" s="57"/>
      <c r="AA597" s="57"/>
      <c r="AB597" s="57"/>
    </row>
    <row r="598" spans="1:28" ht="11.25" customHeight="1">
      <c r="A598" s="56"/>
      <c r="B598" s="57"/>
      <c r="C598" s="57"/>
      <c r="D598" s="57"/>
      <c r="E598" s="57"/>
      <c r="F598" s="57"/>
      <c r="G598" s="57"/>
      <c r="H598" s="56"/>
      <c r="I598" s="56"/>
      <c r="J598" s="120"/>
      <c r="K598" s="57"/>
      <c r="L598" s="57"/>
      <c r="M598" s="57"/>
      <c r="N598" s="57"/>
      <c r="O598" s="57"/>
      <c r="P598" s="57"/>
      <c r="Q598" s="57"/>
      <c r="R598" s="57"/>
      <c r="S598" s="57"/>
      <c r="T598" s="57"/>
      <c r="U598" s="57"/>
      <c r="V598" s="57"/>
      <c r="W598" s="57"/>
      <c r="X598" s="57"/>
      <c r="Y598" s="57"/>
      <c r="Z598" s="57"/>
      <c r="AA598" s="57"/>
      <c r="AB598" s="57"/>
    </row>
    <row r="599" spans="1:28" ht="11.25" customHeight="1">
      <c r="A599" s="56"/>
      <c r="B599" s="57"/>
      <c r="C599" s="57"/>
      <c r="D599" s="57"/>
      <c r="E599" s="57"/>
      <c r="F599" s="57"/>
      <c r="G599" s="57"/>
      <c r="H599" s="56"/>
      <c r="I599" s="56"/>
      <c r="J599" s="120"/>
      <c r="K599" s="57"/>
      <c r="L599" s="57"/>
      <c r="M599" s="57"/>
      <c r="N599" s="57"/>
      <c r="O599" s="57"/>
      <c r="P599" s="57"/>
      <c r="Q599" s="57"/>
      <c r="R599" s="57"/>
      <c r="S599" s="57"/>
      <c r="T599" s="57"/>
      <c r="U599" s="57"/>
      <c r="V599" s="57"/>
      <c r="W599" s="57"/>
      <c r="X599" s="57"/>
      <c r="Y599" s="57"/>
      <c r="Z599" s="57"/>
      <c r="AA599" s="57"/>
      <c r="AB599" s="57"/>
    </row>
    <row r="600" spans="1:28" ht="11.25" customHeight="1">
      <c r="A600" s="56"/>
      <c r="B600" s="57"/>
      <c r="C600" s="57"/>
      <c r="D600" s="57"/>
      <c r="E600" s="57"/>
      <c r="F600" s="57"/>
      <c r="G600" s="57"/>
      <c r="H600" s="56"/>
      <c r="I600" s="56"/>
      <c r="J600" s="120"/>
      <c r="K600" s="57"/>
      <c r="L600" s="57"/>
      <c r="M600" s="57"/>
      <c r="N600" s="57"/>
      <c r="O600" s="57"/>
      <c r="P600" s="57"/>
      <c r="Q600" s="57"/>
      <c r="R600" s="57"/>
      <c r="S600" s="57"/>
      <c r="T600" s="57"/>
      <c r="U600" s="57"/>
      <c r="V600" s="57"/>
      <c r="W600" s="57"/>
      <c r="X600" s="57"/>
      <c r="Y600" s="57"/>
      <c r="Z600" s="57"/>
      <c r="AA600" s="57"/>
      <c r="AB600" s="57"/>
    </row>
    <row r="601" spans="1:28" ht="11.25" customHeight="1">
      <c r="A601" s="56"/>
      <c r="B601" s="57"/>
      <c r="C601" s="57"/>
      <c r="D601" s="57"/>
      <c r="E601" s="57"/>
      <c r="F601" s="57"/>
      <c r="G601" s="57"/>
      <c r="H601" s="56"/>
      <c r="I601" s="56"/>
      <c r="J601" s="120"/>
      <c r="K601" s="57"/>
      <c r="L601" s="57"/>
      <c r="M601" s="57"/>
      <c r="N601" s="57"/>
      <c r="O601" s="57"/>
      <c r="P601" s="57"/>
      <c r="Q601" s="57"/>
      <c r="R601" s="57"/>
      <c r="S601" s="57"/>
      <c r="T601" s="57"/>
      <c r="U601" s="57"/>
      <c r="V601" s="57"/>
      <c r="W601" s="57"/>
      <c r="X601" s="57"/>
      <c r="Y601" s="57"/>
      <c r="Z601" s="57"/>
      <c r="AA601" s="57"/>
      <c r="AB601" s="57"/>
    </row>
    <row r="602" spans="1:28" ht="11.25" customHeight="1">
      <c r="A602" s="56"/>
      <c r="B602" s="57"/>
      <c r="C602" s="57"/>
      <c r="D602" s="57"/>
      <c r="E602" s="57"/>
      <c r="F602" s="57"/>
      <c r="G602" s="57"/>
      <c r="H602" s="56"/>
      <c r="I602" s="56"/>
      <c r="J602" s="120"/>
      <c r="K602" s="57"/>
      <c r="L602" s="57"/>
      <c r="M602" s="57"/>
      <c r="N602" s="57"/>
      <c r="O602" s="57"/>
      <c r="P602" s="57"/>
      <c r="Q602" s="57"/>
      <c r="R602" s="57"/>
      <c r="S602" s="57"/>
      <c r="T602" s="57"/>
      <c r="U602" s="57"/>
      <c r="V602" s="57"/>
      <c r="W602" s="57"/>
      <c r="X602" s="57"/>
      <c r="Y602" s="57"/>
      <c r="Z602" s="57"/>
      <c r="AA602" s="57"/>
      <c r="AB602" s="57"/>
    </row>
    <row r="603" spans="1:28" ht="11.25" customHeight="1">
      <c r="A603" s="56"/>
      <c r="B603" s="57"/>
      <c r="C603" s="57"/>
      <c r="D603" s="57"/>
      <c r="E603" s="57"/>
      <c r="F603" s="57"/>
      <c r="G603" s="57"/>
      <c r="H603" s="56"/>
      <c r="I603" s="56"/>
      <c r="J603" s="120"/>
      <c r="K603" s="57"/>
      <c r="L603" s="57"/>
      <c r="M603" s="57"/>
      <c r="N603" s="57"/>
      <c r="O603" s="57"/>
      <c r="P603" s="57"/>
      <c r="Q603" s="57"/>
      <c r="R603" s="57"/>
      <c r="S603" s="57"/>
      <c r="T603" s="57"/>
      <c r="U603" s="57"/>
      <c r="V603" s="57"/>
      <c r="W603" s="57"/>
      <c r="X603" s="57"/>
      <c r="Y603" s="57"/>
      <c r="Z603" s="57"/>
      <c r="AA603" s="57"/>
      <c r="AB603" s="57"/>
    </row>
    <row r="604" spans="1:28" ht="11.25" customHeight="1">
      <c r="A604" s="56"/>
      <c r="B604" s="57"/>
      <c r="C604" s="57"/>
      <c r="D604" s="57"/>
      <c r="E604" s="57"/>
      <c r="F604" s="57"/>
      <c r="G604" s="57"/>
      <c r="H604" s="56"/>
      <c r="I604" s="56"/>
      <c r="J604" s="120"/>
      <c r="K604" s="57"/>
      <c r="L604" s="57"/>
      <c r="M604" s="57"/>
      <c r="N604" s="57"/>
      <c r="O604" s="57"/>
      <c r="P604" s="57"/>
      <c r="Q604" s="57"/>
      <c r="R604" s="57"/>
      <c r="S604" s="57"/>
      <c r="T604" s="57"/>
      <c r="U604" s="57"/>
      <c r="V604" s="57"/>
      <c r="W604" s="57"/>
      <c r="X604" s="57"/>
      <c r="Y604" s="57"/>
      <c r="Z604" s="57"/>
      <c r="AA604" s="57"/>
      <c r="AB604" s="57"/>
    </row>
    <row r="605" spans="1:28" ht="11.25" customHeight="1">
      <c r="A605" s="56"/>
      <c r="B605" s="57"/>
      <c r="C605" s="57"/>
      <c r="D605" s="57"/>
      <c r="E605" s="57"/>
      <c r="F605" s="57"/>
      <c r="G605" s="57"/>
      <c r="H605" s="56"/>
      <c r="I605" s="56"/>
      <c r="J605" s="120"/>
      <c r="K605" s="57"/>
      <c r="L605" s="57"/>
      <c r="M605" s="57"/>
      <c r="N605" s="57"/>
      <c r="O605" s="57"/>
      <c r="P605" s="57"/>
      <c r="Q605" s="57"/>
      <c r="R605" s="57"/>
      <c r="S605" s="57"/>
      <c r="T605" s="57"/>
      <c r="U605" s="57"/>
      <c r="V605" s="57"/>
      <c r="W605" s="57"/>
      <c r="X605" s="57"/>
      <c r="Y605" s="57"/>
      <c r="Z605" s="57"/>
      <c r="AA605" s="57"/>
      <c r="AB605" s="57"/>
    </row>
    <row r="606" spans="1:28" ht="11.25" customHeight="1">
      <c r="A606" s="56"/>
      <c r="B606" s="57"/>
      <c r="C606" s="57"/>
      <c r="D606" s="57"/>
      <c r="E606" s="57"/>
      <c r="F606" s="57"/>
      <c r="G606" s="57"/>
      <c r="H606" s="56"/>
      <c r="I606" s="56"/>
      <c r="J606" s="120"/>
      <c r="K606" s="57"/>
      <c r="L606" s="57"/>
      <c r="M606" s="57"/>
      <c r="N606" s="57"/>
      <c r="O606" s="57"/>
      <c r="P606" s="57"/>
      <c r="Q606" s="57"/>
      <c r="R606" s="57"/>
      <c r="S606" s="57"/>
      <c r="T606" s="57"/>
      <c r="U606" s="57"/>
      <c r="V606" s="57"/>
      <c r="W606" s="57"/>
      <c r="X606" s="57"/>
      <c r="Y606" s="57"/>
      <c r="Z606" s="57"/>
      <c r="AA606" s="57"/>
      <c r="AB606" s="57"/>
    </row>
    <row r="607" spans="1:28" ht="11.25" customHeight="1">
      <c r="A607" s="56"/>
      <c r="B607" s="57"/>
      <c r="C607" s="57"/>
      <c r="D607" s="57"/>
      <c r="E607" s="57"/>
      <c r="F607" s="57"/>
      <c r="G607" s="57"/>
      <c r="H607" s="56"/>
      <c r="I607" s="56"/>
      <c r="J607" s="120"/>
      <c r="K607" s="57"/>
      <c r="L607" s="57"/>
      <c r="M607" s="57"/>
      <c r="N607" s="57"/>
      <c r="O607" s="57"/>
      <c r="P607" s="57"/>
      <c r="Q607" s="57"/>
      <c r="R607" s="57"/>
      <c r="S607" s="57"/>
      <c r="T607" s="57"/>
      <c r="U607" s="57"/>
      <c r="V607" s="57"/>
      <c r="W607" s="57"/>
      <c r="X607" s="57"/>
      <c r="Y607" s="57"/>
      <c r="Z607" s="57"/>
      <c r="AA607" s="57"/>
      <c r="AB607" s="57"/>
    </row>
    <row r="608" spans="1:28" ht="11.25" customHeight="1">
      <c r="A608" s="56"/>
      <c r="B608" s="57"/>
      <c r="C608" s="57"/>
      <c r="D608" s="57"/>
      <c r="E608" s="57"/>
      <c r="F608" s="57"/>
      <c r="G608" s="57"/>
      <c r="H608" s="56"/>
      <c r="I608" s="56"/>
      <c r="J608" s="120"/>
      <c r="K608" s="57"/>
      <c r="L608" s="57"/>
      <c r="M608" s="57"/>
      <c r="N608" s="57"/>
      <c r="O608" s="57"/>
      <c r="P608" s="57"/>
      <c r="Q608" s="57"/>
      <c r="R608" s="57"/>
      <c r="S608" s="57"/>
      <c r="T608" s="57"/>
      <c r="U608" s="57"/>
      <c r="V608" s="57"/>
      <c r="W608" s="57"/>
      <c r="X608" s="57"/>
      <c r="Y608" s="57"/>
      <c r="Z608" s="57"/>
      <c r="AA608" s="57"/>
      <c r="AB608" s="57"/>
    </row>
    <row r="609" spans="1:28" ht="11.25" customHeight="1">
      <c r="A609" s="56"/>
      <c r="B609" s="57"/>
      <c r="C609" s="57"/>
      <c r="D609" s="57"/>
      <c r="E609" s="57"/>
      <c r="F609" s="57"/>
      <c r="G609" s="57"/>
      <c r="H609" s="56"/>
      <c r="I609" s="56"/>
      <c r="J609" s="120"/>
      <c r="K609" s="57"/>
      <c r="L609" s="57"/>
      <c r="M609" s="57"/>
      <c r="N609" s="57"/>
      <c r="O609" s="57"/>
      <c r="P609" s="57"/>
      <c r="Q609" s="57"/>
      <c r="R609" s="57"/>
      <c r="S609" s="57"/>
      <c r="T609" s="57"/>
      <c r="U609" s="57"/>
      <c r="V609" s="57"/>
      <c r="W609" s="57"/>
      <c r="X609" s="57"/>
      <c r="Y609" s="57"/>
      <c r="Z609" s="57"/>
      <c r="AA609" s="57"/>
      <c r="AB609" s="57"/>
    </row>
    <row r="610" spans="1:28" ht="11.25" customHeight="1">
      <c r="A610" s="56"/>
      <c r="B610" s="57"/>
      <c r="C610" s="57"/>
      <c r="D610" s="57"/>
      <c r="E610" s="57"/>
      <c r="F610" s="57"/>
      <c r="G610" s="57"/>
      <c r="H610" s="56"/>
      <c r="I610" s="56"/>
      <c r="J610" s="120"/>
      <c r="K610" s="57"/>
      <c r="L610" s="57"/>
      <c r="M610" s="57"/>
      <c r="N610" s="57"/>
      <c r="O610" s="57"/>
      <c r="P610" s="57"/>
      <c r="Q610" s="57"/>
      <c r="R610" s="57"/>
      <c r="S610" s="57"/>
      <c r="T610" s="57"/>
      <c r="U610" s="57"/>
      <c r="V610" s="57"/>
      <c r="W610" s="57"/>
      <c r="X610" s="57"/>
      <c r="Y610" s="57"/>
      <c r="Z610" s="57"/>
      <c r="AA610" s="57"/>
      <c r="AB610" s="57"/>
    </row>
    <row r="611" spans="1:28" ht="11.25" customHeight="1">
      <c r="A611" s="56"/>
      <c r="B611" s="57"/>
      <c r="C611" s="57"/>
      <c r="D611" s="57"/>
      <c r="E611" s="57"/>
      <c r="F611" s="57"/>
      <c r="G611" s="57"/>
      <c r="H611" s="56"/>
      <c r="I611" s="56"/>
      <c r="J611" s="120"/>
      <c r="K611" s="57"/>
      <c r="L611" s="57"/>
      <c r="M611" s="57"/>
      <c r="N611" s="57"/>
      <c r="O611" s="57"/>
      <c r="P611" s="57"/>
      <c r="Q611" s="57"/>
      <c r="R611" s="57"/>
      <c r="S611" s="57"/>
      <c r="T611" s="57"/>
      <c r="U611" s="57"/>
      <c r="V611" s="57"/>
      <c r="W611" s="57"/>
      <c r="X611" s="57"/>
      <c r="Y611" s="57"/>
      <c r="Z611" s="57"/>
      <c r="AA611" s="57"/>
      <c r="AB611" s="57"/>
    </row>
    <row r="612" spans="1:28" ht="11.25" customHeight="1">
      <c r="A612" s="56"/>
      <c r="B612" s="57"/>
      <c r="C612" s="57"/>
      <c r="D612" s="57"/>
      <c r="E612" s="57"/>
      <c r="F612" s="57"/>
      <c r="G612" s="57"/>
      <c r="H612" s="56"/>
      <c r="I612" s="56"/>
      <c r="J612" s="120"/>
      <c r="K612" s="57"/>
      <c r="L612" s="57"/>
      <c r="M612" s="57"/>
      <c r="N612" s="57"/>
      <c r="O612" s="57"/>
      <c r="P612" s="57"/>
      <c r="Q612" s="57"/>
      <c r="R612" s="57"/>
      <c r="S612" s="57"/>
      <c r="T612" s="57"/>
      <c r="U612" s="57"/>
      <c r="V612" s="57"/>
      <c r="W612" s="57"/>
      <c r="X612" s="57"/>
      <c r="Y612" s="57"/>
      <c r="Z612" s="57"/>
      <c r="AA612" s="57"/>
      <c r="AB612" s="57"/>
    </row>
    <row r="613" spans="1:28" ht="11.25" customHeight="1">
      <c r="A613" s="56"/>
      <c r="B613" s="57"/>
      <c r="C613" s="57"/>
      <c r="D613" s="57"/>
      <c r="E613" s="57"/>
      <c r="F613" s="57"/>
      <c r="G613" s="57"/>
      <c r="H613" s="56"/>
      <c r="I613" s="56"/>
      <c r="J613" s="120"/>
      <c r="K613" s="57"/>
      <c r="L613" s="57"/>
      <c r="M613" s="57"/>
      <c r="N613" s="57"/>
      <c r="O613" s="57"/>
      <c r="P613" s="57"/>
      <c r="Q613" s="57"/>
      <c r="R613" s="57"/>
      <c r="S613" s="57"/>
      <c r="T613" s="57"/>
      <c r="U613" s="57"/>
      <c r="V613" s="57"/>
      <c r="W613" s="57"/>
      <c r="X613" s="57"/>
      <c r="Y613" s="57"/>
      <c r="Z613" s="57"/>
      <c r="AA613" s="57"/>
      <c r="AB613" s="57"/>
    </row>
    <row r="614" spans="1:28" ht="11.25" customHeight="1">
      <c r="A614" s="56"/>
      <c r="B614" s="57"/>
      <c r="C614" s="57"/>
      <c r="D614" s="57"/>
      <c r="E614" s="57"/>
      <c r="F614" s="57"/>
      <c r="G614" s="57"/>
      <c r="H614" s="56"/>
      <c r="I614" s="56"/>
      <c r="J614" s="120"/>
      <c r="K614" s="57"/>
      <c r="L614" s="57"/>
      <c r="M614" s="57"/>
      <c r="N614" s="57"/>
      <c r="O614" s="57"/>
      <c r="P614" s="57"/>
      <c r="Q614" s="57"/>
      <c r="R614" s="57"/>
      <c r="S614" s="57"/>
      <c r="T614" s="57"/>
      <c r="U614" s="57"/>
      <c r="V614" s="57"/>
      <c r="W614" s="57"/>
      <c r="X614" s="57"/>
      <c r="Y614" s="57"/>
      <c r="Z614" s="57"/>
      <c r="AA614" s="57"/>
      <c r="AB614" s="57"/>
    </row>
    <row r="615" spans="1:28" ht="11.25" customHeight="1">
      <c r="A615" s="56"/>
      <c r="B615" s="57"/>
      <c r="C615" s="57"/>
      <c r="D615" s="57"/>
      <c r="E615" s="57"/>
      <c r="F615" s="57"/>
      <c r="G615" s="57"/>
      <c r="H615" s="56"/>
      <c r="I615" s="56"/>
      <c r="J615" s="120"/>
      <c r="K615" s="57"/>
      <c r="L615" s="57"/>
      <c r="M615" s="57"/>
      <c r="N615" s="57"/>
      <c r="O615" s="57"/>
      <c r="P615" s="57"/>
      <c r="Q615" s="57"/>
      <c r="R615" s="57"/>
      <c r="S615" s="57"/>
      <c r="T615" s="57"/>
      <c r="U615" s="57"/>
      <c r="V615" s="57"/>
      <c r="W615" s="57"/>
      <c r="X615" s="57"/>
      <c r="Y615" s="57"/>
      <c r="Z615" s="57"/>
      <c r="AA615" s="57"/>
      <c r="AB615" s="57"/>
    </row>
    <row r="616" spans="1:28" ht="11.25" customHeight="1">
      <c r="A616" s="56"/>
      <c r="B616" s="57"/>
      <c r="C616" s="57"/>
      <c r="D616" s="57"/>
      <c r="E616" s="57"/>
      <c r="F616" s="57"/>
      <c r="G616" s="57"/>
      <c r="H616" s="56"/>
      <c r="I616" s="56"/>
      <c r="J616" s="120"/>
      <c r="K616" s="57"/>
      <c r="L616" s="57"/>
      <c r="M616" s="57"/>
      <c r="N616" s="57"/>
      <c r="O616" s="57"/>
      <c r="P616" s="57"/>
      <c r="Q616" s="57"/>
      <c r="R616" s="57"/>
      <c r="S616" s="57"/>
      <c r="T616" s="57"/>
      <c r="U616" s="57"/>
      <c r="V616" s="57"/>
      <c r="W616" s="57"/>
      <c r="X616" s="57"/>
      <c r="Y616" s="57"/>
      <c r="Z616" s="57"/>
      <c r="AA616" s="57"/>
      <c r="AB616" s="57"/>
    </row>
    <row r="617" spans="1:28" ht="11.25" customHeight="1">
      <c r="A617" s="56"/>
      <c r="B617" s="57"/>
      <c r="C617" s="57"/>
      <c r="D617" s="57"/>
      <c r="E617" s="57"/>
      <c r="F617" s="57"/>
      <c r="G617" s="57"/>
      <c r="H617" s="56"/>
      <c r="I617" s="56"/>
      <c r="J617" s="120"/>
      <c r="K617" s="57"/>
      <c r="L617" s="57"/>
      <c r="M617" s="57"/>
      <c r="N617" s="57"/>
      <c r="O617" s="57"/>
      <c r="P617" s="57"/>
      <c r="Q617" s="57"/>
      <c r="R617" s="57"/>
      <c r="S617" s="57"/>
      <c r="T617" s="57"/>
      <c r="U617" s="57"/>
      <c r="V617" s="57"/>
      <c r="W617" s="57"/>
      <c r="X617" s="57"/>
      <c r="Y617" s="57"/>
      <c r="Z617" s="57"/>
      <c r="AA617" s="57"/>
      <c r="AB617" s="57"/>
    </row>
    <row r="618" spans="1:28" ht="11.25" customHeight="1">
      <c r="A618" s="56"/>
      <c r="B618" s="57"/>
      <c r="C618" s="57"/>
      <c r="D618" s="57"/>
      <c r="E618" s="57"/>
      <c r="F618" s="57"/>
      <c r="G618" s="57"/>
      <c r="H618" s="56"/>
      <c r="I618" s="56"/>
      <c r="J618" s="120"/>
      <c r="K618" s="57"/>
      <c r="L618" s="57"/>
      <c r="M618" s="57"/>
      <c r="N618" s="57"/>
      <c r="O618" s="57"/>
      <c r="P618" s="57"/>
      <c r="Q618" s="57"/>
      <c r="R618" s="57"/>
      <c r="S618" s="57"/>
      <c r="T618" s="57"/>
      <c r="U618" s="57"/>
      <c r="V618" s="57"/>
      <c r="W618" s="57"/>
      <c r="X618" s="57"/>
      <c r="Y618" s="57"/>
      <c r="Z618" s="57"/>
      <c r="AA618" s="57"/>
      <c r="AB618" s="57"/>
    </row>
    <row r="619" spans="1:28" ht="11.25" customHeight="1">
      <c r="A619" s="56"/>
      <c r="B619" s="57"/>
      <c r="C619" s="57"/>
      <c r="D619" s="57"/>
      <c r="E619" s="57"/>
      <c r="F619" s="57"/>
      <c r="G619" s="57"/>
      <c r="H619" s="56"/>
      <c r="I619" s="56"/>
      <c r="J619" s="120"/>
      <c r="K619" s="57"/>
      <c r="L619" s="57"/>
      <c r="M619" s="57"/>
      <c r="N619" s="57"/>
      <c r="O619" s="57"/>
      <c r="P619" s="57"/>
      <c r="Q619" s="57"/>
      <c r="R619" s="57"/>
      <c r="S619" s="57"/>
      <c r="T619" s="57"/>
      <c r="U619" s="57"/>
      <c r="V619" s="57"/>
      <c r="W619" s="57"/>
      <c r="X619" s="57"/>
      <c r="Y619" s="57"/>
      <c r="Z619" s="57"/>
      <c r="AA619" s="57"/>
      <c r="AB619" s="57"/>
    </row>
    <row r="620" spans="1:28" ht="11.25" customHeight="1">
      <c r="A620" s="56"/>
      <c r="B620" s="57"/>
      <c r="C620" s="57"/>
      <c r="D620" s="57"/>
      <c r="E620" s="57"/>
      <c r="F620" s="57"/>
      <c r="G620" s="57"/>
      <c r="H620" s="56"/>
      <c r="I620" s="56"/>
      <c r="J620" s="120"/>
      <c r="K620" s="57"/>
      <c r="L620" s="57"/>
      <c r="M620" s="57"/>
      <c r="N620" s="57"/>
      <c r="O620" s="57"/>
      <c r="P620" s="57"/>
      <c r="Q620" s="57"/>
      <c r="R620" s="57"/>
      <c r="S620" s="57"/>
      <c r="T620" s="57"/>
      <c r="U620" s="57"/>
      <c r="V620" s="57"/>
      <c r="W620" s="57"/>
      <c r="X620" s="57"/>
      <c r="Y620" s="57"/>
      <c r="Z620" s="57"/>
      <c r="AA620" s="57"/>
      <c r="AB620" s="57"/>
    </row>
    <row r="621" spans="1:28" ht="11.25" customHeight="1">
      <c r="A621" s="56"/>
      <c r="B621" s="57"/>
      <c r="C621" s="57"/>
      <c r="D621" s="57"/>
      <c r="E621" s="57"/>
      <c r="F621" s="57"/>
      <c r="G621" s="57"/>
      <c r="H621" s="56"/>
      <c r="I621" s="56"/>
      <c r="J621" s="120"/>
      <c r="K621" s="57"/>
      <c r="L621" s="57"/>
      <c r="M621" s="57"/>
      <c r="N621" s="57"/>
      <c r="O621" s="57"/>
      <c r="P621" s="57"/>
      <c r="Q621" s="57"/>
      <c r="R621" s="57"/>
      <c r="S621" s="57"/>
      <c r="T621" s="57"/>
      <c r="U621" s="57"/>
      <c r="V621" s="57"/>
      <c r="W621" s="57"/>
      <c r="X621" s="57"/>
      <c r="Y621" s="57"/>
      <c r="Z621" s="57"/>
      <c r="AA621" s="57"/>
      <c r="AB621" s="57"/>
    </row>
    <row r="622" spans="1:28" ht="11.25" customHeight="1">
      <c r="A622" s="56"/>
      <c r="B622" s="57"/>
      <c r="C622" s="57"/>
      <c r="D622" s="57"/>
      <c r="E622" s="57"/>
      <c r="F622" s="57"/>
      <c r="G622" s="57"/>
      <c r="H622" s="56"/>
      <c r="I622" s="56"/>
      <c r="J622" s="120"/>
      <c r="K622" s="57"/>
      <c r="L622" s="57"/>
      <c r="M622" s="57"/>
      <c r="N622" s="57"/>
      <c r="O622" s="57"/>
      <c r="P622" s="57"/>
      <c r="Q622" s="57"/>
      <c r="R622" s="57"/>
      <c r="S622" s="57"/>
      <c r="T622" s="57"/>
      <c r="U622" s="57"/>
      <c r="V622" s="57"/>
      <c r="W622" s="57"/>
      <c r="X622" s="57"/>
      <c r="Y622" s="57"/>
      <c r="Z622" s="57"/>
      <c r="AA622" s="57"/>
      <c r="AB622" s="57"/>
    </row>
    <row r="623" spans="1:28" ht="11.25" customHeight="1">
      <c r="A623" s="56"/>
      <c r="B623" s="57"/>
      <c r="C623" s="57"/>
      <c r="D623" s="57"/>
      <c r="E623" s="57"/>
      <c r="F623" s="57"/>
      <c r="G623" s="57"/>
      <c r="H623" s="56"/>
      <c r="I623" s="56"/>
      <c r="J623" s="120"/>
      <c r="K623" s="57"/>
      <c r="L623" s="57"/>
      <c r="M623" s="57"/>
      <c r="N623" s="57"/>
      <c r="O623" s="57"/>
      <c r="P623" s="57"/>
      <c r="Q623" s="57"/>
      <c r="R623" s="57"/>
      <c r="S623" s="57"/>
      <c r="T623" s="57"/>
      <c r="U623" s="57"/>
      <c r="V623" s="57"/>
      <c r="W623" s="57"/>
      <c r="X623" s="57"/>
      <c r="Y623" s="57"/>
      <c r="Z623" s="57"/>
      <c r="AA623" s="57"/>
      <c r="AB623" s="57"/>
    </row>
    <row r="624" spans="1:28" ht="11.25" customHeight="1">
      <c r="A624" s="56"/>
      <c r="B624" s="57"/>
      <c r="C624" s="57"/>
      <c r="D624" s="57"/>
      <c r="E624" s="57"/>
      <c r="F624" s="57"/>
      <c r="G624" s="57"/>
      <c r="H624" s="56"/>
      <c r="I624" s="56"/>
      <c r="J624" s="120"/>
      <c r="K624" s="57"/>
      <c r="L624" s="57"/>
      <c r="M624" s="57"/>
      <c r="N624" s="57"/>
      <c r="O624" s="57"/>
      <c r="P624" s="57"/>
      <c r="Q624" s="57"/>
      <c r="R624" s="57"/>
      <c r="S624" s="57"/>
      <c r="T624" s="57"/>
      <c r="U624" s="57"/>
      <c r="V624" s="57"/>
      <c r="W624" s="57"/>
      <c r="X624" s="57"/>
      <c r="Y624" s="57"/>
      <c r="Z624" s="57"/>
      <c r="AA624" s="57"/>
      <c r="AB624" s="57"/>
    </row>
    <row r="625" spans="1:28" ht="11.25" customHeight="1">
      <c r="A625" s="56"/>
      <c r="B625" s="57"/>
      <c r="C625" s="57"/>
      <c r="D625" s="57"/>
      <c r="E625" s="57"/>
      <c r="F625" s="57"/>
      <c r="G625" s="57"/>
      <c r="H625" s="56"/>
      <c r="I625" s="56"/>
      <c r="J625" s="120"/>
      <c r="K625" s="57"/>
      <c r="L625" s="57"/>
      <c r="M625" s="57"/>
      <c r="N625" s="57"/>
      <c r="O625" s="57"/>
      <c r="P625" s="57"/>
      <c r="Q625" s="57"/>
      <c r="R625" s="57"/>
      <c r="S625" s="57"/>
      <c r="T625" s="57"/>
      <c r="U625" s="57"/>
      <c r="V625" s="57"/>
      <c r="W625" s="57"/>
      <c r="X625" s="57"/>
      <c r="Y625" s="57"/>
      <c r="Z625" s="57"/>
      <c r="AA625" s="57"/>
      <c r="AB625" s="57"/>
    </row>
    <row r="626" spans="1:28" ht="11.25" customHeight="1">
      <c r="A626" s="56"/>
      <c r="B626" s="57"/>
      <c r="C626" s="57"/>
      <c r="D626" s="57"/>
      <c r="E626" s="57"/>
      <c r="F626" s="57"/>
      <c r="G626" s="57"/>
      <c r="H626" s="56"/>
      <c r="I626" s="56"/>
      <c r="J626" s="120"/>
      <c r="K626" s="57"/>
      <c r="L626" s="57"/>
      <c r="M626" s="57"/>
      <c r="N626" s="57"/>
      <c r="O626" s="57"/>
      <c r="P626" s="57"/>
      <c r="Q626" s="57"/>
      <c r="R626" s="57"/>
      <c r="S626" s="57"/>
      <c r="T626" s="57"/>
      <c r="U626" s="57"/>
      <c r="V626" s="57"/>
      <c r="W626" s="57"/>
      <c r="X626" s="57"/>
      <c r="Y626" s="57"/>
      <c r="Z626" s="57"/>
      <c r="AA626" s="57"/>
      <c r="AB626" s="57"/>
    </row>
    <row r="627" spans="1:28" ht="11.25" customHeight="1">
      <c r="A627" s="56"/>
      <c r="B627" s="57"/>
      <c r="C627" s="57"/>
      <c r="D627" s="57"/>
      <c r="E627" s="57"/>
      <c r="F627" s="57"/>
      <c r="G627" s="57"/>
      <c r="H627" s="56"/>
      <c r="I627" s="56"/>
      <c r="J627" s="120"/>
      <c r="K627" s="57"/>
      <c r="L627" s="57"/>
      <c r="M627" s="57"/>
      <c r="N627" s="57"/>
      <c r="O627" s="57"/>
      <c r="P627" s="57"/>
      <c r="Q627" s="57"/>
      <c r="R627" s="57"/>
      <c r="S627" s="57"/>
      <c r="T627" s="57"/>
      <c r="U627" s="57"/>
      <c r="V627" s="57"/>
      <c r="W627" s="57"/>
      <c r="X627" s="57"/>
      <c r="Y627" s="57"/>
      <c r="Z627" s="57"/>
      <c r="AA627" s="57"/>
      <c r="AB627" s="57"/>
    </row>
    <row r="628" spans="1:28" ht="11.25" customHeight="1">
      <c r="A628" s="56"/>
      <c r="B628" s="57"/>
      <c r="C628" s="57"/>
      <c r="D628" s="57"/>
      <c r="E628" s="57"/>
      <c r="F628" s="57"/>
      <c r="G628" s="57"/>
      <c r="H628" s="56"/>
      <c r="I628" s="56"/>
      <c r="J628" s="120"/>
      <c r="K628" s="57"/>
      <c r="L628" s="57"/>
      <c r="M628" s="57"/>
      <c r="N628" s="57"/>
      <c r="O628" s="57"/>
      <c r="P628" s="57"/>
      <c r="Q628" s="57"/>
      <c r="R628" s="57"/>
      <c r="S628" s="57"/>
      <c r="T628" s="57"/>
      <c r="U628" s="57"/>
      <c r="V628" s="57"/>
      <c r="W628" s="57"/>
      <c r="X628" s="57"/>
      <c r="Y628" s="57"/>
      <c r="Z628" s="57"/>
      <c r="AA628" s="57"/>
      <c r="AB628" s="57"/>
    </row>
    <row r="629" spans="1:28" ht="11.25" customHeight="1">
      <c r="A629" s="56"/>
      <c r="B629" s="57"/>
      <c r="C629" s="57"/>
      <c r="D629" s="57"/>
      <c r="E629" s="57"/>
      <c r="F629" s="57"/>
      <c r="G629" s="57"/>
      <c r="H629" s="56"/>
      <c r="I629" s="56"/>
      <c r="J629" s="120"/>
      <c r="K629" s="57"/>
      <c r="L629" s="57"/>
      <c r="M629" s="57"/>
      <c r="N629" s="57"/>
      <c r="O629" s="57"/>
      <c r="P629" s="57"/>
      <c r="Q629" s="57"/>
      <c r="R629" s="57"/>
      <c r="S629" s="57"/>
      <c r="T629" s="57"/>
      <c r="U629" s="57"/>
      <c r="V629" s="57"/>
      <c r="W629" s="57"/>
      <c r="X629" s="57"/>
      <c r="Y629" s="57"/>
      <c r="Z629" s="57"/>
      <c r="AA629" s="57"/>
      <c r="AB629" s="57"/>
    </row>
    <row r="630" spans="1:28" ht="11.25" customHeight="1">
      <c r="A630" s="56"/>
      <c r="B630" s="57"/>
      <c r="C630" s="57"/>
      <c r="D630" s="57"/>
      <c r="E630" s="57"/>
      <c r="F630" s="57"/>
      <c r="G630" s="57"/>
      <c r="H630" s="56"/>
      <c r="I630" s="56"/>
      <c r="J630" s="120"/>
      <c r="K630" s="57"/>
      <c r="L630" s="57"/>
      <c r="M630" s="57"/>
      <c r="N630" s="57"/>
      <c r="O630" s="57"/>
      <c r="P630" s="57"/>
      <c r="Q630" s="57"/>
      <c r="R630" s="57"/>
      <c r="S630" s="57"/>
      <c r="T630" s="57"/>
      <c r="U630" s="57"/>
      <c r="V630" s="57"/>
      <c r="W630" s="57"/>
      <c r="X630" s="57"/>
      <c r="Y630" s="57"/>
      <c r="Z630" s="57"/>
      <c r="AA630" s="57"/>
      <c r="AB630" s="57"/>
    </row>
    <row r="631" spans="1:28" ht="11.25" customHeight="1">
      <c r="A631" s="56"/>
      <c r="B631" s="57"/>
      <c r="C631" s="57"/>
      <c r="D631" s="57"/>
      <c r="E631" s="57"/>
      <c r="F631" s="57"/>
      <c r="G631" s="57"/>
      <c r="H631" s="56"/>
      <c r="I631" s="56"/>
      <c r="J631" s="120"/>
      <c r="K631" s="57"/>
      <c r="L631" s="57"/>
      <c r="M631" s="57"/>
      <c r="N631" s="57"/>
      <c r="O631" s="57"/>
      <c r="P631" s="57"/>
      <c r="Q631" s="57"/>
      <c r="R631" s="57"/>
      <c r="S631" s="57"/>
      <c r="T631" s="57"/>
      <c r="U631" s="57"/>
      <c r="V631" s="57"/>
      <c r="W631" s="57"/>
      <c r="X631" s="57"/>
      <c r="Y631" s="57"/>
      <c r="Z631" s="57"/>
      <c r="AA631" s="57"/>
      <c r="AB631" s="57"/>
    </row>
    <row r="632" spans="1:28" ht="11.25" customHeight="1">
      <c r="A632" s="56"/>
      <c r="B632" s="57"/>
      <c r="C632" s="57"/>
      <c r="D632" s="57"/>
      <c r="E632" s="57"/>
      <c r="F632" s="57"/>
      <c r="G632" s="57"/>
      <c r="H632" s="56"/>
      <c r="I632" s="56"/>
      <c r="J632" s="120"/>
      <c r="K632" s="57"/>
      <c r="L632" s="57"/>
      <c r="M632" s="57"/>
      <c r="N632" s="57"/>
      <c r="O632" s="57"/>
      <c r="P632" s="57"/>
      <c r="Q632" s="57"/>
      <c r="R632" s="57"/>
      <c r="S632" s="57"/>
      <c r="T632" s="57"/>
      <c r="U632" s="57"/>
      <c r="V632" s="57"/>
      <c r="W632" s="57"/>
      <c r="X632" s="57"/>
      <c r="Y632" s="57"/>
      <c r="Z632" s="57"/>
      <c r="AA632" s="57"/>
      <c r="AB632" s="57"/>
    </row>
    <row r="633" spans="1:28" ht="11.25" customHeight="1">
      <c r="A633" s="56"/>
      <c r="B633" s="57"/>
      <c r="C633" s="57"/>
      <c r="D633" s="57"/>
      <c r="E633" s="57"/>
      <c r="F633" s="57"/>
      <c r="G633" s="57"/>
      <c r="H633" s="56"/>
      <c r="I633" s="56"/>
      <c r="J633" s="120"/>
      <c r="K633" s="57"/>
      <c r="L633" s="57"/>
      <c r="M633" s="57"/>
      <c r="N633" s="57"/>
      <c r="O633" s="57"/>
      <c r="P633" s="57"/>
      <c r="Q633" s="57"/>
      <c r="R633" s="57"/>
      <c r="S633" s="57"/>
      <c r="T633" s="57"/>
      <c r="U633" s="57"/>
      <c r="V633" s="57"/>
      <c r="W633" s="57"/>
      <c r="X633" s="57"/>
      <c r="Y633" s="57"/>
      <c r="Z633" s="57"/>
      <c r="AA633" s="57"/>
      <c r="AB633" s="57"/>
    </row>
    <row r="634" spans="1:28" ht="11.25" customHeight="1">
      <c r="A634" s="56"/>
      <c r="B634" s="57"/>
      <c r="C634" s="57"/>
      <c r="D634" s="57"/>
      <c r="E634" s="57"/>
      <c r="F634" s="57"/>
      <c r="G634" s="57"/>
      <c r="H634" s="56"/>
      <c r="I634" s="56"/>
      <c r="J634" s="120"/>
      <c r="K634" s="57"/>
      <c r="L634" s="57"/>
      <c r="M634" s="57"/>
      <c r="N634" s="57"/>
      <c r="O634" s="57"/>
      <c r="P634" s="57"/>
      <c r="Q634" s="57"/>
      <c r="R634" s="57"/>
      <c r="S634" s="57"/>
      <c r="T634" s="57"/>
      <c r="U634" s="57"/>
      <c r="V634" s="57"/>
      <c r="W634" s="57"/>
      <c r="X634" s="57"/>
      <c r="Y634" s="57"/>
      <c r="Z634" s="57"/>
      <c r="AA634" s="57"/>
      <c r="AB634" s="57"/>
    </row>
    <row r="635" spans="1:28" ht="11.25" customHeight="1">
      <c r="A635" s="56"/>
      <c r="B635" s="57"/>
      <c r="C635" s="57"/>
      <c r="D635" s="57"/>
      <c r="E635" s="57"/>
      <c r="F635" s="57"/>
      <c r="G635" s="57"/>
      <c r="H635" s="56"/>
      <c r="I635" s="56"/>
      <c r="J635" s="120"/>
      <c r="K635" s="57"/>
      <c r="L635" s="57"/>
      <c r="M635" s="57"/>
      <c r="N635" s="57"/>
      <c r="O635" s="57"/>
      <c r="P635" s="57"/>
      <c r="Q635" s="57"/>
      <c r="R635" s="57"/>
      <c r="S635" s="57"/>
      <c r="T635" s="57"/>
      <c r="U635" s="57"/>
      <c r="V635" s="57"/>
      <c r="W635" s="57"/>
      <c r="X635" s="57"/>
      <c r="Y635" s="57"/>
      <c r="Z635" s="57"/>
      <c r="AA635" s="57"/>
      <c r="AB635" s="57"/>
    </row>
    <row r="636" spans="1:28" ht="11.25" customHeight="1">
      <c r="A636" s="56"/>
      <c r="B636" s="57"/>
      <c r="C636" s="57"/>
      <c r="D636" s="57"/>
      <c r="E636" s="57"/>
      <c r="F636" s="57"/>
      <c r="G636" s="57"/>
      <c r="H636" s="56"/>
      <c r="I636" s="56"/>
      <c r="J636" s="120"/>
      <c r="K636" s="57"/>
      <c r="L636" s="57"/>
      <c r="M636" s="57"/>
      <c r="N636" s="57"/>
      <c r="O636" s="57"/>
      <c r="P636" s="57"/>
      <c r="Q636" s="57"/>
      <c r="R636" s="57"/>
      <c r="S636" s="57"/>
      <c r="T636" s="57"/>
      <c r="U636" s="57"/>
      <c r="V636" s="57"/>
      <c r="W636" s="57"/>
      <c r="X636" s="57"/>
      <c r="Y636" s="57"/>
      <c r="Z636" s="57"/>
      <c r="AA636" s="57"/>
      <c r="AB636" s="57"/>
    </row>
    <row r="637" spans="1:28" ht="11.25" customHeight="1">
      <c r="A637" s="56"/>
      <c r="B637" s="57"/>
      <c r="C637" s="57"/>
      <c r="D637" s="57"/>
      <c r="E637" s="57"/>
      <c r="F637" s="57"/>
      <c r="G637" s="57"/>
      <c r="H637" s="56"/>
      <c r="I637" s="56"/>
      <c r="J637" s="120"/>
      <c r="K637" s="57"/>
      <c r="L637" s="57"/>
      <c r="M637" s="57"/>
      <c r="N637" s="57"/>
      <c r="O637" s="57"/>
      <c r="P637" s="57"/>
      <c r="Q637" s="57"/>
      <c r="R637" s="57"/>
      <c r="S637" s="57"/>
      <c r="T637" s="57"/>
      <c r="U637" s="57"/>
      <c r="V637" s="57"/>
      <c r="W637" s="57"/>
      <c r="X637" s="57"/>
      <c r="Y637" s="57"/>
      <c r="Z637" s="57"/>
      <c r="AA637" s="57"/>
      <c r="AB637" s="57"/>
    </row>
    <row r="638" spans="1:28" ht="11.25" customHeight="1">
      <c r="A638" s="56"/>
      <c r="B638" s="57"/>
      <c r="C638" s="57"/>
      <c r="D638" s="57"/>
      <c r="E638" s="57"/>
      <c r="F638" s="57"/>
      <c r="G638" s="57"/>
      <c r="H638" s="56"/>
      <c r="I638" s="56"/>
      <c r="J638" s="120"/>
      <c r="K638" s="57"/>
      <c r="L638" s="57"/>
      <c r="M638" s="57"/>
      <c r="N638" s="57"/>
      <c r="O638" s="57"/>
      <c r="P638" s="57"/>
      <c r="Q638" s="57"/>
      <c r="R638" s="57"/>
      <c r="S638" s="57"/>
      <c r="T638" s="57"/>
      <c r="U638" s="57"/>
      <c r="V638" s="57"/>
      <c r="W638" s="57"/>
      <c r="X638" s="57"/>
      <c r="Y638" s="57"/>
      <c r="Z638" s="57"/>
      <c r="AA638" s="57"/>
      <c r="AB638" s="57"/>
    </row>
    <row r="639" spans="1:28" ht="11.25" customHeight="1">
      <c r="A639" s="56"/>
      <c r="B639" s="57"/>
      <c r="C639" s="57"/>
      <c r="D639" s="57"/>
      <c r="E639" s="57"/>
      <c r="F639" s="57"/>
      <c r="G639" s="57"/>
      <c r="H639" s="56"/>
      <c r="I639" s="56"/>
      <c r="J639" s="120"/>
      <c r="K639" s="57"/>
      <c r="L639" s="57"/>
      <c r="M639" s="57"/>
      <c r="N639" s="57"/>
      <c r="O639" s="57"/>
      <c r="P639" s="57"/>
      <c r="Q639" s="57"/>
      <c r="R639" s="57"/>
      <c r="S639" s="57"/>
      <c r="T639" s="57"/>
      <c r="U639" s="57"/>
      <c r="V639" s="57"/>
      <c r="W639" s="57"/>
      <c r="X639" s="57"/>
      <c r="Y639" s="57"/>
      <c r="Z639" s="57"/>
      <c r="AA639" s="57"/>
      <c r="AB639" s="57"/>
    </row>
    <row r="640" spans="1:28" ht="11.25" customHeight="1">
      <c r="A640" s="56"/>
      <c r="B640" s="57"/>
      <c r="C640" s="57"/>
      <c r="D640" s="57"/>
      <c r="E640" s="57"/>
      <c r="F640" s="57"/>
      <c r="G640" s="57"/>
      <c r="H640" s="56"/>
      <c r="I640" s="56"/>
      <c r="J640" s="120"/>
      <c r="K640" s="57"/>
      <c r="L640" s="57"/>
      <c r="M640" s="57"/>
      <c r="N640" s="57"/>
      <c r="O640" s="57"/>
      <c r="P640" s="57"/>
      <c r="Q640" s="57"/>
      <c r="R640" s="57"/>
      <c r="S640" s="57"/>
      <c r="T640" s="57"/>
      <c r="U640" s="57"/>
      <c r="V640" s="57"/>
      <c r="W640" s="57"/>
      <c r="X640" s="57"/>
      <c r="Y640" s="57"/>
      <c r="Z640" s="57"/>
      <c r="AA640" s="57"/>
      <c r="AB640" s="57"/>
    </row>
    <row r="641" spans="1:28" ht="11.25" customHeight="1">
      <c r="A641" s="56"/>
      <c r="B641" s="57"/>
      <c r="C641" s="57"/>
      <c r="D641" s="57"/>
      <c r="E641" s="57"/>
      <c r="F641" s="57"/>
      <c r="G641" s="57"/>
      <c r="H641" s="56"/>
      <c r="I641" s="56"/>
      <c r="J641" s="120"/>
      <c r="K641" s="57"/>
      <c r="L641" s="57"/>
      <c r="M641" s="57"/>
      <c r="N641" s="57"/>
      <c r="O641" s="57"/>
      <c r="P641" s="57"/>
      <c r="Q641" s="57"/>
      <c r="R641" s="57"/>
      <c r="S641" s="57"/>
      <c r="T641" s="57"/>
      <c r="U641" s="57"/>
      <c r="V641" s="57"/>
      <c r="W641" s="57"/>
      <c r="X641" s="57"/>
      <c r="Y641" s="57"/>
      <c r="Z641" s="57"/>
      <c r="AA641" s="57"/>
      <c r="AB641" s="57"/>
    </row>
    <row r="642" spans="1:28" ht="11.25" customHeight="1">
      <c r="A642" s="56"/>
      <c r="B642" s="57"/>
      <c r="C642" s="57"/>
      <c r="D642" s="57"/>
      <c r="E642" s="57"/>
      <c r="F642" s="57"/>
      <c r="G642" s="57"/>
      <c r="H642" s="56"/>
      <c r="I642" s="56"/>
      <c r="J642" s="120"/>
      <c r="K642" s="57"/>
      <c r="L642" s="57"/>
      <c r="M642" s="57"/>
      <c r="N642" s="57"/>
      <c r="O642" s="57"/>
      <c r="P642" s="57"/>
      <c r="Q642" s="57"/>
      <c r="R642" s="57"/>
      <c r="S642" s="57"/>
      <c r="T642" s="57"/>
      <c r="U642" s="57"/>
      <c r="V642" s="57"/>
      <c r="W642" s="57"/>
      <c r="X642" s="57"/>
      <c r="Y642" s="57"/>
      <c r="Z642" s="57"/>
      <c r="AA642" s="57"/>
      <c r="AB642" s="57"/>
    </row>
    <row r="643" spans="1:28" ht="11.25" customHeight="1">
      <c r="A643" s="56"/>
      <c r="B643" s="57"/>
      <c r="C643" s="57"/>
      <c r="D643" s="57"/>
      <c r="E643" s="57"/>
      <c r="F643" s="57"/>
      <c r="G643" s="57"/>
      <c r="H643" s="56"/>
      <c r="I643" s="56"/>
      <c r="J643" s="120"/>
      <c r="K643" s="57"/>
      <c r="L643" s="57"/>
      <c r="M643" s="57"/>
      <c r="N643" s="57"/>
      <c r="O643" s="57"/>
      <c r="P643" s="57"/>
      <c r="Q643" s="57"/>
      <c r="R643" s="57"/>
      <c r="S643" s="57"/>
      <c r="T643" s="57"/>
      <c r="U643" s="57"/>
      <c r="V643" s="57"/>
      <c r="W643" s="57"/>
      <c r="X643" s="57"/>
      <c r="Y643" s="57"/>
      <c r="Z643" s="57"/>
      <c r="AA643" s="57"/>
      <c r="AB643" s="57"/>
    </row>
    <row r="644" spans="1:28" ht="11.25" customHeight="1">
      <c r="A644" s="56"/>
      <c r="B644" s="57"/>
      <c r="C644" s="57"/>
      <c r="D644" s="57"/>
      <c r="E644" s="57"/>
      <c r="F644" s="57"/>
      <c r="G644" s="57"/>
      <c r="H644" s="56"/>
      <c r="I644" s="56"/>
      <c r="J644" s="120"/>
      <c r="K644" s="57"/>
      <c r="L644" s="57"/>
      <c r="M644" s="57"/>
      <c r="N644" s="57"/>
      <c r="O644" s="57"/>
      <c r="P644" s="57"/>
      <c r="Q644" s="57"/>
      <c r="R644" s="57"/>
      <c r="S644" s="57"/>
      <c r="T644" s="57"/>
      <c r="U644" s="57"/>
      <c r="V644" s="57"/>
      <c r="W644" s="57"/>
      <c r="X644" s="57"/>
      <c r="Y644" s="57"/>
      <c r="Z644" s="57"/>
      <c r="AA644" s="57"/>
      <c r="AB644" s="57"/>
    </row>
    <row r="645" spans="1:28" ht="11.25" customHeight="1">
      <c r="A645" s="56"/>
      <c r="B645" s="57"/>
      <c r="C645" s="57"/>
      <c r="D645" s="57"/>
      <c r="E645" s="57"/>
      <c r="F645" s="57"/>
      <c r="G645" s="57"/>
      <c r="H645" s="56"/>
      <c r="I645" s="56"/>
      <c r="J645" s="120"/>
      <c r="K645" s="57"/>
      <c r="L645" s="57"/>
      <c r="M645" s="57"/>
      <c r="N645" s="57"/>
      <c r="O645" s="57"/>
      <c r="P645" s="57"/>
      <c r="Q645" s="57"/>
      <c r="R645" s="57"/>
      <c r="S645" s="57"/>
      <c r="T645" s="57"/>
      <c r="U645" s="57"/>
      <c r="V645" s="57"/>
      <c r="W645" s="57"/>
      <c r="X645" s="57"/>
      <c r="Y645" s="57"/>
      <c r="Z645" s="57"/>
      <c r="AA645" s="57"/>
      <c r="AB645" s="57"/>
    </row>
    <row r="646" spans="1:28" ht="11.25" customHeight="1">
      <c r="A646" s="56"/>
      <c r="B646" s="57"/>
      <c r="C646" s="57"/>
      <c r="D646" s="57"/>
      <c r="E646" s="57"/>
      <c r="F646" s="57"/>
      <c r="G646" s="57"/>
      <c r="H646" s="56"/>
      <c r="I646" s="56"/>
      <c r="J646" s="120"/>
      <c r="K646" s="57"/>
      <c r="L646" s="57"/>
      <c r="M646" s="57"/>
      <c r="N646" s="57"/>
      <c r="O646" s="57"/>
      <c r="P646" s="57"/>
      <c r="Q646" s="57"/>
      <c r="R646" s="57"/>
      <c r="S646" s="57"/>
      <c r="T646" s="57"/>
      <c r="U646" s="57"/>
      <c r="V646" s="57"/>
      <c r="W646" s="57"/>
      <c r="X646" s="57"/>
      <c r="Y646" s="57"/>
      <c r="Z646" s="57"/>
      <c r="AA646" s="57"/>
      <c r="AB646" s="57"/>
    </row>
    <row r="647" spans="1:28" ht="11.25" customHeight="1">
      <c r="A647" s="56"/>
      <c r="B647" s="57"/>
      <c r="C647" s="57"/>
      <c r="D647" s="57"/>
      <c r="E647" s="57"/>
      <c r="F647" s="57"/>
      <c r="G647" s="57"/>
      <c r="H647" s="56"/>
      <c r="I647" s="56"/>
      <c r="J647" s="120"/>
      <c r="K647" s="57"/>
      <c r="L647" s="57"/>
      <c r="M647" s="57"/>
      <c r="N647" s="57"/>
      <c r="O647" s="57"/>
      <c r="P647" s="57"/>
      <c r="Q647" s="57"/>
      <c r="R647" s="57"/>
      <c r="S647" s="57"/>
      <c r="T647" s="57"/>
      <c r="U647" s="57"/>
      <c r="V647" s="57"/>
      <c r="W647" s="57"/>
      <c r="X647" s="57"/>
      <c r="Y647" s="57"/>
      <c r="Z647" s="57"/>
      <c r="AA647" s="57"/>
      <c r="AB647" s="57"/>
    </row>
    <row r="648" spans="1:28" ht="11.25" customHeight="1">
      <c r="A648" s="56"/>
      <c r="B648" s="57"/>
      <c r="C648" s="57"/>
      <c r="D648" s="57"/>
      <c r="E648" s="57"/>
      <c r="F648" s="57"/>
      <c r="G648" s="57"/>
      <c r="H648" s="56"/>
      <c r="I648" s="56"/>
      <c r="J648" s="120"/>
      <c r="K648" s="57"/>
      <c r="L648" s="57"/>
      <c r="M648" s="57"/>
      <c r="N648" s="57"/>
      <c r="O648" s="57"/>
      <c r="P648" s="57"/>
      <c r="Q648" s="57"/>
      <c r="R648" s="57"/>
      <c r="S648" s="57"/>
      <c r="T648" s="57"/>
      <c r="U648" s="57"/>
      <c r="V648" s="57"/>
      <c r="W648" s="57"/>
      <c r="X648" s="57"/>
      <c r="Y648" s="57"/>
      <c r="Z648" s="57"/>
      <c r="AA648" s="57"/>
      <c r="AB648" s="57"/>
    </row>
    <row r="649" spans="1:28" ht="11.25" customHeight="1">
      <c r="A649" s="56"/>
      <c r="B649" s="57"/>
      <c r="C649" s="57"/>
      <c r="D649" s="57"/>
      <c r="E649" s="57"/>
      <c r="F649" s="57"/>
      <c r="G649" s="57"/>
      <c r="H649" s="56"/>
      <c r="I649" s="56"/>
      <c r="J649" s="120"/>
      <c r="K649" s="57"/>
      <c r="L649" s="57"/>
      <c r="M649" s="57"/>
      <c r="N649" s="57"/>
      <c r="O649" s="57"/>
      <c r="P649" s="57"/>
      <c r="Q649" s="57"/>
      <c r="R649" s="57"/>
      <c r="S649" s="57"/>
      <c r="T649" s="57"/>
      <c r="U649" s="57"/>
      <c r="V649" s="57"/>
      <c r="W649" s="57"/>
      <c r="X649" s="57"/>
      <c r="Y649" s="57"/>
      <c r="Z649" s="57"/>
      <c r="AA649" s="57"/>
      <c r="AB649" s="57"/>
    </row>
    <row r="650" spans="1:28" ht="11.25" customHeight="1">
      <c r="A650" s="56"/>
      <c r="B650" s="57"/>
      <c r="C650" s="57"/>
      <c r="D650" s="57"/>
      <c r="E650" s="57"/>
      <c r="F650" s="57"/>
      <c r="G650" s="57"/>
      <c r="H650" s="56"/>
      <c r="I650" s="56"/>
      <c r="J650" s="120"/>
      <c r="K650" s="57"/>
      <c r="L650" s="57"/>
      <c r="M650" s="57"/>
      <c r="N650" s="57"/>
      <c r="O650" s="57"/>
      <c r="P650" s="57"/>
      <c r="Q650" s="57"/>
      <c r="R650" s="57"/>
      <c r="S650" s="57"/>
      <c r="T650" s="57"/>
      <c r="U650" s="57"/>
      <c r="V650" s="57"/>
      <c r="W650" s="57"/>
      <c r="X650" s="57"/>
      <c r="Y650" s="57"/>
      <c r="Z650" s="57"/>
      <c r="AA650" s="57"/>
      <c r="AB650" s="57"/>
    </row>
    <row r="651" spans="1:28" ht="11.25" customHeight="1">
      <c r="A651" s="56"/>
      <c r="B651" s="57"/>
      <c r="C651" s="57"/>
      <c r="D651" s="57"/>
      <c r="E651" s="57"/>
      <c r="F651" s="57"/>
      <c r="G651" s="57"/>
      <c r="H651" s="56"/>
      <c r="I651" s="56"/>
      <c r="J651" s="120"/>
      <c r="K651" s="57"/>
      <c r="L651" s="57"/>
      <c r="M651" s="57"/>
      <c r="N651" s="57"/>
      <c r="O651" s="57"/>
      <c r="P651" s="57"/>
      <c r="Q651" s="57"/>
      <c r="R651" s="57"/>
      <c r="S651" s="57"/>
      <c r="T651" s="57"/>
      <c r="U651" s="57"/>
      <c r="V651" s="57"/>
      <c r="W651" s="57"/>
      <c r="X651" s="57"/>
      <c r="Y651" s="57"/>
      <c r="Z651" s="57"/>
      <c r="AA651" s="57"/>
      <c r="AB651" s="57"/>
    </row>
    <row r="652" spans="1:28" ht="11.25" customHeight="1">
      <c r="A652" s="56"/>
      <c r="B652" s="57"/>
      <c r="C652" s="57"/>
      <c r="D652" s="57"/>
      <c r="E652" s="57"/>
      <c r="F652" s="57"/>
      <c r="G652" s="57"/>
      <c r="H652" s="56"/>
      <c r="I652" s="56"/>
      <c r="J652" s="120"/>
      <c r="K652" s="57"/>
      <c r="L652" s="57"/>
      <c r="M652" s="57"/>
      <c r="N652" s="57"/>
      <c r="O652" s="57"/>
      <c r="P652" s="57"/>
      <c r="Q652" s="57"/>
      <c r="R652" s="57"/>
      <c r="S652" s="57"/>
      <c r="T652" s="57"/>
      <c r="U652" s="57"/>
      <c r="V652" s="57"/>
      <c r="W652" s="57"/>
      <c r="X652" s="57"/>
      <c r="Y652" s="57"/>
      <c r="Z652" s="57"/>
      <c r="AA652" s="57"/>
      <c r="AB652" s="57"/>
    </row>
    <row r="653" spans="1:28" ht="11.25" customHeight="1">
      <c r="A653" s="56"/>
      <c r="B653" s="57"/>
      <c r="C653" s="57"/>
      <c r="D653" s="57"/>
      <c r="E653" s="57"/>
      <c r="F653" s="57"/>
      <c r="G653" s="57"/>
      <c r="H653" s="56"/>
      <c r="I653" s="56"/>
      <c r="J653" s="120"/>
      <c r="K653" s="57"/>
      <c r="L653" s="57"/>
      <c r="M653" s="57"/>
      <c r="N653" s="57"/>
      <c r="O653" s="57"/>
      <c r="P653" s="57"/>
      <c r="Q653" s="57"/>
      <c r="R653" s="57"/>
      <c r="S653" s="57"/>
      <c r="T653" s="57"/>
      <c r="U653" s="57"/>
      <c r="V653" s="57"/>
      <c r="W653" s="57"/>
      <c r="X653" s="57"/>
      <c r="Y653" s="57"/>
      <c r="Z653" s="57"/>
      <c r="AA653" s="57"/>
      <c r="AB653" s="57"/>
    </row>
    <row r="654" spans="1:28" ht="11.25" customHeight="1">
      <c r="A654" s="56"/>
      <c r="B654" s="57"/>
      <c r="C654" s="57"/>
      <c r="D654" s="57"/>
      <c r="E654" s="57"/>
      <c r="F654" s="57"/>
      <c r="G654" s="57"/>
      <c r="H654" s="56"/>
      <c r="I654" s="56"/>
      <c r="J654" s="120"/>
      <c r="K654" s="57"/>
      <c r="L654" s="57"/>
      <c r="M654" s="57"/>
      <c r="N654" s="57"/>
      <c r="O654" s="57"/>
      <c r="P654" s="57"/>
      <c r="Q654" s="57"/>
      <c r="R654" s="57"/>
      <c r="S654" s="57"/>
      <c r="T654" s="57"/>
      <c r="U654" s="57"/>
      <c r="V654" s="57"/>
      <c r="W654" s="57"/>
      <c r="X654" s="57"/>
      <c r="Y654" s="57"/>
      <c r="Z654" s="57"/>
      <c r="AA654" s="57"/>
      <c r="AB654" s="57"/>
    </row>
    <row r="655" spans="1:28" ht="11.25" customHeight="1">
      <c r="A655" s="56"/>
      <c r="B655" s="57"/>
      <c r="C655" s="57"/>
      <c r="D655" s="57"/>
      <c r="E655" s="57"/>
      <c r="F655" s="57"/>
      <c r="G655" s="57"/>
      <c r="H655" s="56"/>
      <c r="I655" s="56"/>
      <c r="J655" s="120"/>
      <c r="K655" s="57"/>
      <c r="L655" s="57"/>
      <c r="M655" s="57"/>
      <c r="N655" s="57"/>
      <c r="O655" s="57"/>
      <c r="P655" s="57"/>
      <c r="Q655" s="57"/>
      <c r="R655" s="57"/>
      <c r="S655" s="57"/>
      <c r="T655" s="57"/>
      <c r="U655" s="57"/>
      <c r="V655" s="57"/>
      <c r="W655" s="57"/>
      <c r="X655" s="57"/>
      <c r="Y655" s="57"/>
      <c r="Z655" s="57"/>
      <c r="AA655" s="57"/>
      <c r="AB655" s="57"/>
    </row>
    <row r="656" spans="1:28" ht="11.25" customHeight="1">
      <c r="A656" s="56"/>
      <c r="B656" s="57"/>
      <c r="C656" s="57"/>
      <c r="D656" s="57"/>
      <c r="E656" s="57"/>
      <c r="F656" s="57"/>
      <c r="G656" s="57"/>
      <c r="H656" s="56"/>
      <c r="I656" s="56"/>
      <c r="J656" s="120"/>
      <c r="K656" s="57"/>
      <c r="L656" s="57"/>
      <c r="M656" s="57"/>
      <c r="N656" s="57"/>
      <c r="O656" s="57"/>
      <c r="P656" s="57"/>
      <c r="Q656" s="57"/>
      <c r="R656" s="57"/>
      <c r="S656" s="57"/>
      <c r="T656" s="57"/>
      <c r="U656" s="57"/>
      <c r="V656" s="57"/>
      <c r="W656" s="57"/>
      <c r="X656" s="57"/>
      <c r="Y656" s="57"/>
      <c r="Z656" s="57"/>
      <c r="AA656" s="57"/>
      <c r="AB656" s="57"/>
    </row>
    <row r="657" spans="1:28" ht="11.25" customHeight="1">
      <c r="A657" s="56"/>
      <c r="B657" s="57"/>
      <c r="C657" s="57"/>
      <c r="D657" s="57"/>
      <c r="E657" s="57"/>
      <c r="F657" s="57"/>
      <c r="G657" s="57"/>
      <c r="H657" s="56"/>
      <c r="I657" s="56"/>
      <c r="J657" s="120"/>
      <c r="K657" s="57"/>
      <c r="L657" s="57"/>
      <c r="M657" s="57"/>
      <c r="N657" s="57"/>
      <c r="O657" s="57"/>
      <c r="P657" s="57"/>
      <c r="Q657" s="57"/>
      <c r="R657" s="57"/>
      <c r="S657" s="57"/>
      <c r="T657" s="57"/>
      <c r="U657" s="57"/>
      <c r="V657" s="57"/>
      <c r="W657" s="57"/>
      <c r="X657" s="57"/>
      <c r="Y657" s="57"/>
      <c r="Z657" s="57"/>
      <c r="AA657" s="57"/>
      <c r="AB657" s="57"/>
    </row>
    <row r="658" spans="1:28" ht="11.25" customHeight="1">
      <c r="A658" s="56"/>
      <c r="B658" s="57"/>
      <c r="C658" s="57"/>
      <c r="D658" s="57"/>
      <c r="E658" s="57"/>
      <c r="F658" s="57"/>
      <c r="G658" s="57"/>
      <c r="H658" s="56"/>
      <c r="I658" s="56"/>
      <c r="J658" s="120"/>
      <c r="K658" s="57"/>
      <c r="L658" s="57"/>
      <c r="M658" s="57"/>
      <c r="N658" s="57"/>
      <c r="O658" s="57"/>
      <c r="P658" s="57"/>
      <c r="Q658" s="57"/>
      <c r="R658" s="57"/>
      <c r="S658" s="57"/>
      <c r="T658" s="57"/>
      <c r="U658" s="57"/>
      <c r="V658" s="57"/>
      <c r="W658" s="57"/>
      <c r="X658" s="57"/>
      <c r="Y658" s="57"/>
      <c r="Z658" s="57"/>
      <c r="AA658" s="57"/>
      <c r="AB658" s="57"/>
    </row>
    <row r="659" spans="1:28" ht="11.25" customHeight="1">
      <c r="A659" s="56"/>
      <c r="B659" s="57"/>
      <c r="C659" s="57"/>
      <c r="D659" s="57"/>
      <c r="E659" s="57"/>
      <c r="F659" s="57"/>
      <c r="G659" s="57"/>
      <c r="H659" s="56"/>
      <c r="I659" s="56"/>
      <c r="J659" s="120"/>
      <c r="K659" s="57"/>
      <c r="L659" s="57"/>
      <c r="M659" s="57"/>
      <c r="N659" s="57"/>
      <c r="O659" s="57"/>
      <c r="P659" s="57"/>
      <c r="Q659" s="57"/>
      <c r="R659" s="57"/>
      <c r="S659" s="57"/>
      <c r="T659" s="57"/>
      <c r="U659" s="57"/>
      <c r="V659" s="57"/>
      <c r="W659" s="57"/>
      <c r="X659" s="57"/>
      <c r="Y659" s="57"/>
      <c r="Z659" s="57"/>
      <c r="AA659" s="57"/>
      <c r="AB659" s="57"/>
    </row>
    <row r="660" spans="1:28" ht="11.25" customHeight="1">
      <c r="A660" s="56"/>
      <c r="B660" s="57"/>
      <c r="C660" s="57"/>
      <c r="D660" s="57"/>
      <c r="E660" s="57"/>
      <c r="F660" s="57"/>
      <c r="G660" s="57"/>
      <c r="H660" s="56"/>
      <c r="I660" s="56"/>
      <c r="J660" s="120"/>
      <c r="K660" s="57"/>
      <c r="L660" s="57"/>
      <c r="M660" s="57"/>
      <c r="N660" s="57"/>
      <c r="O660" s="57"/>
      <c r="P660" s="57"/>
      <c r="Q660" s="57"/>
      <c r="R660" s="57"/>
      <c r="S660" s="57"/>
      <c r="T660" s="57"/>
      <c r="U660" s="57"/>
      <c r="V660" s="57"/>
      <c r="W660" s="57"/>
      <c r="X660" s="57"/>
      <c r="Y660" s="57"/>
      <c r="Z660" s="57"/>
      <c r="AA660" s="57"/>
      <c r="AB660" s="57"/>
    </row>
    <row r="661" spans="1:28" ht="11.25" customHeight="1">
      <c r="A661" s="56"/>
      <c r="B661" s="57"/>
      <c r="C661" s="57"/>
      <c r="D661" s="57"/>
      <c r="E661" s="57"/>
      <c r="F661" s="57"/>
      <c r="G661" s="57"/>
      <c r="H661" s="56"/>
      <c r="I661" s="56"/>
      <c r="J661" s="120"/>
      <c r="K661" s="57"/>
      <c r="L661" s="57"/>
      <c r="M661" s="57"/>
      <c r="N661" s="57"/>
      <c r="O661" s="57"/>
      <c r="P661" s="57"/>
      <c r="Q661" s="57"/>
      <c r="R661" s="57"/>
      <c r="S661" s="57"/>
      <c r="T661" s="57"/>
      <c r="U661" s="57"/>
      <c r="V661" s="57"/>
      <c r="W661" s="57"/>
      <c r="X661" s="57"/>
      <c r="Y661" s="57"/>
      <c r="Z661" s="57"/>
      <c r="AA661" s="57"/>
      <c r="AB661" s="57"/>
    </row>
    <row r="662" spans="1:28" ht="11.25" customHeight="1">
      <c r="A662" s="56"/>
      <c r="B662" s="57"/>
      <c r="C662" s="57"/>
      <c r="D662" s="57"/>
      <c r="E662" s="57"/>
      <c r="F662" s="57"/>
      <c r="G662" s="57"/>
      <c r="H662" s="56"/>
      <c r="I662" s="56"/>
      <c r="J662" s="120"/>
      <c r="K662" s="57"/>
      <c r="L662" s="57"/>
      <c r="M662" s="57"/>
      <c r="N662" s="57"/>
      <c r="O662" s="57"/>
      <c r="P662" s="57"/>
      <c r="Q662" s="57"/>
      <c r="R662" s="57"/>
      <c r="S662" s="57"/>
      <c r="T662" s="57"/>
      <c r="U662" s="57"/>
      <c r="V662" s="57"/>
      <c r="W662" s="57"/>
      <c r="X662" s="57"/>
      <c r="Y662" s="57"/>
      <c r="Z662" s="57"/>
      <c r="AA662" s="57"/>
      <c r="AB662" s="57"/>
    </row>
    <row r="663" spans="1:28" ht="11.25" customHeight="1">
      <c r="A663" s="56"/>
      <c r="B663" s="57"/>
      <c r="C663" s="57"/>
      <c r="D663" s="57"/>
      <c r="E663" s="57"/>
      <c r="F663" s="57"/>
      <c r="G663" s="57"/>
      <c r="H663" s="56"/>
      <c r="I663" s="56"/>
      <c r="J663" s="120"/>
      <c r="K663" s="57"/>
      <c r="L663" s="57"/>
      <c r="M663" s="57"/>
      <c r="N663" s="57"/>
      <c r="O663" s="57"/>
      <c r="P663" s="57"/>
      <c r="Q663" s="57"/>
      <c r="R663" s="57"/>
      <c r="S663" s="57"/>
      <c r="T663" s="57"/>
      <c r="U663" s="57"/>
      <c r="V663" s="57"/>
      <c r="W663" s="57"/>
      <c r="X663" s="57"/>
      <c r="Y663" s="57"/>
      <c r="Z663" s="57"/>
      <c r="AA663" s="57"/>
      <c r="AB663" s="57"/>
    </row>
    <row r="664" spans="1:28" ht="11.25" customHeight="1">
      <c r="A664" s="56"/>
      <c r="B664" s="57"/>
      <c r="C664" s="57"/>
      <c r="D664" s="57"/>
      <c r="E664" s="57"/>
      <c r="F664" s="57"/>
      <c r="G664" s="57"/>
      <c r="H664" s="56"/>
      <c r="I664" s="56"/>
      <c r="J664" s="120"/>
      <c r="K664" s="57"/>
      <c r="L664" s="57"/>
      <c r="M664" s="57"/>
      <c r="N664" s="57"/>
      <c r="O664" s="57"/>
      <c r="P664" s="57"/>
      <c r="Q664" s="57"/>
      <c r="R664" s="57"/>
      <c r="S664" s="57"/>
      <c r="T664" s="57"/>
      <c r="U664" s="57"/>
      <c r="V664" s="57"/>
      <c r="W664" s="57"/>
      <c r="X664" s="57"/>
      <c r="Y664" s="57"/>
      <c r="Z664" s="57"/>
      <c r="AA664" s="57"/>
      <c r="AB664" s="57"/>
    </row>
    <row r="665" spans="1:28" ht="11.25" customHeight="1">
      <c r="A665" s="56"/>
      <c r="B665" s="57"/>
      <c r="C665" s="57"/>
      <c r="D665" s="57"/>
      <c r="E665" s="57"/>
      <c r="F665" s="57"/>
      <c r="G665" s="57"/>
      <c r="H665" s="56"/>
      <c r="I665" s="56"/>
      <c r="J665" s="120"/>
      <c r="K665" s="57"/>
      <c r="L665" s="57"/>
      <c r="M665" s="57"/>
      <c r="N665" s="57"/>
      <c r="O665" s="57"/>
      <c r="P665" s="57"/>
      <c r="Q665" s="57"/>
      <c r="R665" s="57"/>
      <c r="S665" s="57"/>
      <c r="T665" s="57"/>
      <c r="U665" s="57"/>
      <c r="V665" s="57"/>
      <c r="W665" s="57"/>
      <c r="X665" s="57"/>
      <c r="Y665" s="57"/>
      <c r="Z665" s="57"/>
      <c r="AA665" s="57"/>
      <c r="AB665" s="57"/>
    </row>
    <row r="666" spans="1:28" ht="11.25" customHeight="1">
      <c r="A666" s="56"/>
      <c r="B666" s="57"/>
      <c r="C666" s="57"/>
      <c r="D666" s="57"/>
      <c r="E666" s="57"/>
      <c r="F666" s="57"/>
      <c r="G666" s="57"/>
      <c r="H666" s="56"/>
      <c r="I666" s="56"/>
      <c r="J666" s="120"/>
      <c r="K666" s="57"/>
      <c r="L666" s="57"/>
      <c r="M666" s="57"/>
      <c r="N666" s="57"/>
      <c r="O666" s="57"/>
      <c r="P666" s="57"/>
      <c r="Q666" s="57"/>
      <c r="R666" s="57"/>
      <c r="S666" s="57"/>
      <c r="T666" s="57"/>
      <c r="U666" s="57"/>
      <c r="V666" s="57"/>
      <c r="W666" s="57"/>
      <c r="X666" s="57"/>
      <c r="Y666" s="57"/>
      <c r="Z666" s="57"/>
      <c r="AA666" s="57"/>
      <c r="AB666" s="57"/>
    </row>
    <row r="667" spans="1:28" ht="11.25" customHeight="1">
      <c r="A667" s="56"/>
      <c r="B667" s="57"/>
      <c r="C667" s="57"/>
      <c r="D667" s="57"/>
      <c r="E667" s="57"/>
      <c r="F667" s="57"/>
      <c r="G667" s="57"/>
      <c r="H667" s="56"/>
      <c r="I667" s="56"/>
      <c r="J667" s="120"/>
      <c r="K667" s="57"/>
      <c r="L667" s="57"/>
      <c r="M667" s="57"/>
      <c r="N667" s="57"/>
      <c r="O667" s="57"/>
      <c r="P667" s="57"/>
      <c r="Q667" s="57"/>
      <c r="R667" s="57"/>
      <c r="S667" s="57"/>
      <c r="T667" s="57"/>
      <c r="U667" s="57"/>
      <c r="V667" s="57"/>
      <c r="W667" s="57"/>
      <c r="X667" s="57"/>
      <c r="Y667" s="57"/>
      <c r="Z667" s="57"/>
      <c r="AA667" s="57"/>
      <c r="AB667" s="57"/>
    </row>
    <row r="668" spans="1:28" ht="11.25" customHeight="1">
      <c r="A668" s="56"/>
      <c r="B668" s="57"/>
      <c r="C668" s="57"/>
      <c r="D668" s="57"/>
      <c r="E668" s="57"/>
      <c r="F668" s="57"/>
      <c r="G668" s="57"/>
      <c r="H668" s="56"/>
      <c r="I668" s="56"/>
      <c r="J668" s="120"/>
      <c r="K668" s="57"/>
      <c r="L668" s="57"/>
      <c r="M668" s="57"/>
      <c r="N668" s="57"/>
      <c r="O668" s="57"/>
      <c r="P668" s="57"/>
      <c r="Q668" s="57"/>
      <c r="R668" s="57"/>
      <c r="S668" s="57"/>
      <c r="T668" s="57"/>
      <c r="U668" s="57"/>
      <c r="V668" s="57"/>
      <c r="W668" s="57"/>
      <c r="X668" s="57"/>
      <c r="Y668" s="57"/>
      <c r="Z668" s="57"/>
      <c r="AA668" s="57"/>
      <c r="AB668" s="57"/>
    </row>
    <row r="669" spans="1:28" ht="11.25" customHeight="1">
      <c r="A669" s="56"/>
      <c r="B669" s="57"/>
      <c r="C669" s="57"/>
      <c r="D669" s="57"/>
      <c r="E669" s="57"/>
      <c r="F669" s="57"/>
      <c r="G669" s="57"/>
      <c r="H669" s="56"/>
      <c r="I669" s="56"/>
      <c r="J669" s="120"/>
      <c r="K669" s="57"/>
      <c r="L669" s="57"/>
      <c r="M669" s="57"/>
      <c r="N669" s="57"/>
      <c r="O669" s="57"/>
      <c r="P669" s="57"/>
      <c r="Q669" s="57"/>
      <c r="R669" s="57"/>
      <c r="S669" s="57"/>
      <c r="T669" s="57"/>
      <c r="U669" s="57"/>
      <c r="V669" s="57"/>
      <c r="W669" s="57"/>
      <c r="X669" s="57"/>
      <c r="Y669" s="57"/>
      <c r="Z669" s="57"/>
      <c r="AA669" s="57"/>
      <c r="AB669" s="57"/>
    </row>
    <row r="670" spans="1:28" ht="11.25" customHeight="1">
      <c r="A670" s="56"/>
      <c r="B670" s="57"/>
      <c r="C670" s="57"/>
      <c r="D670" s="57"/>
      <c r="E670" s="57"/>
      <c r="F670" s="57"/>
      <c r="G670" s="57"/>
      <c r="H670" s="56"/>
      <c r="I670" s="56"/>
      <c r="J670" s="120"/>
      <c r="K670" s="57"/>
      <c r="L670" s="57"/>
      <c r="M670" s="57"/>
      <c r="N670" s="57"/>
      <c r="O670" s="57"/>
      <c r="P670" s="57"/>
      <c r="Q670" s="57"/>
      <c r="R670" s="57"/>
      <c r="S670" s="57"/>
      <c r="T670" s="57"/>
      <c r="U670" s="57"/>
      <c r="V670" s="57"/>
      <c r="W670" s="57"/>
      <c r="X670" s="57"/>
      <c r="Y670" s="57"/>
      <c r="Z670" s="57"/>
      <c r="AA670" s="57"/>
      <c r="AB670" s="57"/>
    </row>
    <row r="671" spans="1:28" ht="11.25" customHeight="1">
      <c r="A671" s="56"/>
      <c r="B671" s="57"/>
      <c r="C671" s="57"/>
      <c r="D671" s="57"/>
      <c r="E671" s="57"/>
      <c r="F671" s="57"/>
      <c r="G671" s="57"/>
      <c r="H671" s="56"/>
      <c r="I671" s="56"/>
      <c r="J671" s="120"/>
      <c r="K671" s="57"/>
      <c r="L671" s="57"/>
      <c r="M671" s="57"/>
      <c r="N671" s="57"/>
      <c r="O671" s="57"/>
      <c r="P671" s="57"/>
      <c r="Q671" s="57"/>
      <c r="R671" s="57"/>
      <c r="S671" s="57"/>
      <c r="T671" s="57"/>
      <c r="U671" s="57"/>
      <c r="V671" s="57"/>
      <c r="W671" s="57"/>
      <c r="X671" s="57"/>
      <c r="Y671" s="57"/>
      <c r="Z671" s="57"/>
      <c r="AA671" s="57"/>
      <c r="AB671" s="57"/>
    </row>
    <row r="672" spans="1:28" ht="11.25" customHeight="1">
      <c r="A672" s="56"/>
      <c r="B672" s="57"/>
      <c r="C672" s="57"/>
      <c r="D672" s="57"/>
      <c r="E672" s="57"/>
      <c r="F672" s="57"/>
      <c r="G672" s="57"/>
      <c r="H672" s="56"/>
      <c r="I672" s="56"/>
      <c r="J672" s="120"/>
      <c r="K672" s="57"/>
      <c r="L672" s="57"/>
      <c r="M672" s="57"/>
      <c r="N672" s="57"/>
      <c r="O672" s="57"/>
      <c r="P672" s="57"/>
      <c r="Q672" s="57"/>
      <c r="R672" s="57"/>
      <c r="S672" s="57"/>
      <c r="T672" s="57"/>
      <c r="U672" s="57"/>
      <c r="V672" s="57"/>
      <c r="W672" s="57"/>
      <c r="X672" s="57"/>
      <c r="Y672" s="57"/>
      <c r="Z672" s="57"/>
      <c r="AA672" s="57"/>
      <c r="AB672" s="57"/>
    </row>
    <row r="673" spans="1:28" ht="11.25" customHeight="1">
      <c r="A673" s="56"/>
      <c r="B673" s="57"/>
      <c r="C673" s="57"/>
      <c r="D673" s="57"/>
      <c r="E673" s="57"/>
      <c r="F673" s="57"/>
      <c r="G673" s="57"/>
      <c r="H673" s="56"/>
      <c r="I673" s="56"/>
      <c r="J673" s="120"/>
      <c r="K673" s="57"/>
      <c r="L673" s="57"/>
      <c r="M673" s="57"/>
      <c r="N673" s="57"/>
      <c r="O673" s="57"/>
      <c r="P673" s="57"/>
      <c r="Q673" s="57"/>
      <c r="R673" s="57"/>
      <c r="S673" s="57"/>
      <c r="T673" s="57"/>
      <c r="U673" s="57"/>
      <c r="V673" s="57"/>
      <c r="W673" s="57"/>
      <c r="X673" s="57"/>
      <c r="Y673" s="57"/>
      <c r="Z673" s="57"/>
      <c r="AA673" s="57"/>
      <c r="AB673" s="57"/>
    </row>
    <row r="674" spans="1:28" ht="11.25" customHeight="1">
      <c r="A674" s="56"/>
      <c r="B674" s="57"/>
      <c r="C674" s="57"/>
      <c r="D674" s="57"/>
      <c r="E674" s="57"/>
      <c r="F674" s="57"/>
      <c r="G674" s="57"/>
      <c r="H674" s="56"/>
      <c r="I674" s="56"/>
      <c r="J674" s="120"/>
      <c r="K674" s="57"/>
      <c r="L674" s="57"/>
      <c r="M674" s="57"/>
      <c r="N674" s="57"/>
      <c r="O674" s="57"/>
      <c r="P674" s="57"/>
      <c r="Q674" s="57"/>
      <c r="R674" s="57"/>
      <c r="S674" s="57"/>
      <c r="T674" s="57"/>
      <c r="U674" s="57"/>
      <c r="V674" s="57"/>
      <c r="W674" s="57"/>
      <c r="X674" s="57"/>
      <c r="Y674" s="57"/>
      <c r="Z674" s="57"/>
      <c r="AA674" s="57"/>
      <c r="AB674" s="57"/>
    </row>
    <row r="675" spans="1:28" ht="11.25" customHeight="1">
      <c r="A675" s="56"/>
      <c r="B675" s="57"/>
      <c r="C675" s="57"/>
      <c r="D675" s="57"/>
      <c r="E675" s="57"/>
      <c r="F675" s="57"/>
      <c r="G675" s="57"/>
      <c r="H675" s="56"/>
      <c r="I675" s="56"/>
      <c r="J675" s="120"/>
      <c r="K675" s="57"/>
      <c r="L675" s="57"/>
      <c r="M675" s="57"/>
      <c r="N675" s="57"/>
      <c r="O675" s="57"/>
      <c r="P675" s="57"/>
      <c r="Q675" s="57"/>
      <c r="R675" s="57"/>
      <c r="S675" s="57"/>
      <c r="T675" s="57"/>
      <c r="U675" s="57"/>
      <c r="V675" s="57"/>
      <c r="W675" s="57"/>
      <c r="X675" s="57"/>
      <c r="Y675" s="57"/>
      <c r="Z675" s="57"/>
      <c r="AA675" s="57"/>
      <c r="AB675" s="57"/>
    </row>
    <row r="676" spans="1:28" ht="11.25" customHeight="1">
      <c r="A676" s="56"/>
      <c r="B676" s="57"/>
      <c r="C676" s="57"/>
      <c r="D676" s="57"/>
      <c r="E676" s="57"/>
      <c r="F676" s="57"/>
      <c r="G676" s="57"/>
      <c r="H676" s="56"/>
      <c r="I676" s="56"/>
      <c r="J676" s="120"/>
      <c r="K676" s="57"/>
      <c r="L676" s="57"/>
      <c r="M676" s="57"/>
      <c r="N676" s="57"/>
      <c r="O676" s="57"/>
      <c r="P676" s="57"/>
      <c r="Q676" s="57"/>
      <c r="R676" s="57"/>
      <c r="S676" s="57"/>
      <c r="T676" s="57"/>
      <c r="U676" s="57"/>
      <c r="V676" s="57"/>
      <c r="W676" s="57"/>
      <c r="X676" s="57"/>
      <c r="Y676" s="57"/>
      <c r="Z676" s="57"/>
      <c r="AA676" s="57"/>
      <c r="AB676" s="57"/>
    </row>
    <row r="677" spans="1:28" ht="11.25" customHeight="1">
      <c r="A677" s="56"/>
      <c r="B677" s="57"/>
      <c r="C677" s="57"/>
      <c r="D677" s="57"/>
      <c r="E677" s="57"/>
      <c r="F677" s="57"/>
      <c r="G677" s="57"/>
      <c r="H677" s="56"/>
      <c r="I677" s="56"/>
      <c r="J677" s="120"/>
      <c r="K677" s="57"/>
      <c r="L677" s="57"/>
      <c r="M677" s="57"/>
      <c r="N677" s="57"/>
      <c r="O677" s="57"/>
      <c r="P677" s="57"/>
      <c r="Q677" s="57"/>
      <c r="R677" s="57"/>
      <c r="S677" s="57"/>
      <c r="T677" s="57"/>
      <c r="U677" s="57"/>
      <c r="V677" s="57"/>
      <c r="W677" s="57"/>
      <c r="X677" s="57"/>
      <c r="Y677" s="57"/>
      <c r="Z677" s="57"/>
      <c r="AA677" s="57"/>
      <c r="AB677" s="57"/>
    </row>
    <row r="678" spans="1:28" ht="11.25" customHeight="1">
      <c r="A678" s="56"/>
      <c r="B678" s="57"/>
      <c r="C678" s="57"/>
      <c r="D678" s="57"/>
      <c r="E678" s="57"/>
      <c r="F678" s="57"/>
      <c r="G678" s="57"/>
      <c r="H678" s="56"/>
      <c r="I678" s="56"/>
      <c r="J678" s="120"/>
      <c r="K678" s="57"/>
      <c r="L678" s="57"/>
      <c r="M678" s="57"/>
      <c r="N678" s="57"/>
      <c r="O678" s="57"/>
      <c r="P678" s="57"/>
      <c r="Q678" s="57"/>
      <c r="R678" s="57"/>
      <c r="S678" s="57"/>
      <c r="T678" s="57"/>
      <c r="U678" s="57"/>
      <c r="V678" s="57"/>
      <c r="W678" s="57"/>
      <c r="X678" s="57"/>
      <c r="Y678" s="57"/>
      <c r="Z678" s="57"/>
      <c r="AA678" s="57"/>
      <c r="AB678" s="57"/>
    </row>
    <row r="679" spans="1:28" ht="11.25" customHeight="1">
      <c r="A679" s="56"/>
      <c r="B679" s="57"/>
      <c r="C679" s="57"/>
      <c r="D679" s="57"/>
      <c r="E679" s="57"/>
      <c r="F679" s="57"/>
      <c r="G679" s="57"/>
      <c r="H679" s="56"/>
      <c r="I679" s="56"/>
      <c r="J679" s="120"/>
      <c r="K679" s="57"/>
      <c r="L679" s="57"/>
      <c r="M679" s="57"/>
      <c r="N679" s="57"/>
      <c r="O679" s="57"/>
      <c r="P679" s="57"/>
      <c r="Q679" s="57"/>
      <c r="R679" s="57"/>
      <c r="S679" s="57"/>
      <c r="T679" s="57"/>
      <c r="U679" s="57"/>
      <c r="V679" s="57"/>
      <c r="W679" s="57"/>
      <c r="X679" s="57"/>
      <c r="Y679" s="57"/>
      <c r="Z679" s="57"/>
      <c r="AA679" s="57"/>
      <c r="AB679" s="57"/>
    </row>
    <row r="680" spans="1:28" ht="11.25" customHeight="1">
      <c r="A680" s="56"/>
      <c r="B680" s="57"/>
      <c r="C680" s="57"/>
      <c r="D680" s="57"/>
      <c r="E680" s="57"/>
      <c r="F680" s="57"/>
      <c r="G680" s="57"/>
      <c r="H680" s="56"/>
      <c r="I680" s="56"/>
      <c r="J680" s="120"/>
      <c r="K680" s="57"/>
      <c r="L680" s="57"/>
      <c r="M680" s="57"/>
      <c r="N680" s="57"/>
      <c r="O680" s="57"/>
      <c r="P680" s="57"/>
      <c r="Q680" s="57"/>
      <c r="R680" s="57"/>
      <c r="S680" s="57"/>
      <c r="T680" s="57"/>
      <c r="U680" s="57"/>
      <c r="V680" s="57"/>
      <c r="W680" s="57"/>
      <c r="X680" s="57"/>
      <c r="Y680" s="57"/>
      <c r="Z680" s="57"/>
      <c r="AA680" s="57"/>
      <c r="AB680" s="57"/>
    </row>
    <row r="681" spans="1:28" ht="11.25" customHeight="1">
      <c r="A681" s="56"/>
      <c r="B681" s="57"/>
      <c r="C681" s="57"/>
      <c r="D681" s="57"/>
      <c r="E681" s="57"/>
      <c r="F681" s="57"/>
      <c r="G681" s="57"/>
      <c r="H681" s="56"/>
      <c r="I681" s="56"/>
      <c r="J681" s="120"/>
      <c r="K681" s="57"/>
      <c r="L681" s="57"/>
      <c r="M681" s="57"/>
      <c r="N681" s="57"/>
      <c r="O681" s="57"/>
      <c r="P681" s="57"/>
      <c r="Q681" s="57"/>
      <c r="R681" s="57"/>
      <c r="S681" s="57"/>
      <c r="T681" s="57"/>
      <c r="U681" s="57"/>
      <c r="V681" s="57"/>
      <c r="W681" s="57"/>
      <c r="X681" s="57"/>
      <c r="Y681" s="57"/>
      <c r="Z681" s="57"/>
      <c r="AA681" s="57"/>
      <c r="AB681" s="57"/>
    </row>
    <row r="682" spans="1:28" ht="11.25" customHeight="1">
      <c r="A682" s="56"/>
      <c r="B682" s="57"/>
      <c r="C682" s="57"/>
      <c r="D682" s="57"/>
      <c r="E682" s="57"/>
      <c r="F682" s="57"/>
      <c r="G682" s="57"/>
      <c r="H682" s="56"/>
      <c r="I682" s="56"/>
      <c r="J682" s="120"/>
      <c r="K682" s="57"/>
      <c r="L682" s="57"/>
      <c r="M682" s="57"/>
      <c r="N682" s="57"/>
      <c r="O682" s="57"/>
      <c r="P682" s="57"/>
      <c r="Q682" s="57"/>
      <c r="R682" s="57"/>
      <c r="S682" s="57"/>
      <c r="T682" s="57"/>
      <c r="U682" s="57"/>
      <c r="V682" s="57"/>
      <c r="W682" s="57"/>
      <c r="X682" s="57"/>
      <c r="Y682" s="57"/>
      <c r="Z682" s="57"/>
      <c r="AA682" s="57"/>
      <c r="AB682" s="57"/>
    </row>
    <row r="683" spans="1:28" ht="11.25" customHeight="1">
      <c r="A683" s="56"/>
      <c r="B683" s="57"/>
      <c r="C683" s="57"/>
      <c r="D683" s="57"/>
      <c r="E683" s="57"/>
      <c r="F683" s="57"/>
      <c r="G683" s="57"/>
      <c r="H683" s="56"/>
      <c r="I683" s="56"/>
      <c r="J683" s="120"/>
      <c r="K683" s="57"/>
      <c r="L683" s="57"/>
      <c r="M683" s="57"/>
      <c r="N683" s="57"/>
      <c r="O683" s="57"/>
      <c r="P683" s="57"/>
      <c r="Q683" s="57"/>
      <c r="R683" s="57"/>
      <c r="S683" s="57"/>
      <c r="T683" s="57"/>
      <c r="U683" s="57"/>
      <c r="V683" s="57"/>
      <c r="W683" s="57"/>
      <c r="X683" s="57"/>
      <c r="Y683" s="57"/>
      <c r="Z683" s="57"/>
      <c r="AA683" s="57"/>
      <c r="AB683" s="57"/>
    </row>
    <row r="684" spans="1:28" ht="11.25" customHeight="1">
      <c r="A684" s="56"/>
      <c r="B684" s="57"/>
      <c r="C684" s="57"/>
      <c r="D684" s="57"/>
      <c r="E684" s="57"/>
      <c r="F684" s="57"/>
      <c r="G684" s="57"/>
      <c r="H684" s="56"/>
      <c r="I684" s="56"/>
      <c r="J684" s="120"/>
      <c r="K684" s="57"/>
      <c r="L684" s="57"/>
      <c r="M684" s="57"/>
      <c r="N684" s="57"/>
      <c r="O684" s="57"/>
      <c r="P684" s="57"/>
      <c r="Q684" s="57"/>
      <c r="R684" s="57"/>
      <c r="S684" s="57"/>
      <c r="T684" s="57"/>
      <c r="U684" s="57"/>
      <c r="V684" s="57"/>
      <c r="W684" s="57"/>
      <c r="X684" s="57"/>
      <c r="Y684" s="57"/>
      <c r="Z684" s="57"/>
      <c r="AA684" s="57"/>
      <c r="AB684" s="57"/>
    </row>
    <row r="685" spans="1:28" ht="11.25" customHeight="1">
      <c r="A685" s="56"/>
      <c r="B685" s="57"/>
      <c r="C685" s="57"/>
      <c r="D685" s="57"/>
      <c r="E685" s="57"/>
      <c r="F685" s="57"/>
      <c r="G685" s="57"/>
      <c r="H685" s="56"/>
      <c r="I685" s="56"/>
      <c r="J685" s="120"/>
      <c r="K685" s="57"/>
      <c r="L685" s="57"/>
      <c r="M685" s="57"/>
      <c r="N685" s="57"/>
      <c r="O685" s="57"/>
      <c r="P685" s="57"/>
      <c r="Q685" s="57"/>
      <c r="R685" s="57"/>
      <c r="S685" s="57"/>
      <c r="T685" s="57"/>
      <c r="U685" s="57"/>
      <c r="V685" s="57"/>
      <c r="W685" s="57"/>
      <c r="X685" s="57"/>
      <c r="Y685" s="57"/>
      <c r="Z685" s="57"/>
      <c r="AA685" s="57"/>
      <c r="AB685" s="57"/>
    </row>
    <row r="686" spans="1:28" ht="11.25" customHeight="1">
      <c r="A686" s="56"/>
      <c r="B686" s="57"/>
      <c r="C686" s="57"/>
      <c r="D686" s="57"/>
      <c r="E686" s="57"/>
      <c r="F686" s="57"/>
      <c r="G686" s="57"/>
      <c r="H686" s="56"/>
      <c r="I686" s="56"/>
      <c r="J686" s="120"/>
      <c r="K686" s="57"/>
      <c r="L686" s="57"/>
      <c r="M686" s="57"/>
      <c r="N686" s="57"/>
      <c r="O686" s="57"/>
      <c r="P686" s="57"/>
      <c r="Q686" s="57"/>
      <c r="R686" s="57"/>
      <c r="S686" s="57"/>
      <c r="T686" s="57"/>
      <c r="U686" s="57"/>
      <c r="V686" s="57"/>
      <c r="W686" s="57"/>
      <c r="X686" s="57"/>
      <c r="Y686" s="57"/>
      <c r="Z686" s="57"/>
      <c r="AA686" s="57"/>
      <c r="AB686" s="57"/>
    </row>
    <row r="687" spans="1:28" ht="11.25" customHeight="1">
      <c r="A687" s="56"/>
      <c r="B687" s="57"/>
      <c r="C687" s="57"/>
      <c r="D687" s="57"/>
      <c r="E687" s="57"/>
      <c r="F687" s="57"/>
      <c r="G687" s="57"/>
      <c r="H687" s="56"/>
      <c r="I687" s="56"/>
      <c r="J687" s="120"/>
      <c r="K687" s="57"/>
      <c r="L687" s="57"/>
      <c r="M687" s="57"/>
      <c r="N687" s="57"/>
      <c r="O687" s="57"/>
      <c r="P687" s="57"/>
      <c r="Q687" s="57"/>
      <c r="R687" s="57"/>
      <c r="S687" s="57"/>
      <c r="T687" s="57"/>
      <c r="U687" s="57"/>
      <c r="V687" s="57"/>
      <c r="W687" s="57"/>
      <c r="X687" s="57"/>
      <c r="Y687" s="57"/>
      <c r="Z687" s="57"/>
      <c r="AA687" s="57"/>
      <c r="AB687" s="57"/>
    </row>
    <row r="688" spans="1:28" ht="11.25" customHeight="1">
      <c r="A688" s="56"/>
      <c r="B688" s="57"/>
      <c r="C688" s="57"/>
      <c r="D688" s="57"/>
      <c r="E688" s="57"/>
      <c r="F688" s="57"/>
      <c r="G688" s="57"/>
      <c r="H688" s="56"/>
      <c r="I688" s="56"/>
      <c r="J688" s="120"/>
      <c r="K688" s="57"/>
      <c r="L688" s="57"/>
      <c r="M688" s="57"/>
      <c r="N688" s="57"/>
      <c r="O688" s="57"/>
      <c r="P688" s="57"/>
      <c r="Q688" s="57"/>
      <c r="R688" s="57"/>
      <c r="S688" s="57"/>
      <c r="T688" s="57"/>
      <c r="U688" s="57"/>
      <c r="V688" s="57"/>
      <c r="W688" s="57"/>
      <c r="X688" s="57"/>
      <c r="Y688" s="57"/>
      <c r="Z688" s="57"/>
      <c r="AA688" s="57"/>
      <c r="AB688" s="57"/>
    </row>
    <row r="689" spans="1:28" ht="11.25" customHeight="1">
      <c r="A689" s="56"/>
      <c r="B689" s="57"/>
      <c r="C689" s="57"/>
      <c r="D689" s="57"/>
      <c r="E689" s="57"/>
      <c r="F689" s="57"/>
      <c r="G689" s="57"/>
      <c r="H689" s="56"/>
      <c r="I689" s="56"/>
      <c r="J689" s="120"/>
      <c r="K689" s="57"/>
      <c r="L689" s="57"/>
      <c r="M689" s="57"/>
      <c r="N689" s="57"/>
      <c r="O689" s="57"/>
      <c r="P689" s="57"/>
      <c r="Q689" s="57"/>
      <c r="R689" s="57"/>
      <c r="S689" s="57"/>
      <c r="T689" s="57"/>
      <c r="U689" s="57"/>
      <c r="V689" s="57"/>
      <c r="W689" s="57"/>
      <c r="X689" s="57"/>
      <c r="Y689" s="57"/>
      <c r="Z689" s="57"/>
      <c r="AA689" s="57"/>
      <c r="AB689" s="57"/>
    </row>
    <row r="690" spans="1:28" ht="11.25" customHeight="1">
      <c r="A690" s="56"/>
      <c r="B690" s="57"/>
      <c r="C690" s="57"/>
      <c r="D690" s="57"/>
      <c r="E690" s="57"/>
      <c r="F690" s="57"/>
      <c r="G690" s="57"/>
      <c r="H690" s="56"/>
      <c r="I690" s="56"/>
      <c r="J690" s="120"/>
      <c r="K690" s="57"/>
      <c r="L690" s="57"/>
      <c r="M690" s="57"/>
      <c r="N690" s="57"/>
      <c r="O690" s="57"/>
      <c r="P690" s="57"/>
      <c r="Q690" s="57"/>
      <c r="R690" s="57"/>
      <c r="S690" s="57"/>
      <c r="T690" s="57"/>
      <c r="U690" s="57"/>
      <c r="V690" s="57"/>
      <c r="W690" s="57"/>
      <c r="X690" s="57"/>
      <c r="Y690" s="57"/>
      <c r="Z690" s="57"/>
      <c r="AA690" s="57"/>
      <c r="AB690" s="57"/>
    </row>
    <row r="691" spans="1:28" ht="11.25" customHeight="1">
      <c r="A691" s="56"/>
      <c r="B691" s="57"/>
      <c r="C691" s="57"/>
      <c r="D691" s="57"/>
      <c r="E691" s="57"/>
      <c r="F691" s="57"/>
      <c r="G691" s="57"/>
      <c r="H691" s="56"/>
      <c r="I691" s="56"/>
      <c r="J691" s="120"/>
      <c r="K691" s="57"/>
      <c r="L691" s="57"/>
      <c r="M691" s="57"/>
      <c r="N691" s="57"/>
      <c r="O691" s="57"/>
      <c r="P691" s="57"/>
      <c r="Q691" s="57"/>
      <c r="R691" s="57"/>
      <c r="S691" s="57"/>
      <c r="T691" s="57"/>
      <c r="U691" s="57"/>
      <c r="V691" s="57"/>
      <c r="W691" s="57"/>
      <c r="X691" s="57"/>
      <c r="Y691" s="57"/>
      <c r="Z691" s="57"/>
      <c r="AA691" s="57"/>
      <c r="AB691" s="57"/>
    </row>
    <row r="692" spans="1:28" ht="11.25" customHeight="1">
      <c r="A692" s="56"/>
      <c r="B692" s="57"/>
      <c r="C692" s="57"/>
      <c r="D692" s="57"/>
      <c r="E692" s="57"/>
      <c r="F692" s="57"/>
      <c r="G692" s="57"/>
      <c r="H692" s="56"/>
      <c r="I692" s="56"/>
      <c r="J692" s="120"/>
      <c r="K692" s="57"/>
      <c r="L692" s="57"/>
      <c r="M692" s="57"/>
      <c r="N692" s="57"/>
      <c r="O692" s="57"/>
      <c r="P692" s="57"/>
      <c r="Q692" s="57"/>
      <c r="R692" s="57"/>
      <c r="S692" s="57"/>
      <c r="T692" s="57"/>
      <c r="U692" s="57"/>
      <c r="V692" s="57"/>
      <c r="W692" s="57"/>
      <c r="X692" s="57"/>
      <c r="Y692" s="57"/>
      <c r="Z692" s="57"/>
      <c r="AA692" s="57"/>
      <c r="AB692" s="57"/>
    </row>
    <row r="693" spans="1:28" ht="11.25" customHeight="1">
      <c r="A693" s="56"/>
      <c r="B693" s="57"/>
      <c r="C693" s="57"/>
      <c r="D693" s="57"/>
      <c r="E693" s="57"/>
      <c r="F693" s="57"/>
      <c r="G693" s="57"/>
      <c r="H693" s="56"/>
      <c r="I693" s="56"/>
      <c r="J693" s="120"/>
      <c r="K693" s="57"/>
      <c r="L693" s="57"/>
      <c r="M693" s="57"/>
      <c r="N693" s="57"/>
      <c r="O693" s="57"/>
      <c r="P693" s="57"/>
      <c r="Q693" s="57"/>
      <c r="R693" s="57"/>
      <c r="S693" s="57"/>
      <c r="T693" s="57"/>
      <c r="U693" s="57"/>
      <c r="V693" s="57"/>
      <c r="W693" s="57"/>
      <c r="X693" s="57"/>
      <c r="Y693" s="57"/>
      <c r="Z693" s="57"/>
      <c r="AA693" s="57"/>
      <c r="AB693" s="57"/>
    </row>
    <row r="694" spans="1:28" ht="11.25" customHeight="1">
      <c r="A694" s="56"/>
      <c r="B694" s="57"/>
      <c r="C694" s="57"/>
      <c r="D694" s="57"/>
      <c r="E694" s="57"/>
      <c r="F694" s="57"/>
      <c r="G694" s="57"/>
      <c r="H694" s="56"/>
      <c r="I694" s="56"/>
      <c r="J694" s="120"/>
      <c r="K694" s="57"/>
      <c r="L694" s="57"/>
      <c r="M694" s="57"/>
      <c r="N694" s="57"/>
      <c r="O694" s="57"/>
      <c r="P694" s="57"/>
      <c r="Q694" s="57"/>
      <c r="R694" s="57"/>
      <c r="S694" s="57"/>
      <c r="T694" s="57"/>
      <c r="U694" s="57"/>
      <c r="V694" s="57"/>
      <c r="W694" s="57"/>
      <c r="X694" s="57"/>
      <c r="Y694" s="57"/>
      <c r="Z694" s="57"/>
      <c r="AA694" s="57"/>
      <c r="AB694" s="57"/>
    </row>
    <row r="695" spans="1:28" ht="11.25" customHeight="1">
      <c r="A695" s="56"/>
      <c r="B695" s="57"/>
      <c r="C695" s="57"/>
      <c r="D695" s="57"/>
      <c r="E695" s="57"/>
      <c r="F695" s="57"/>
      <c r="G695" s="57"/>
      <c r="H695" s="56"/>
      <c r="I695" s="56"/>
      <c r="J695" s="120"/>
      <c r="K695" s="57"/>
      <c r="L695" s="57"/>
      <c r="M695" s="57"/>
      <c r="N695" s="57"/>
      <c r="O695" s="57"/>
      <c r="P695" s="57"/>
      <c r="Q695" s="57"/>
      <c r="R695" s="57"/>
      <c r="S695" s="57"/>
      <c r="T695" s="57"/>
      <c r="U695" s="57"/>
      <c r="V695" s="57"/>
      <c r="W695" s="57"/>
      <c r="X695" s="57"/>
      <c r="Y695" s="57"/>
      <c r="Z695" s="57"/>
      <c r="AA695" s="57"/>
      <c r="AB695" s="57"/>
    </row>
    <row r="696" spans="1:28" ht="11.25" customHeight="1">
      <c r="A696" s="56"/>
      <c r="B696" s="57"/>
      <c r="C696" s="57"/>
      <c r="D696" s="57"/>
      <c r="E696" s="57"/>
      <c r="F696" s="57"/>
      <c r="G696" s="57"/>
      <c r="H696" s="56"/>
      <c r="I696" s="56"/>
      <c r="J696" s="120"/>
      <c r="K696" s="57"/>
      <c r="L696" s="57"/>
      <c r="M696" s="57"/>
      <c r="N696" s="57"/>
      <c r="O696" s="57"/>
      <c r="P696" s="57"/>
      <c r="Q696" s="57"/>
      <c r="R696" s="57"/>
      <c r="S696" s="57"/>
      <c r="T696" s="57"/>
      <c r="U696" s="57"/>
      <c r="V696" s="57"/>
      <c r="W696" s="57"/>
      <c r="X696" s="57"/>
      <c r="Y696" s="57"/>
      <c r="Z696" s="57"/>
      <c r="AA696" s="57"/>
      <c r="AB696" s="57"/>
    </row>
    <row r="697" spans="1:28" ht="11.25" customHeight="1">
      <c r="A697" s="56"/>
      <c r="B697" s="57"/>
      <c r="C697" s="57"/>
      <c r="D697" s="57"/>
      <c r="E697" s="57"/>
      <c r="F697" s="57"/>
      <c r="G697" s="57"/>
      <c r="H697" s="56"/>
      <c r="I697" s="56"/>
      <c r="J697" s="120"/>
      <c r="K697" s="57"/>
      <c r="L697" s="57"/>
      <c r="M697" s="57"/>
      <c r="N697" s="57"/>
      <c r="O697" s="57"/>
      <c r="P697" s="57"/>
      <c r="Q697" s="57"/>
      <c r="R697" s="57"/>
      <c r="S697" s="57"/>
      <c r="T697" s="57"/>
      <c r="U697" s="57"/>
      <c r="V697" s="57"/>
      <c r="W697" s="57"/>
      <c r="X697" s="57"/>
      <c r="Y697" s="57"/>
      <c r="Z697" s="57"/>
      <c r="AA697" s="57"/>
      <c r="AB697" s="57"/>
    </row>
    <row r="698" spans="1:28" ht="11.25" customHeight="1">
      <c r="A698" s="56"/>
      <c r="B698" s="57"/>
      <c r="C698" s="57"/>
      <c r="D698" s="57"/>
      <c r="E698" s="57"/>
      <c r="F698" s="57"/>
      <c r="G698" s="57"/>
      <c r="H698" s="56"/>
      <c r="I698" s="56"/>
      <c r="J698" s="120"/>
      <c r="K698" s="57"/>
      <c r="L698" s="57"/>
      <c r="M698" s="57"/>
      <c r="N698" s="57"/>
      <c r="O698" s="57"/>
      <c r="P698" s="57"/>
      <c r="Q698" s="57"/>
      <c r="R698" s="57"/>
      <c r="S698" s="57"/>
      <c r="T698" s="57"/>
      <c r="U698" s="57"/>
      <c r="V698" s="57"/>
      <c r="W698" s="57"/>
      <c r="X698" s="57"/>
      <c r="Y698" s="57"/>
      <c r="Z698" s="57"/>
      <c r="AA698" s="57"/>
      <c r="AB698" s="57"/>
    </row>
    <row r="699" spans="1:28" ht="11.25" customHeight="1">
      <c r="A699" s="56"/>
      <c r="B699" s="57"/>
      <c r="C699" s="57"/>
      <c r="D699" s="57"/>
      <c r="E699" s="57"/>
      <c r="F699" s="57"/>
      <c r="G699" s="57"/>
      <c r="H699" s="56"/>
      <c r="I699" s="56"/>
      <c r="J699" s="120"/>
      <c r="K699" s="57"/>
      <c r="L699" s="57"/>
      <c r="M699" s="57"/>
      <c r="N699" s="57"/>
      <c r="O699" s="57"/>
      <c r="P699" s="57"/>
      <c r="Q699" s="57"/>
      <c r="R699" s="57"/>
      <c r="S699" s="57"/>
      <c r="T699" s="57"/>
      <c r="U699" s="57"/>
      <c r="V699" s="57"/>
      <c r="W699" s="57"/>
      <c r="X699" s="57"/>
      <c r="Y699" s="57"/>
      <c r="Z699" s="57"/>
      <c r="AA699" s="57"/>
      <c r="AB699" s="57"/>
    </row>
    <row r="700" spans="1:28" ht="11.25" customHeight="1">
      <c r="A700" s="56"/>
      <c r="B700" s="57"/>
      <c r="C700" s="57"/>
      <c r="D700" s="57"/>
      <c r="E700" s="57"/>
      <c r="F700" s="57"/>
      <c r="G700" s="57"/>
      <c r="H700" s="56"/>
      <c r="I700" s="56"/>
      <c r="J700" s="120"/>
      <c r="K700" s="57"/>
      <c r="L700" s="57"/>
      <c r="M700" s="57"/>
      <c r="N700" s="57"/>
      <c r="O700" s="57"/>
      <c r="P700" s="57"/>
      <c r="Q700" s="57"/>
      <c r="R700" s="57"/>
      <c r="S700" s="57"/>
      <c r="T700" s="57"/>
      <c r="U700" s="57"/>
      <c r="V700" s="57"/>
      <c r="W700" s="57"/>
      <c r="X700" s="57"/>
      <c r="Y700" s="57"/>
      <c r="Z700" s="57"/>
      <c r="AA700" s="57"/>
      <c r="AB700" s="57"/>
    </row>
    <row r="701" spans="1:28" ht="11.25" customHeight="1">
      <c r="A701" s="56"/>
      <c r="B701" s="57"/>
      <c r="C701" s="57"/>
      <c r="D701" s="57"/>
      <c r="E701" s="57"/>
      <c r="F701" s="57"/>
      <c r="G701" s="57"/>
      <c r="H701" s="56"/>
      <c r="I701" s="56"/>
      <c r="J701" s="120"/>
      <c r="K701" s="57"/>
      <c r="L701" s="57"/>
      <c r="M701" s="57"/>
      <c r="N701" s="57"/>
      <c r="O701" s="57"/>
      <c r="P701" s="57"/>
      <c r="Q701" s="57"/>
      <c r="R701" s="57"/>
      <c r="S701" s="57"/>
      <c r="T701" s="57"/>
      <c r="U701" s="57"/>
      <c r="V701" s="57"/>
      <c r="W701" s="57"/>
      <c r="X701" s="57"/>
      <c r="Y701" s="57"/>
      <c r="Z701" s="57"/>
      <c r="AA701" s="57"/>
      <c r="AB701" s="57"/>
    </row>
    <row r="702" spans="1:28" ht="11.25" customHeight="1">
      <c r="A702" s="56"/>
      <c r="B702" s="57"/>
      <c r="C702" s="57"/>
      <c r="D702" s="57"/>
      <c r="E702" s="57"/>
      <c r="F702" s="57"/>
      <c r="G702" s="57"/>
      <c r="H702" s="56"/>
      <c r="I702" s="56"/>
      <c r="J702" s="120"/>
      <c r="K702" s="57"/>
      <c r="L702" s="57"/>
      <c r="M702" s="57"/>
      <c r="N702" s="57"/>
      <c r="O702" s="57"/>
      <c r="P702" s="57"/>
      <c r="Q702" s="57"/>
      <c r="R702" s="57"/>
      <c r="S702" s="57"/>
      <c r="T702" s="57"/>
      <c r="U702" s="57"/>
      <c r="V702" s="57"/>
      <c r="W702" s="57"/>
      <c r="X702" s="57"/>
      <c r="Y702" s="57"/>
      <c r="Z702" s="57"/>
      <c r="AA702" s="57"/>
      <c r="AB702" s="57"/>
    </row>
    <row r="703" spans="1:28" ht="11.25" customHeight="1">
      <c r="A703" s="56"/>
      <c r="B703" s="57"/>
      <c r="C703" s="57"/>
      <c r="D703" s="57"/>
      <c r="E703" s="57"/>
      <c r="F703" s="57"/>
      <c r="G703" s="57"/>
      <c r="H703" s="56"/>
      <c r="I703" s="56"/>
      <c r="J703" s="120"/>
      <c r="K703" s="57"/>
      <c r="L703" s="57"/>
      <c r="M703" s="57"/>
      <c r="N703" s="57"/>
      <c r="O703" s="57"/>
      <c r="P703" s="57"/>
      <c r="Q703" s="57"/>
      <c r="R703" s="57"/>
      <c r="S703" s="57"/>
      <c r="T703" s="57"/>
      <c r="U703" s="57"/>
      <c r="V703" s="57"/>
      <c r="W703" s="57"/>
      <c r="X703" s="57"/>
      <c r="Y703" s="57"/>
      <c r="Z703" s="57"/>
      <c r="AA703" s="57"/>
      <c r="AB703" s="57"/>
    </row>
    <row r="704" spans="1:28" ht="11.25" customHeight="1">
      <c r="A704" s="56"/>
      <c r="B704" s="57"/>
      <c r="C704" s="57"/>
      <c r="D704" s="57"/>
      <c r="E704" s="57"/>
      <c r="F704" s="57"/>
      <c r="G704" s="57"/>
      <c r="H704" s="56"/>
      <c r="I704" s="56"/>
      <c r="J704" s="120"/>
      <c r="K704" s="57"/>
      <c r="L704" s="57"/>
      <c r="M704" s="57"/>
      <c r="N704" s="57"/>
      <c r="O704" s="57"/>
      <c r="P704" s="57"/>
      <c r="Q704" s="57"/>
      <c r="R704" s="57"/>
      <c r="S704" s="57"/>
      <c r="T704" s="57"/>
      <c r="U704" s="57"/>
      <c r="V704" s="57"/>
      <c r="W704" s="57"/>
      <c r="X704" s="57"/>
      <c r="Y704" s="57"/>
      <c r="Z704" s="57"/>
      <c r="AA704" s="57"/>
      <c r="AB704" s="57"/>
    </row>
    <row r="705" spans="1:28" ht="11.25" customHeight="1">
      <c r="A705" s="56"/>
      <c r="B705" s="57"/>
      <c r="C705" s="57"/>
      <c r="D705" s="57"/>
      <c r="E705" s="57"/>
      <c r="F705" s="57"/>
      <c r="G705" s="57"/>
      <c r="H705" s="56"/>
      <c r="I705" s="56"/>
      <c r="J705" s="120"/>
      <c r="K705" s="57"/>
      <c r="L705" s="57"/>
      <c r="M705" s="57"/>
      <c r="N705" s="57"/>
      <c r="O705" s="57"/>
      <c r="P705" s="57"/>
      <c r="Q705" s="57"/>
      <c r="R705" s="57"/>
      <c r="S705" s="57"/>
      <c r="T705" s="57"/>
      <c r="U705" s="57"/>
      <c r="V705" s="57"/>
      <c r="W705" s="57"/>
      <c r="X705" s="57"/>
      <c r="Y705" s="57"/>
      <c r="Z705" s="57"/>
      <c r="AA705" s="57"/>
      <c r="AB705" s="57"/>
    </row>
    <row r="706" spans="1:28" ht="11.25" customHeight="1">
      <c r="A706" s="56"/>
      <c r="B706" s="57"/>
      <c r="C706" s="57"/>
      <c r="D706" s="57"/>
      <c r="E706" s="57"/>
      <c r="F706" s="57"/>
      <c r="G706" s="57"/>
      <c r="H706" s="56"/>
      <c r="I706" s="56"/>
      <c r="J706" s="120"/>
      <c r="K706" s="57"/>
      <c r="L706" s="57"/>
      <c r="M706" s="57"/>
      <c r="N706" s="57"/>
      <c r="O706" s="57"/>
      <c r="P706" s="57"/>
      <c r="Q706" s="57"/>
      <c r="R706" s="57"/>
      <c r="S706" s="57"/>
      <c r="T706" s="57"/>
      <c r="U706" s="57"/>
      <c r="V706" s="57"/>
      <c r="W706" s="57"/>
      <c r="X706" s="57"/>
      <c r="Y706" s="57"/>
      <c r="Z706" s="57"/>
      <c r="AA706" s="57"/>
      <c r="AB706" s="57"/>
    </row>
    <row r="707" spans="1:28" ht="11.25" customHeight="1">
      <c r="A707" s="56"/>
      <c r="B707" s="57"/>
      <c r="C707" s="57"/>
      <c r="D707" s="57"/>
      <c r="E707" s="57"/>
      <c r="F707" s="57"/>
      <c r="G707" s="57"/>
      <c r="H707" s="56"/>
      <c r="I707" s="56"/>
      <c r="J707" s="120"/>
      <c r="K707" s="57"/>
      <c r="L707" s="57"/>
      <c r="M707" s="57"/>
      <c r="N707" s="57"/>
      <c r="O707" s="57"/>
      <c r="P707" s="57"/>
      <c r="Q707" s="57"/>
      <c r="R707" s="57"/>
      <c r="S707" s="57"/>
      <c r="T707" s="57"/>
      <c r="U707" s="57"/>
      <c r="V707" s="57"/>
      <c r="W707" s="57"/>
      <c r="X707" s="57"/>
      <c r="Y707" s="57"/>
      <c r="Z707" s="57"/>
      <c r="AA707" s="57"/>
      <c r="AB707" s="57"/>
    </row>
    <row r="708" spans="1:28" ht="11.25" customHeight="1">
      <c r="A708" s="56"/>
      <c r="B708" s="57"/>
      <c r="C708" s="57"/>
      <c r="D708" s="57"/>
      <c r="E708" s="57"/>
      <c r="F708" s="57"/>
      <c r="G708" s="57"/>
      <c r="H708" s="56"/>
      <c r="I708" s="56"/>
      <c r="J708" s="120"/>
      <c r="K708" s="57"/>
      <c r="L708" s="57"/>
      <c r="M708" s="57"/>
      <c r="N708" s="57"/>
      <c r="O708" s="57"/>
      <c r="P708" s="57"/>
      <c r="Q708" s="57"/>
      <c r="R708" s="57"/>
      <c r="S708" s="57"/>
      <c r="T708" s="57"/>
      <c r="U708" s="57"/>
      <c r="V708" s="57"/>
      <c r="W708" s="57"/>
      <c r="X708" s="57"/>
      <c r="Y708" s="57"/>
      <c r="Z708" s="57"/>
      <c r="AA708" s="57"/>
      <c r="AB708" s="57"/>
    </row>
    <row r="709" spans="1:28" ht="11.25" customHeight="1">
      <c r="A709" s="56"/>
      <c r="B709" s="57"/>
      <c r="C709" s="57"/>
      <c r="D709" s="57"/>
      <c r="E709" s="57"/>
      <c r="F709" s="57"/>
      <c r="G709" s="57"/>
      <c r="H709" s="56"/>
      <c r="I709" s="56"/>
      <c r="J709" s="120"/>
      <c r="K709" s="57"/>
      <c r="L709" s="57"/>
      <c r="M709" s="57"/>
      <c r="N709" s="57"/>
      <c r="O709" s="57"/>
      <c r="P709" s="57"/>
      <c r="Q709" s="57"/>
      <c r="R709" s="57"/>
      <c r="S709" s="57"/>
      <c r="T709" s="57"/>
      <c r="U709" s="57"/>
      <c r="V709" s="57"/>
      <c r="W709" s="57"/>
      <c r="X709" s="57"/>
      <c r="Y709" s="57"/>
      <c r="Z709" s="57"/>
      <c r="AA709" s="57"/>
      <c r="AB709" s="57"/>
    </row>
    <row r="710" spans="1:28" ht="11.25" customHeight="1">
      <c r="A710" s="56"/>
      <c r="B710" s="57"/>
      <c r="C710" s="57"/>
      <c r="D710" s="57"/>
      <c r="E710" s="57"/>
      <c r="F710" s="57"/>
      <c r="G710" s="57"/>
      <c r="H710" s="56"/>
      <c r="I710" s="56"/>
      <c r="J710" s="120"/>
      <c r="K710" s="57"/>
      <c r="L710" s="57"/>
      <c r="M710" s="57"/>
      <c r="N710" s="57"/>
      <c r="O710" s="57"/>
      <c r="P710" s="57"/>
      <c r="Q710" s="57"/>
      <c r="R710" s="57"/>
      <c r="S710" s="57"/>
      <c r="T710" s="57"/>
      <c r="U710" s="57"/>
      <c r="V710" s="57"/>
      <c r="W710" s="57"/>
      <c r="X710" s="57"/>
      <c r="Y710" s="57"/>
      <c r="Z710" s="57"/>
      <c r="AA710" s="57"/>
      <c r="AB710" s="57"/>
    </row>
    <row r="711" spans="1:28" ht="11.25" customHeight="1">
      <c r="A711" s="56"/>
      <c r="B711" s="57"/>
      <c r="C711" s="57"/>
      <c r="D711" s="57"/>
      <c r="E711" s="57"/>
      <c r="F711" s="57"/>
      <c r="G711" s="57"/>
      <c r="H711" s="56"/>
      <c r="I711" s="56"/>
      <c r="J711" s="120"/>
      <c r="K711" s="57"/>
      <c r="L711" s="57"/>
      <c r="M711" s="57"/>
      <c r="N711" s="57"/>
      <c r="O711" s="57"/>
      <c r="P711" s="57"/>
      <c r="Q711" s="57"/>
      <c r="R711" s="57"/>
      <c r="S711" s="57"/>
      <c r="T711" s="57"/>
      <c r="U711" s="57"/>
      <c r="V711" s="57"/>
      <c r="W711" s="57"/>
      <c r="X711" s="57"/>
      <c r="Y711" s="57"/>
      <c r="Z711" s="57"/>
      <c r="AA711" s="57"/>
      <c r="AB711" s="57"/>
    </row>
    <row r="712" spans="1:28" ht="11.25" customHeight="1">
      <c r="A712" s="56"/>
      <c r="B712" s="57"/>
      <c r="C712" s="57"/>
      <c r="D712" s="57"/>
      <c r="E712" s="57"/>
      <c r="F712" s="57"/>
      <c r="G712" s="57"/>
      <c r="H712" s="56"/>
      <c r="I712" s="56"/>
      <c r="J712" s="120"/>
      <c r="K712" s="57"/>
      <c r="L712" s="57"/>
      <c r="M712" s="57"/>
      <c r="N712" s="57"/>
      <c r="O712" s="57"/>
      <c r="P712" s="57"/>
      <c r="Q712" s="57"/>
      <c r="R712" s="57"/>
      <c r="S712" s="57"/>
      <c r="T712" s="57"/>
      <c r="U712" s="57"/>
      <c r="V712" s="57"/>
      <c r="W712" s="57"/>
      <c r="X712" s="57"/>
      <c r="Y712" s="57"/>
      <c r="Z712" s="57"/>
      <c r="AA712" s="57"/>
      <c r="AB712" s="57"/>
    </row>
    <row r="713" spans="1:28" ht="11.25" customHeight="1">
      <c r="A713" s="56"/>
      <c r="B713" s="57"/>
      <c r="C713" s="57"/>
      <c r="D713" s="57"/>
      <c r="E713" s="57"/>
      <c r="F713" s="57"/>
      <c r="G713" s="57"/>
      <c r="H713" s="56"/>
      <c r="I713" s="56"/>
      <c r="J713" s="120"/>
      <c r="K713" s="57"/>
      <c r="L713" s="57"/>
      <c r="M713" s="57"/>
      <c r="N713" s="57"/>
      <c r="O713" s="57"/>
      <c r="P713" s="57"/>
      <c r="Q713" s="57"/>
      <c r="R713" s="57"/>
      <c r="S713" s="57"/>
      <c r="T713" s="57"/>
      <c r="U713" s="57"/>
      <c r="V713" s="57"/>
      <c r="W713" s="57"/>
      <c r="X713" s="57"/>
      <c r="Y713" s="57"/>
      <c r="Z713" s="57"/>
      <c r="AA713" s="57"/>
      <c r="AB713" s="57"/>
    </row>
    <row r="714" spans="1:28" ht="11.25" customHeight="1">
      <c r="A714" s="56"/>
      <c r="B714" s="57"/>
      <c r="C714" s="57"/>
      <c r="D714" s="57"/>
      <c r="E714" s="57"/>
      <c r="F714" s="57"/>
      <c r="G714" s="57"/>
      <c r="H714" s="56"/>
      <c r="I714" s="56"/>
      <c r="J714" s="120"/>
      <c r="K714" s="57"/>
      <c r="L714" s="57"/>
      <c r="M714" s="57"/>
      <c r="N714" s="57"/>
      <c r="O714" s="57"/>
      <c r="P714" s="57"/>
      <c r="Q714" s="57"/>
      <c r="R714" s="57"/>
      <c r="S714" s="57"/>
      <c r="T714" s="57"/>
      <c r="U714" s="57"/>
      <c r="V714" s="57"/>
      <c r="W714" s="57"/>
      <c r="X714" s="57"/>
      <c r="Y714" s="57"/>
      <c r="Z714" s="57"/>
      <c r="AA714" s="57"/>
      <c r="AB714" s="57"/>
    </row>
    <row r="715" spans="1:28" ht="11.25" customHeight="1">
      <c r="A715" s="56"/>
      <c r="B715" s="57"/>
      <c r="C715" s="57"/>
      <c r="D715" s="57"/>
      <c r="E715" s="57"/>
      <c r="F715" s="57"/>
      <c r="G715" s="57"/>
      <c r="H715" s="56"/>
      <c r="I715" s="56"/>
      <c r="J715" s="120"/>
      <c r="K715" s="57"/>
      <c r="L715" s="57"/>
      <c r="M715" s="57"/>
      <c r="N715" s="57"/>
      <c r="O715" s="57"/>
      <c r="P715" s="57"/>
      <c r="Q715" s="57"/>
      <c r="R715" s="57"/>
      <c r="S715" s="57"/>
      <c r="T715" s="57"/>
      <c r="U715" s="57"/>
      <c r="V715" s="57"/>
      <c r="W715" s="57"/>
      <c r="X715" s="57"/>
      <c r="Y715" s="57"/>
      <c r="Z715" s="57"/>
      <c r="AA715" s="57"/>
      <c r="AB715" s="57"/>
    </row>
    <row r="716" spans="1:28" ht="11.25" customHeight="1">
      <c r="A716" s="56"/>
      <c r="B716" s="57"/>
      <c r="C716" s="57"/>
      <c r="D716" s="57"/>
      <c r="E716" s="57"/>
      <c r="F716" s="57"/>
      <c r="G716" s="57"/>
      <c r="H716" s="56"/>
      <c r="I716" s="56"/>
      <c r="J716" s="120"/>
      <c r="K716" s="57"/>
      <c r="L716" s="57"/>
      <c r="M716" s="57"/>
      <c r="N716" s="57"/>
      <c r="O716" s="57"/>
      <c r="P716" s="57"/>
      <c r="Q716" s="57"/>
      <c r="R716" s="57"/>
      <c r="S716" s="57"/>
      <c r="T716" s="57"/>
      <c r="U716" s="57"/>
      <c r="V716" s="57"/>
      <c r="W716" s="57"/>
      <c r="X716" s="57"/>
      <c r="Y716" s="57"/>
      <c r="Z716" s="57"/>
      <c r="AA716" s="57"/>
      <c r="AB716" s="57"/>
    </row>
    <row r="717" spans="1:28" ht="11.25" customHeight="1">
      <c r="A717" s="56"/>
      <c r="B717" s="57"/>
      <c r="C717" s="57"/>
      <c r="D717" s="57"/>
      <c r="E717" s="57"/>
      <c r="F717" s="57"/>
      <c r="G717" s="57"/>
      <c r="H717" s="56"/>
      <c r="I717" s="56"/>
      <c r="J717" s="120"/>
      <c r="K717" s="57"/>
      <c r="L717" s="57"/>
      <c r="M717" s="57"/>
      <c r="N717" s="57"/>
      <c r="O717" s="57"/>
      <c r="P717" s="57"/>
      <c r="Q717" s="57"/>
      <c r="R717" s="57"/>
      <c r="S717" s="57"/>
      <c r="T717" s="57"/>
      <c r="U717" s="57"/>
      <c r="V717" s="57"/>
      <c r="W717" s="57"/>
      <c r="X717" s="57"/>
      <c r="Y717" s="57"/>
      <c r="Z717" s="57"/>
      <c r="AA717" s="57"/>
      <c r="AB717" s="57"/>
    </row>
    <row r="718" spans="1:28" ht="11.25" customHeight="1">
      <c r="A718" s="56"/>
      <c r="B718" s="57"/>
      <c r="C718" s="57"/>
      <c r="D718" s="57"/>
      <c r="E718" s="57"/>
      <c r="F718" s="57"/>
      <c r="G718" s="57"/>
      <c r="H718" s="56"/>
      <c r="I718" s="56"/>
      <c r="J718" s="120"/>
      <c r="K718" s="57"/>
      <c r="L718" s="57"/>
      <c r="M718" s="57"/>
      <c r="N718" s="57"/>
      <c r="O718" s="57"/>
      <c r="P718" s="57"/>
      <c r="Q718" s="57"/>
      <c r="R718" s="57"/>
      <c r="S718" s="57"/>
      <c r="T718" s="57"/>
      <c r="U718" s="57"/>
      <c r="V718" s="57"/>
      <c r="W718" s="57"/>
      <c r="X718" s="57"/>
      <c r="Y718" s="57"/>
      <c r="Z718" s="57"/>
      <c r="AA718" s="57"/>
      <c r="AB718" s="57"/>
    </row>
    <row r="719" spans="1:28" ht="11.25" customHeight="1">
      <c r="A719" s="56"/>
      <c r="B719" s="57"/>
      <c r="C719" s="57"/>
      <c r="D719" s="57"/>
      <c r="E719" s="57"/>
      <c r="F719" s="57"/>
      <c r="G719" s="57"/>
      <c r="H719" s="56"/>
      <c r="I719" s="56"/>
      <c r="J719" s="120"/>
      <c r="K719" s="57"/>
      <c r="L719" s="57"/>
      <c r="M719" s="57"/>
      <c r="N719" s="57"/>
      <c r="O719" s="57"/>
      <c r="P719" s="57"/>
      <c r="Q719" s="57"/>
      <c r="R719" s="57"/>
      <c r="S719" s="57"/>
      <c r="T719" s="57"/>
      <c r="U719" s="57"/>
      <c r="V719" s="57"/>
      <c r="W719" s="57"/>
      <c r="X719" s="57"/>
      <c r="Y719" s="57"/>
      <c r="Z719" s="57"/>
      <c r="AA719" s="57"/>
      <c r="AB719" s="57"/>
    </row>
    <row r="720" spans="1:28" ht="11.25" customHeight="1">
      <c r="A720" s="56"/>
      <c r="B720" s="57"/>
      <c r="C720" s="57"/>
      <c r="D720" s="57"/>
      <c r="E720" s="57"/>
      <c r="F720" s="57"/>
      <c r="G720" s="57"/>
      <c r="H720" s="56"/>
      <c r="I720" s="56"/>
      <c r="J720" s="120"/>
      <c r="K720" s="57"/>
      <c r="L720" s="57"/>
      <c r="M720" s="57"/>
      <c r="N720" s="57"/>
      <c r="O720" s="57"/>
      <c r="P720" s="57"/>
      <c r="Q720" s="57"/>
      <c r="R720" s="57"/>
      <c r="S720" s="57"/>
      <c r="T720" s="57"/>
      <c r="U720" s="57"/>
      <c r="V720" s="57"/>
      <c r="W720" s="57"/>
      <c r="X720" s="57"/>
      <c r="Y720" s="57"/>
      <c r="Z720" s="57"/>
      <c r="AA720" s="57"/>
      <c r="AB720" s="57"/>
    </row>
    <row r="721" spans="1:28" ht="11.25" customHeight="1">
      <c r="A721" s="56"/>
      <c r="B721" s="57"/>
      <c r="C721" s="57"/>
      <c r="D721" s="57"/>
      <c r="E721" s="57"/>
      <c r="F721" s="57"/>
      <c r="G721" s="57"/>
      <c r="H721" s="56"/>
      <c r="I721" s="56"/>
      <c r="J721" s="120"/>
      <c r="K721" s="57"/>
      <c r="L721" s="57"/>
      <c r="M721" s="57"/>
      <c r="N721" s="57"/>
      <c r="O721" s="57"/>
      <c r="P721" s="57"/>
      <c r="Q721" s="57"/>
      <c r="R721" s="57"/>
      <c r="S721" s="57"/>
      <c r="T721" s="57"/>
      <c r="U721" s="57"/>
      <c r="V721" s="57"/>
      <c r="W721" s="57"/>
      <c r="X721" s="57"/>
      <c r="Y721" s="57"/>
      <c r="Z721" s="57"/>
      <c r="AA721" s="57"/>
      <c r="AB721" s="57"/>
    </row>
    <row r="722" spans="1:28" ht="11.25" customHeight="1">
      <c r="A722" s="56"/>
      <c r="B722" s="57"/>
      <c r="C722" s="57"/>
      <c r="D722" s="57"/>
      <c r="E722" s="57"/>
      <c r="F722" s="57"/>
      <c r="G722" s="57"/>
      <c r="H722" s="56"/>
      <c r="I722" s="56"/>
      <c r="J722" s="120"/>
      <c r="K722" s="57"/>
      <c r="L722" s="57"/>
      <c r="M722" s="57"/>
      <c r="N722" s="57"/>
      <c r="O722" s="57"/>
      <c r="P722" s="57"/>
      <c r="Q722" s="57"/>
      <c r="R722" s="57"/>
      <c r="S722" s="57"/>
      <c r="T722" s="57"/>
      <c r="U722" s="57"/>
      <c r="V722" s="57"/>
      <c r="W722" s="57"/>
      <c r="X722" s="57"/>
      <c r="Y722" s="57"/>
      <c r="Z722" s="57"/>
      <c r="AA722" s="57"/>
      <c r="AB722" s="57"/>
    </row>
    <row r="723" spans="1:28" ht="11.25" customHeight="1">
      <c r="A723" s="56"/>
      <c r="B723" s="57"/>
      <c r="C723" s="57"/>
      <c r="D723" s="57"/>
      <c r="E723" s="57"/>
      <c r="F723" s="57"/>
      <c r="G723" s="57"/>
      <c r="H723" s="56"/>
      <c r="I723" s="56"/>
      <c r="J723" s="120"/>
      <c r="K723" s="57"/>
      <c r="L723" s="57"/>
      <c r="M723" s="57"/>
      <c r="N723" s="57"/>
      <c r="O723" s="57"/>
      <c r="P723" s="57"/>
      <c r="Q723" s="57"/>
      <c r="R723" s="57"/>
      <c r="S723" s="57"/>
      <c r="T723" s="57"/>
      <c r="U723" s="57"/>
      <c r="V723" s="57"/>
      <c r="W723" s="57"/>
      <c r="X723" s="57"/>
      <c r="Y723" s="57"/>
      <c r="Z723" s="57"/>
      <c r="AA723" s="57"/>
      <c r="AB723" s="57"/>
    </row>
    <row r="724" spans="1:28" ht="11.25" customHeight="1">
      <c r="A724" s="56"/>
      <c r="B724" s="57"/>
      <c r="C724" s="57"/>
      <c r="D724" s="57"/>
      <c r="E724" s="57"/>
      <c r="F724" s="57"/>
      <c r="G724" s="57"/>
      <c r="H724" s="56"/>
      <c r="I724" s="56"/>
      <c r="J724" s="120"/>
      <c r="K724" s="57"/>
      <c r="L724" s="57"/>
      <c r="M724" s="57"/>
      <c r="N724" s="57"/>
      <c r="O724" s="57"/>
      <c r="P724" s="57"/>
      <c r="Q724" s="57"/>
      <c r="R724" s="57"/>
      <c r="S724" s="57"/>
      <c r="T724" s="57"/>
      <c r="U724" s="57"/>
      <c r="V724" s="57"/>
      <c r="W724" s="57"/>
      <c r="X724" s="57"/>
      <c r="Y724" s="57"/>
      <c r="Z724" s="57"/>
      <c r="AA724" s="57"/>
      <c r="AB724" s="57"/>
    </row>
    <row r="725" spans="1:28" ht="11.25" customHeight="1">
      <c r="A725" s="56"/>
      <c r="B725" s="57"/>
      <c r="C725" s="57"/>
      <c r="D725" s="57"/>
      <c r="E725" s="57"/>
      <c r="F725" s="57"/>
      <c r="G725" s="57"/>
      <c r="H725" s="56"/>
      <c r="I725" s="56"/>
      <c r="J725" s="120"/>
      <c r="K725" s="57"/>
      <c r="L725" s="57"/>
      <c r="M725" s="57"/>
      <c r="N725" s="57"/>
      <c r="O725" s="57"/>
      <c r="P725" s="57"/>
      <c r="Q725" s="57"/>
      <c r="R725" s="57"/>
      <c r="S725" s="57"/>
      <c r="T725" s="57"/>
      <c r="U725" s="57"/>
      <c r="V725" s="57"/>
      <c r="W725" s="57"/>
      <c r="X725" s="57"/>
      <c r="Y725" s="57"/>
      <c r="Z725" s="57"/>
      <c r="AA725" s="57"/>
      <c r="AB725" s="57"/>
    </row>
    <row r="726" spans="1:28" ht="11.25" customHeight="1">
      <c r="A726" s="56"/>
      <c r="B726" s="57"/>
      <c r="C726" s="57"/>
      <c r="D726" s="57"/>
      <c r="E726" s="57"/>
      <c r="F726" s="57"/>
      <c r="G726" s="57"/>
      <c r="H726" s="56"/>
      <c r="I726" s="56"/>
      <c r="J726" s="120"/>
      <c r="K726" s="57"/>
      <c r="L726" s="57"/>
      <c r="M726" s="57"/>
      <c r="N726" s="57"/>
      <c r="O726" s="57"/>
      <c r="P726" s="57"/>
      <c r="Q726" s="57"/>
      <c r="R726" s="57"/>
      <c r="S726" s="57"/>
      <c r="T726" s="57"/>
      <c r="U726" s="57"/>
      <c r="V726" s="57"/>
      <c r="W726" s="57"/>
      <c r="X726" s="57"/>
      <c r="Y726" s="57"/>
      <c r="Z726" s="57"/>
      <c r="AA726" s="57"/>
      <c r="AB726" s="57"/>
    </row>
    <row r="727" spans="1:28" ht="11.25" customHeight="1">
      <c r="A727" s="56"/>
      <c r="B727" s="57"/>
      <c r="C727" s="57"/>
      <c r="D727" s="57"/>
      <c r="E727" s="57"/>
      <c r="F727" s="57"/>
      <c r="G727" s="57"/>
      <c r="H727" s="56"/>
      <c r="I727" s="56"/>
      <c r="J727" s="120"/>
      <c r="K727" s="57"/>
      <c r="L727" s="57"/>
      <c r="M727" s="57"/>
      <c r="N727" s="57"/>
      <c r="O727" s="57"/>
      <c r="P727" s="57"/>
      <c r="Q727" s="57"/>
      <c r="R727" s="57"/>
      <c r="S727" s="57"/>
      <c r="T727" s="57"/>
      <c r="U727" s="57"/>
      <c r="V727" s="57"/>
      <c r="W727" s="57"/>
      <c r="X727" s="57"/>
      <c r="Y727" s="57"/>
      <c r="Z727" s="57"/>
      <c r="AA727" s="57"/>
      <c r="AB727" s="57"/>
    </row>
    <row r="728" spans="1:28" ht="11.25" customHeight="1">
      <c r="A728" s="56"/>
      <c r="B728" s="57"/>
      <c r="C728" s="57"/>
      <c r="D728" s="57"/>
      <c r="E728" s="57"/>
      <c r="F728" s="57"/>
      <c r="G728" s="57"/>
      <c r="H728" s="56"/>
      <c r="I728" s="56"/>
      <c r="J728" s="120"/>
      <c r="K728" s="57"/>
      <c r="L728" s="57"/>
      <c r="M728" s="57"/>
      <c r="N728" s="57"/>
      <c r="O728" s="57"/>
      <c r="P728" s="57"/>
      <c r="Q728" s="57"/>
      <c r="R728" s="57"/>
      <c r="S728" s="57"/>
      <c r="T728" s="57"/>
      <c r="U728" s="57"/>
      <c r="V728" s="57"/>
      <c r="W728" s="57"/>
      <c r="X728" s="57"/>
      <c r="Y728" s="57"/>
      <c r="Z728" s="57"/>
      <c r="AA728" s="57"/>
      <c r="AB728" s="57"/>
    </row>
    <row r="729" spans="1:28" ht="11.25" customHeight="1">
      <c r="A729" s="56"/>
      <c r="B729" s="57"/>
      <c r="C729" s="57"/>
      <c r="D729" s="57"/>
      <c r="E729" s="57"/>
      <c r="F729" s="57"/>
      <c r="G729" s="57"/>
      <c r="H729" s="56"/>
      <c r="I729" s="56"/>
      <c r="J729" s="120"/>
      <c r="K729" s="57"/>
      <c r="L729" s="57"/>
      <c r="M729" s="57"/>
      <c r="N729" s="57"/>
      <c r="O729" s="57"/>
      <c r="P729" s="57"/>
      <c r="Q729" s="57"/>
      <c r="R729" s="57"/>
      <c r="S729" s="57"/>
      <c r="T729" s="57"/>
      <c r="U729" s="57"/>
      <c r="V729" s="57"/>
      <c r="W729" s="57"/>
      <c r="X729" s="57"/>
      <c r="Y729" s="57"/>
      <c r="Z729" s="57"/>
      <c r="AA729" s="57"/>
      <c r="AB729" s="57"/>
    </row>
    <row r="730" spans="1:28" ht="11.25" customHeight="1">
      <c r="A730" s="56"/>
      <c r="B730" s="57"/>
      <c r="C730" s="57"/>
      <c r="D730" s="57"/>
      <c r="E730" s="57"/>
      <c r="F730" s="57"/>
      <c r="G730" s="57"/>
      <c r="H730" s="56"/>
      <c r="I730" s="56"/>
      <c r="J730" s="120"/>
      <c r="K730" s="57"/>
      <c r="L730" s="57"/>
      <c r="M730" s="57"/>
      <c r="N730" s="57"/>
      <c r="O730" s="57"/>
      <c r="P730" s="57"/>
      <c r="Q730" s="57"/>
      <c r="R730" s="57"/>
      <c r="S730" s="57"/>
      <c r="T730" s="57"/>
      <c r="U730" s="57"/>
      <c r="V730" s="57"/>
      <c r="W730" s="57"/>
      <c r="X730" s="57"/>
      <c r="Y730" s="57"/>
      <c r="Z730" s="57"/>
      <c r="AA730" s="57"/>
      <c r="AB730" s="57"/>
    </row>
    <row r="731" spans="1:28" ht="11.25" customHeight="1">
      <c r="A731" s="56"/>
      <c r="B731" s="57"/>
      <c r="C731" s="57"/>
      <c r="D731" s="57"/>
      <c r="E731" s="57"/>
      <c r="F731" s="57"/>
      <c r="G731" s="57"/>
      <c r="H731" s="56"/>
      <c r="I731" s="56"/>
      <c r="J731" s="120"/>
      <c r="K731" s="57"/>
      <c r="L731" s="57"/>
      <c r="M731" s="57"/>
      <c r="N731" s="57"/>
      <c r="O731" s="57"/>
      <c r="P731" s="57"/>
      <c r="Q731" s="57"/>
      <c r="R731" s="57"/>
      <c r="S731" s="57"/>
      <c r="T731" s="57"/>
      <c r="U731" s="57"/>
      <c r="V731" s="57"/>
      <c r="W731" s="57"/>
      <c r="X731" s="57"/>
      <c r="Y731" s="57"/>
      <c r="Z731" s="57"/>
      <c r="AA731" s="57"/>
      <c r="AB731" s="57"/>
    </row>
    <row r="732" spans="1:28" ht="11.25" customHeight="1">
      <c r="A732" s="56"/>
      <c r="B732" s="57"/>
      <c r="C732" s="57"/>
      <c r="D732" s="57"/>
      <c r="E732" s="57"/>
      <c r="F732" s="57"/>
      <c r="G732" s="57"/>
      <c r="H732" s="56"/>
      <c r="I732" s="56"/>
      <c r="J732" s="120"/>
      <c r="K732" s="57"/>
      <c r="L732" s="57"/>
      <c r="M732" s="57"/>
      <c r="N732" s="57"/>
      <c r="O732" s="57"/>
      <c r="P732" s="57"/>
      <c r="Q732" s="57"/>
      <c r="R732" s="57"/>
      <c r="S732" s="57"/>
      <c r="T732" s="57"/>
      <c r="U732" s="57"/>
      <c r="V732" s="57"/>
      <c r="W732" s="57"/>
      <c r="X732" s="57"/>
      <c r="Y732" s="57"/>
      <c r="Z732" s="57"/>
      <c r="AA732" s="57"/>
      <c r="AB732" s="57"/>
    </row>
    <row r="733" spans="1:28" ht="11.25" customHeight="1">
      <c r="A733" s="56"/>
      <c r="B733" s="57"/>
      <c r="C733" s="57"/>
      <c r="D733" s="57"/>
      <c r="E733" s="57"/>
      <c r="F733" s="57"/>
      <c r="G733" s="57"/>
      <c r="H733" s="56"/>
      <c r="I733" s="56"/>
      <c r="J733" s="120"/>
      <c r="K733" s="57"/>
      <c r="L733" s="57"/>
      <c r="M733" s="57"/>
      <c r="N733" s="57"/>
      <c r="O733" s="57"/>
      <c r="P733" s="57"/>
      <c r="Q733" s="57"/>
      <c r="R733" s="57"/>
      <c r="S733" s="57"/>
      <c r="T733" s="57"/>
      <c r="U733" s="57"/>
      <c r="V733" s="57"/>
      <c r="W733" s="57"/>
      <c r="X733" s="57"/>
      <c r="Y733" s="57"/>
      <c r="Z733" s="57"/>
      <c r="AA733" s="57"/>
      <c r="AB733" s="57"/>
    </row>
    <row r="734" spans="1:28" ht="11.25" customHeight="1">
      <c r="A734" s="56"/>
      <c r="B734" s="57"/>
      <c r="C734" s="57"/>
      <c r="D734" s="57"/>
      <c r="E734" s="57"/>
      <c r="F734" s="57"/>
      <c r="G734" s="57"/>
      <c r="H734" s="56"/>
      <c r="I734" s="56"/>
      <c r="J734" s="120"/>
      <c r="K734" s="57"/>
      <c r="L734" s="57"/>
      <c r="M734" s="57"/>
      <c r="N734" s="57"/>
      <c r="O734" s="57"/>
      <c r="P734" s="57"/>
      <c r="Q734" s="57"/>
      <c r="R734" s="57"/>
      <c r="S734" s="57"/>
      <c r="T734" s="57"/>
      <c r="U734" s="57"/>
      <c r="V734" s="57"/>
      <c r="W734" s="57"/>
      <c r="X734" s="57"/>
      <c r="Y734" s="57"/>
      <c r="Z734" s="57"/>
      <c r="AA734" s="57"/>
      <c r="AB734" s="57"/>
    </row>
    <row r="735" spans="1:28" ht="11.25" customHeight="1">
      <c r="A735" s="56"/>
      <c r="B735" s="57"/>
      <c r="C735" s="57"/>
      <c r="D735" s="57"/>
      <c r="E735" s="57"/>
      <c r="F735" s="57"/>
      <c r="G735" s="57"/>
      <c r="H735" s="56"/>
      <c r="I735" s="56"/>
      <c r="J735" s="120"/>
      <c r="K735" s="57"/>
      <c r="L735" s="57"/>
      <c r="M735" s="57"/>
      <c r="N735" s="57"/>
      <c r="O735" s="57"/>
      <c r="P735" s="57"/>
      <c r="Q735" s="57"/>
      <c r="R735" s="57"/>
      <c r="S735" s="57"/>
      <c r="T735" s="57"/>
      <c r="U735" s="57"/>
      <c r="V735" s="57"/>
      <c r="W735" s="57"/>
      <c r="X735" s="57"/>
      <c r="Y735" s="57"/>
      <c r="Z735" s="57"/>
      <c r="AA735" s="57"/>
      <c r="AB735" s="57"/>
    </row>
    <row r="736" spans="1:28" ht="11.25" customHeight="1">
      <c r="A736" s="56"/>
      <c r="B736" s="57"/>
      <c r="C736" s="57"/>
      <c r="D736" s="57"/>
      <c r="E736" s="57"/>
      <c r="F736" s="57"/>
      <c r="G736" s="57"/>
      <c r="H736" s="56"/>
      <c r="I736" s="56"/>
      <c r="J736" s="120"/>
      <c r="K736" s="57"/>
      <c r="L736" s="57"/>
      <c r="M736" s="57"/>
      <c r="N736" s="57"/>
      <c r="O736" s="57"/>
      <c r="P736" s="57"/>
      <c r="Q736" s="57"/>
      <c r="R736" s="57"/>
      <c r="S736" s="57"/>
      <c r="T736" s="57"/>
      <c r="U736" s="57"/>
      <c r="V736" s="57"/>
      <c r="W736" s="57"/>
      <c r="X736" s="57"/>
      <c r="Y736" s="57"/>
      <c r="Z736" s="57"/>
      <c r="AA736" s="57"/>
      <c r="AB736" s="57"/>
    </row>
    <row r="737" spans="1:28" ht="11.25" customHeight="1">
      <c r="A737" s="56"/>
      <c r="B737" s="57"/>
      <c r="C737" s="57"/>
      <c r="D737" s="57"/>
      <c r="E737" s="57"/>
      <c r="F737" s="57"/>
      <c r="G737" s="57"/>
      <c r="H737" s="56"/>
      <c r="I737" s="56"/>
      <c r="J737" s="120"/>
      <c r="K737" s="57"/>
      <c r="L737" s="57"/>
      <c r="M737" s="57"/>
      <c r="N737" s="57"/>
      <c r="O737" s="57"/>
      <c r="P737" s="57"/>
      <c r="Q737" s="57"/>
      <c r="R737" s="57"/>
      <c r="S737" s="57"/>
      <c r="T737" s="57"/>
      <c r="U737" s="57"/>
      <c r="V737" s="57"/>
      <c r="W737" s="57"/>
      <c r="X737" s="57"/>
      <c r="Y737" s="57"/>
      <c r="Z737" s="57"/>
      <c r="AA737" s="57"/>
      <c r="AB737" s="57"/>
    </row>
    <row r="738" spans="1:28" ht="11.25" customHeight="1">
      <c r="A738" s="56"/>
      <c r="B738" s="57"/>
      <c r="C738" s="57"/>
      <c r="D738" s="57"/>
      <c r="E738" s="57"/>
      <c r="F738" s="57"/>
      <c r="G738" s="57"/>
      <c r="H738" s="56"/>
      <c r="I738" s="56"/>
      <c r="J738" s="120"/>
      <c r="K738" s="57"/>
      <c r="L738" s="57"/>
      <c r="M738" s="57"/>
      <c r="N738" s="57"/>
      <c r="O738" s="57"/>
      <c r="P738" s="57"/>
      <c r="Q738" s="57"/>
      <c r="R738" s="57"/>
      <c r="S738" s="57"/>
      <c r="T738" s="57"/>
      <c r="U738" s="57"/>
      <c r="V738" s="57"/>
      <c r="W738" s="57"/>
      <c r="X738" s="57"/>
      <c r="Y738" s="57"/>
      <c r="Z738" s="57"/>
      <c r="AA738" s="57"/>
      <c r="AB738" s="57"/>
    </row>
    <row r="739" spans="1:28" ht="11.25" customHeight="1">
      <c r="A739" s="56"/>
      <c r="B739" s="57"/>
      <c r="C739" s="57"/>
      <c r="D739" s="57"/>
      <c r="E739" s="57"/>
      <c r="F739" s="57"/>
      <c r="G739" s="57"/>
      <c r="H739" s="56"/>
      <c r="I739" s="56"/>
      <c r="J739" s="120"/>
      <c r="K739" s="57"/>
      <c r="L739" s="57"/>
      <c r="M739" s="57"/>
      <c r="N739" s="57"/>
      <c r="O739" s="57"/>
      <c r="P739" s="57"/>
      <c r="Q739" s="57"/>
      <c r="R739" s="57"/>
      <c r="S739" s="57"/>
      <c r="T739" s="57"/>
      <c r="U739" s="57"/>
      <c r="V739" s="57"/>
      <c r="W739" s="57"/>
      <c r="X739" s="57"/>
      <c r="Y739" s="57"/>
      <c r="Z739" s="57"/>
      <c r="AA739" s="57"/>
      <c r="AB739" s="57"/>
    </row>
    <row r="740" spans="1:28" ht="11.25" customHeight="1">
      <c r="A740" s="56"/>
      <c r="B740" s="57"/>
      <c r="C740" s="57"/>
      <c r="D740" s="57"/>
      <c r="E740" s="57"/>
      <c r="F740" s="57"/>
      <c r="G740" s="57"/>
      <c r="H740" s="56"/>
      <c r="I740" s="56"/>
      <c r="J740" s="120"/>
      <c r="K740" s="57"/>
      <c r="L740" s="57"/>
      <c r="M740" s="57"/>
      <c r="N740" s="57"/>
      <c r="O740" s="57"/>
      <c r="P740" s="57"/>
      <c r="Q740" s="57"/>
      <c r="R740" s="57"/>
      <c r="S740" s="57"/>
      <c r="T740" s="57"/>
      <c r="U740" s="57"/>
      <c r="V740" s="57"/>
      <c r="W740" s="57"/>
      <c r="X740" s="57"/>
      <c r="Y740" s="57"/>
      <c r="Z740" s="57"/>
      <c r="AA740" s="57"/>
      <c r="AB740" s="57"/>
    </row>
    <row r="741" spans="1:28" ht="11.25" customHeight="1">
      <c r="A741" s="56"/>
      <c r="B741" s="57"/>
      <c r="C741" s="57"/>
      <c r="D741" s="57"/>
      <c r="E741" s="57"/>
      <c r="F741" s="57"/>
      <c r="G741" s="57"/>
      <c r="H741" s="56"/>
      <c r="I741" s="56"/>
      <c r="J741" s="120"/>
      <c r="K741" s="57"/>
      <c r="L741" s="57"/>
      <c r="M741" s="57"/>
      <c r="N741" s="57"/>
      <c r="O741" s="57"/>
      <c r="P741" s="57"/>
      <c r="Q741" s="57"/>
      <c r="R741" s="57"/>
      <c r="S741" s="57"/>
      <c r="T741" s="57"/>
      <c r="U741" s="57"/>
      <c r="V741" s="57"/>
      <c r="W741" s="57"/>
      <c r="X741" s="57"/>
      <c r="Y741" s="57"/>
      <c r="Z741" s="57"/>
      <c r="AA741" s="57"/>
      <c r="AB741" s="57"/>
    </row>
    <row r="742" spans="1:28" ht="11.25" customHeight="1">
      <c r="A742" s="56"/>
      <c r="B742" s="57"/>
      <c r="C742" s="57"/>
      <c r="D742" s="57"/>
      <c r="E742" s="57"/>
      <c r="F742" s="57"/>
      <c r="G742" s="57"/>
      <c r="H742" s="56"/>
      <c r="I742" s="56"/>
      <c r="J742" s="120"/>
      <c r="K742" s="57"/>
      <c r="L742" s="57"/>
      <c r="M742" s="57"/>
      <c r="N742" s="57"/>
      <c r="O742" s="57"/>
      <c r="P742" s="57"/>
      <c r="Q742" s="57"/>
      <c r="R742" s="57"/>
      <c r="S742" s="57"/>
      <c r="T742" s="57"/>
      <c r="U742" s="57"/>
      <c r="V742" s="57"/>
      <c r="W742" s="57"/>
      <c r="X742" s="57"/>
      <c r="Y742" s="57"/>
      <c r="Z742" s="57"/>
      <c r="AA742" s="57"/>
      <c r="AB742" s="57"/>
    </row>
    <row r="743" spans="1:28" ht="11.25" customHeight="1">
      <c r="A743" s="56"/>
      <c r="B743" s="57"/>
      <c r="C743" s="57"/>
      <c r="D743" s="57"/>
      <c r="E743" s="57"/>
      <c r="F743" s="57"/>
      <c r="G743" s="57"/>
      <c r="H743" s="56"/>
      <c r="I743" s="56"/>
      <c r="J743" s="120"/>
      <c r="K743" s="57"/>
      <c r="L743" s="57"/>
      <c r="M743" s="57"/>
      <c r="N743" s="57"/>
      <c r="O743" s="57"/>
      <c r="P743" s="57"/>
      <c r="Q743" s="57"/>
      <c r="R743" s="57"/>
      <c r="S743" s="57"/>
      <c r="T743" s="57"/>
      <c r="U743" s="57"/>
      <c r="V743" s="57"/>
      <c r="W743" s="57"/>
      <c r="X743" s="57"/>
      <c r="Y743" s="57"/>
      <c r="Z743" s="57"/>
      <c r="AA743" s="57"/>
      <c r="AB743" s="57"/>
    </row>
    <row r="744" spans="1:28" ht="11.25" customHeight="1">
      <c r="A744" s="56"/>
      <c r="B744" s="57"/>
      <c r="C744" s="57"/>
      <c r="D744" s="57"/>
      <c r="E744" s="57"/>
      <c r="F744" s="57"/>
      <c r="G744" s="57"/>
      <c r="H744" s="56"/>
      <c r="I744" s="56"/>
      <c r="J744" s="120"/>
      <c r="K744" s="57"/>
      <c r="L744" s="57"/>
      <c r="M744" s="57"/>
      <c r="N744" s="57"/>
      <c r="O744" s="57"/>
      <c r="P744" s="57"/>
      <c r="Q744" s="57"/>
      <c r="R744" s="57"/>
      <c r="S744" s="57"/>
      <c r="T744" s="57"/>
      <c r="U744" s="57"/>
      <c r="V744" s="57"/>
      <c r="W744" s="57"/>
      <c r="X744" s="57"/>
      <c r="Y744" s="57"/>
      <c r="Z744" s="57"/>
      <c r="AA744" s="57"/>
      <c r="AB744" s="57"/>
    </row>
    <row r="745" spans="1:28" ht="11.25" customHeight="1">
      <c r="A745" s="56"/>
      <c r="B745" s="57"/>
      <c r="C745" s="57"/>
      <c r="D745" s="57"/>
      <c r="E745" s="57"/>
      <c r="F745" s="57"/>
      <c r="G745" s="57"/>
      <c r="H745" s="56"/>
      <c r="I745" s="56"/>
      <c r="J745" s="120"/>
      <c r="K745" s="57"/>
      <c r="L745" s="57"/>
      <c r="M745" s="57"/>
      <c r="N745" s="57"/>
      <c r="O745" s="57"/>
      <c r="P745" s="57"/>
      <c r="Q745" s="57"/>
      <c r="R745" s="57"/>
      <c r="S745" s="57"/>
      <c r="T745" s="57"/>
      <c r="U745" s="57"/>
      <c r="V745" s="57"/>
      <c r="W745" s="57"/>
      <c r="X745" s="57"/>
      <c r="Y745" s="57"/>
      <c r="Z745" s="57"/>
      <c r="AA745" s="57"/>
      <c r="AB745" s="57"/>
    </row>
    <row r="746" spans="1:28" ht="11.25" customHeight="1">
      <c r="A746" s="56"/>
      <c r="B746" s="57"/>
      <c r="C746" s="57"/>
      <c r="D746" s="57"/>
      <c r="E746" s="57"/>
      <c r="F746" s="57"/>
      <c r="G746" s="57"/>
      <c r="H746" s="56"/>
      <c r="I746" s="56"/>
      <c r="J746" s="120"/>
      <c r="K746" s="57"/>
      <c r="L746" s="57"/>
      <c r="M746" s="57"/>
      <c r="N746" s="57"/>
      <c r="O746" s="57"/>
      <c r="P746" s="57"/>
      <c r="Q746" s="57"/>
      <c r="R746" s="57"/>
      <c r="S746" s="57"/>
      <c r="T746" s="57"/>
      <c r="U746" s="57"/>
      <c r="V746" s="57"/>
      <c r="W746" s="57"/>
      <c r="X746" s="57"/>
      <c r="Y746" s="57"/>
      <c r="Z746" s="57"/>
      <c r="AA746" s="57"/>
      <c r="AB746" s="57"/>
    </row>
    <row r="747" spans="1:28" ht="11.25" customHeight="1">
      <c r="A747" s="56"/>
      <c r="B747" s="57"/>
      <c r="C747" s="57"/>
      <c r="D747" s="57"/>
      <c r="E747" s="57"/>
      <c r="F747" s="57"/>
      <c r="G747" s="57"/>
      <c r="H747" s="56"/>
      <c r="I747" s="56"/>
      <c r="J747" s="120"/>
      <c r="K747" s="57"/>
      <c r="L747" s="57"/>
      <c r="M747" s="57"/>
      <c r="N747" s="57"/>
      <c r="O747" s="57"/>
      <c r="P747" s="57"/>
      <c r="Q747" s="57"/>
      <c r="R747" s="57"/>
      <c r="S747" s="57"/>
      <c r="T747" s="57"/>
      <c r="U747" s="57"/>
      <c r="V747" s="57"/>
      <c r="W747" s="57"/>
      <c r="X747" s="57"/>
      <c r="Y747" s="57"/>
      <c r="Z747" s="57"/>
      <c r="AA747" s="57"/>
      <c r="AB747" s="57"/>
    </row>
    <row r="748" spans="1:28" ht="11.25" customHeight="1">
      <c r="A748" s="56"/>
      <c r="B748" s="57"/>
      <c r="C748" s="57"/>
      <c r="D748" s="57"/>
      <c r="E748" s="57"/>
      <c r="F748" s="57"/>
      <c r="G748" s="57"/>
      <c r="H748" s="56"/>
      <c r="I748" s="56"/>
      <c r="J748" s="120"/>
      <c r="K748" s="57"/>
      <c r="L748" s="57"/>
      <c r="M748" s="57"/>
      <c r="N748" s="57"/>
      <c r="O748" s="57"/>
      <c r="P748" s="57"/>
      <c r="Q748" s="57"/>
      <c r="R748" s="57"/>
      <c r="S748" s="57"/>
      <c r="T748" s="57"/>
      <c r="U748" s="57"/>
      <c r="V748" s="57"/>
      <c r="W748" s="57"/>
      <c r="X748" s="57"/>
      <c r="Y748" s="57"/>
      <c r="Z748" s="57"/>
      <c r="AA748" s="57"/>
      <c r="AB748" s="57"/>
    </row>
    <row r="749" spans="1:28" ht="11.25" customHeight="1">
      <c r="A749" s="56"/>
      <c r="B749" s="57"/>
      <c r="C749" s="57"/>
      <c r="D749" s="57"/>
      <c r="E749" s="57"/>
      <c r="F749" s="57"/>
      <c r="G749" s="57"/>
      <c r="H749" s="56"/>
      <c r="I749" s="56"/>
      <c r="J749" s="120"/>
      <c r="K749" s="57"/>
      <c r="L749" s="57"/>
      <c r="M749" s="57"/>
      <c r="N749" s="57"/>
      <c r="O749" s="57"/>
      <c r="P749" s="57"/>
      <c r="Q749" s="57"/>
      <c r="R749" s="57"/>
      <c r="S749" s="57"/>
      <c r="T749" s="57"/>
      <c r="U749" s="57"/>
      <c r="V749" s="57"/>
      <c r="W749" s="57"/>
      <c r="X749" s="57"/>
      <c r="Y749" s="57"/>
      <c r="Z749" s="57"/>
      <c r="AA749" s="57"/>
      <c r="AB749" s="57"/>
    </row>
    <row r="750" spans="1:28" ht="11.25" customHeight="1">
      <c r="A750" s="56"/>
      <c r="B750" s="57"/>
      <c r="C750" s="57"/>
      <c r="D750" s="57"/>
      <c r="E750" s="57"/>
      <c r="F750" s="57"/>
      <c r="G750" s="57"/>
      <c r="H750" s="56"/>
      <c r="I750" s="56"/>
      <c r="J750" s="120"/>
      <c r="K750" s="57"/>
      <c r="L750" s="57"/>
      <c r="M750" s="57"/>
      <c r="N750" s="57"/>
      <c r="O750" s="57"/>
      <c r="P750" s="57"/>
      <c r="Q750" s="57"/>
      <c r="R750" s="57"/>
      <c r="S750" s="57"/>
      <c r="T750" s="57"/>
      <c r="U750" s="57"/>
      <c r="V750" s="57"/>
      <c r="W750" s="57"/>
      <c r="X750" s="57"/>
      <c r="Y750" s="57"/>
      <c r="Z750" s="57"/>
      <c r="AA750" s="57"/>
      <c r="AB750" s="57"/>
    </row>
    <row r="751" spans="1:28" ht="11.25" customHeight="1">
      <c r="A751" s="56"/>
      <c r="B751" s="57"/>
      <c r="C751" s="57"/>
      <c r="D751" s="57"/>
      <c r="E751" s="57"/>
      <c r="F751" s="57"/>
      <c r="G751" s="57"/>
      <c r="H751" s="56"/>
      <c r="I751" s="56"/>
      <c r="J751" s="120"/>
      <c r="K751" s="57"/>
      <c r="L751" s="57"/>
      <c r="M751" s="57"/>
      <c r="N751" s="57"/>
      <c r="O751" s="57"/>
      <c r="P751" s="57"/>
      <c r="Q751" s="57"/>
      <c r="R751" s="57"/>
      <c r="S751" s="57"/>
      <c r="T751" s="57"/>
      <c r="U751" s="57"/>
      <c r="V751" s="57"/>
      <c r="W751" s="57"/>
      <c r="X751" s="57"/>
      <c r="Y751" s="57"/>
      <c r="Z751" s="57"/>
      <c r="AA751" s="57"/>
      <c r="AB751" s="57"/>
    </row>
    <row r="752" spans="1:28" ht="11.25" customHeight="1">
      <c r="A752" s="56"/>
      <c r="B752" s="57"/>
      <c r="C752" s="57"/>
      <c r="D752" s="57"/>
      <c r="E752" s="57"/>
      <c r="F752" s="57"/>
      <c r="G752" s="57"/>
      <c r="H752" s="56"/>
      <c r="I752" s="56"/>
      <c r="J752" s="120"/>
      <c r="K752" s="57"/>
      <c r="L752" s="57"/>
      <c r="M752" s="57"/>
      <c r="N752" s="57"/>
      <c r="O752" s="57"/>
      <c r="P752" s="57"/>
      <c r="Q752" s="57"/>
      <c r="R752" s="57"/>
      <c r="S752" s="57"/>
      <c r="T752" s="57"/>
      <c r="U752" s="57"/>
      <c r="V752" s="57"/>
      <c r="W752" s="57"/>
      <c r="X752" s="57"/>
      <c r="Y752" s="57"/>
      <c r="Z752" s="57"/>
      <c r="AA752" s="57"/>
      <c r="AB752" s="57"/>
    </row>
    <row r="753" spans="1:28" ht="11.25" customHeight="1">
      <c r="A753" s="56"/>
      <c r="B753" s="57"/>
      <c r="C753" s="57"/>
      <c r="D753" s="57"/>
      <c r="E753" s="57"/>
      <c r="F753" s="57"/>
      <c r="G753" s="57"/>
      <c r="H753" s="56"/>
      <c r="I753" s="56"/>
      <c r="J753" s="120"/>
      <c r="K753" s="57"/>
      <c r="L753" s="57"/>
      <c r="M753" s="57"/>
      <c r="N753" s="57"/>
      <c r="O753" s="57"/>
      <c r="P753" s="57"/>
      <c r="Q753" s="57"/>
      <c r="R753" s="57"/>
      <c r="S753" s="57"/>
      <c r="T753" s="57"/>
      <c r="U753" s="57"/>
      <c r="V753" s="57"/>
      <c r="W753" s="57"/>
      <c r="X753" s="57"/>
      <c r="Y753" s="57"/>
      <c r="Z753" s="57"/>
      <c r="AA753" s="57"/>
      <c r="AB753" s="57"/>
    </row>
    <row r="754" spans="1:28" ht="11.25" customHeight="1">
      <c r="A754" s="56"/>
      <c r="B754" s="57"/>
      <c r="C754" s="57"/>
      <c r="D754" s="57"/>
      <c r="E754" s="57"/>
      <c r="F754" s="57"/>
      <c r="G754" s="57"/>
      <c r="H754" s="56"/>
      <c r="I754" s="56"/>
      <c r="J754" s="120"/>
      <c r="K754" s="57"/>
      <c r="L754" s="57"/>
      <c r="M754" s="57"/>
      <c r="N754" s="57"/>
      <c r="O754" s="57"/>
      <c r="P754" s="57"/>
      <c r="Q754" s="57"/>
      <c r="R754" s="57"/>
      <c r="S754" s="57"/>
      <c r="T754" s="57"/>
      <c r="U754" s="57"/>
      <c r="V754" s="57"/>
      <c r="W754" s="57"/>
      <c r="X754" s="57"/>
      <c r="Y754" s="57"/>
      <c r="Z754" s="57"/>
      <c r="AA754" s="57"/>
      <c r="AB754" s="57"/>
    </row>
    <row r="755" spans="1:28" ht="11.25" customHeight="1">
      <c r="A755" s="56"/>
      <c r="B755" s="57"/>
      <c r="C755" s="57"/>
      <c r="D755" s="57"/>
      <c r="E755" s="57"/>
      <c r="F755" s="57"/>
      <c r="G755" s="57"/>
      <c r="H755" s="56"/>
      <c r="I755" s="56"/>
      <c r="J755" s="120"/>
      <c r="K755" s="57"/>
      <c r="L755" s="57"/>
      <c r="M755" s="57"/>
      <c r="N755" s="57"/>
      <c r="O755" s="57"/>
      <c r="P755" s="57"/>
      <c r="Q755" s="57"/>
      <c r="R755" s="57"/>
      <c r="S755" s="57"/>
      <c r="T755" s="57"/>
      <c r="U755" s="57"/>
      <c r="V755" s="57"/>
      <c r="W755" s="57"/>
      <c r="X755" s="57"/>
      <c r="Y755" s="57"/>
      <c r="Z755" s="57"/>
      <c r="AA755" s="57"/>
      <c r="AB755" s="57"/>
    </row>
    <row r="756" spans="1:28" ht="11.25" customHeight="1">
      <c r="A756" s="56"/>
      <c r="B756" s="57"/>
      <c r="C756" s="57"/>
      <c r="D756" s="57"/>
      <c r="E756" s="57"/>
      <c r="F756" s="57"/>
      <c r="G756" s="57"/>
      <c r="H756" s="56"/>
      <c r="I756" s="56"/>
      <c r="J756" s="120"/>
      <c r="K756" s="57"/>
      <c r="L756" s="57"/>
      <c r="M756" s="57"/>
      <c r="N756" s="57"/>
      <c r="O756" s="57"/>
      <c r="P756" s="57"/>
      <c r="Q756" s="57"/>
      <c r="R756" s="57"/>
      <c r="S756" s="57"/>
      <c r="T756" s="57"/>
      <c r="U756" s="57"/>
      <c r="V756" s="57"/>
      <c r="W756" s="57"/>
      <c r="X756" s="57"/>
      <c r="Y756" s="57"/>
      <c r="Z756" s="57"/>
      <c r="AA756" s="57"/>
      <c r="AB756" s="57"/>
    </row>
    <row r="757" spans="1:28" ht="11.25" customHeight="1">
      <c r="A757" s="56"/>
      <c r="B757" s="57"/>
      <c r="C757" s="57"/>
      <c r="D757" s="57"/>
      <c r="E757" s="57"/>
      <c r="F757" s="57"/>
      <c r="G757" s="57"/>
      <c r="H757" s="56"/>
      <c r="I757" s="56"/>
      <c r="J757" s="120"/>
      <c r="K757" s="57"/>
      <c r="L757" s="57"/>
      <c r="M757" s="57"/>
      <c r="N757" s="57"/>
      <c r="O757" s="57"/>
      <c r="P757" s="57"/>
      <c r="Q757" s="57"/>
      <c r="R757" s="57"/>
      <c r="S757" s="57"/>
      <c r="T757" s="57"/>
      <c r="U757" s="57"/>
      <c r="V757" s="57"/>
      <c r="W757" s="57"/>
      <c r="X757" s="57"/>
      <c r="Y757" s="57"/>
      <c r="Z757" s="57"/>
      <c r="AA757" s="57"/>
      <c r="AB757" s="57"/>
    </row>
    <row r="758" spans="1:28" ht="11.25" customHeight="1">
      <c r="A758" s="56"/>
      <c r="B758" s="57"/>
      <c r="C758" s="57"/>
      <c r="D758" s="57"/>
      <c r="E758" s="57"/>
      <c r="F758" s="57"/>
      <c r="G758" s="57"/>
      <c r="H758" s="56"/>
      <c r="I758" s="56"/>
      <c r="J758" s="120"/>
      <c r="K758" s="57"/>
      <c r="L758" s="57"/>
      <c r="M758" s="57"/>
      <c r="N758" s="57"/>
      <c r="O758" s="57"/>
      <c r="P758" s="57"/>
      <c r="Q758" s="57"/>
      <c r="R758" s="57"/>
      <c r="S758" s="57"/>
      <c r="T758" s="57"/>
      <c r="U758" s="57"/>
      <c r="V758" s="57"/>
      <c r="W758" s="57"/>
      <c r="X758" s="57"/>
      <c r="Y758" s="57"/>
      <c r="Z758" s="57"/>
      <c r="AA758" s="57"/>
      <c r="AB758" s="57"/>
    </row>
    <row r="759" spans="1:28" ht="11.25" customHeight="1">
      <c r="A759" s="56"/>
      <c r="B759" s="57"/>
      <c r="C759" s="57"/>
      <c r="D759" s="57"/>
      <c r="E759" s="57"/>
      <c r="F759" s="57"/>
      <c r="G759" s="57"/>
      <c r="H759" s="56"/>
      <c r="I759" s="56"/>
      <c r="J759" s="120"/>
      <c r="K759" s="57"/>
      <c r="L759" s="57"/>
      <c r="M759" s="57"/>
      <c r="N759" s="57"/>
      <c r="O759" s="57"/>
      <c r="P759" s="57"/>
      <c r="Q759" s="57"/>
      <c r="R759" s="57"/>
      <c r="S759" s="57"/>
      <c r="T759" s="57"/>
      <c r="U759" s="57"/>
      <c r="V759" s="57"/>
      <c r="W759" s="57"/>
      <c r="X759" s="57"/>
      <c r="Y759" s="57"/>
      <c r="Z759" s="57"/>
      <c r="AA759" s="57"/>
      <c r="AB759" s="57"/>
    </row>
    <row r="760" spans="1:28" ht="11.25" customHeight="1">
      <c r="A760" s="56"/>
      <c r="B760" s="57"/>
      <c r="C760" s="57"/>
      <c r="D760" s="57"/>
      <c r="E760" s="57"/>
      <c r="F760" s="57"/>
      <c r="G760" s="57"/>
      <c r="H760" s="56"/>
      <c r="I760" s="56"/>
      <c r="J760" s="120"/>
      <c r="K760" s="57"/>
      <c r="L760" s="57"/>
      <c r="M760" s="57"/>
      <c r="N760" s="57"/>
      <c r="O760" s="57"/>
      <c r="P760" s="57"/>
      <c r="Q760" s="57"/>
      <c r="R760" s="57"/>
      <c r="S760" s="57"/>
      <c r="T760" s="57"/>
      <c r="U760" s="57"/>
      <c r="V760" s="57"/>
      <c r="W760" s="57"/>
      <c r="X760" s="57"/>
      <c r="Y760" s="57"/>
      <c r="Z760" s="57"/>
      <c r="AA760" s="57"/>
      <c r="AB760" s="57"/>
    </row>
    <row r="761" spans="1:28" ht="11.25" customHeight="1">
      <c r="A761" s="56"/>
      <c r="B761" s="57"/>
      <c r="C761" s="57"/>
      <c r="D761" s="57"/>
      <c r="E761" s="57"/>
      <c r="F761" s="57"/>
      <c r="G761" s="57"/>
      <c r="H761" s="56"/>
      <c r="I761" s="56"/>
      <c r="J761" s="120"/>
      <c r="K761" s="57"/>
      <c r="L761" s="57"/>
      <c r="M761" s="57"/>
      <c r="N761" s="57"/>
      <c r="O761" s="57"/>
      <c r="P761" s="57"/>
      <c r="Q761" s="57"/>
      <c r="R761" s="57"/>
      <c r="S761" s="57"/>
      <c r="T761" s="57"/>
      <c r="U761" s="57"/>
      <c r="V761" s="57"/>
      <c r="W761" s="57"/>
      <c r="X761" s="57"/>
      <c r="Y761" s="57"/>
      <c r="Z761" s="57"/>
      <c r="AA761" s="57"/>
      <c r="AB761" s="57"/>
    </row>
    <row r="762" spans="1:28" ht="11.25" customHeight="1">
      <c r="A762" s="56"/>
      <c r="B762" s="57"/>
      <c r="C762" s="57"/>
      <c r="D762" s="57"/>
      <c r="E762" s="57"/>
      <c r="F762" s="57"/>
      <c r="G762" s="57"/>
      <c r="H762" s="56"/>
      <c r="I762" s="56"/>
      <c r="J762" s="120"/>
      <c r="K762" s="57"/>
      <c r="L762" s="57"/>
      <c r="M762" s="57"/>
      <c r="N762" s="57"/>
      <c r="O762" s="57"/>
      <c r="P762" s="57"/>
      <c r="Q762" s="57"/>
      <c r="R762" s="57"/>
      <c r="S762" s="57"/>
      <c r="T762" s="57"/>
      <c r="U762" s="57"/>
      <c r="V762" s="57"/>
      <c r="W762" s="57"/>
      <c r="X762" s="57"/>
      <c r="Y762" s="57"/>
      <c r="Z762" s="57"/>
      <c r="AA762" s="57"/>
      <c r="AB762" s="57"/>
    </row>
    <row r="763" spans="1:28" ht="11.25" customHeight="1">
      <c r="A763" s="56"/>
      <c r="B763" s="57"/>
      <c r="C763" s="57"/>
      <c r="D763" s="57"/>
      <c r="E763" s="57"/>
      <c r="F763" s="57"/>
      <c r="G763" s="57"/>
      <c r="H763" s="56"/>
      <c r="I763" s="56"/>
      <c r="J763" s="120"/>
      <c r="K763" s="57"/>
      <c r="L763" s="57"/>
      <c r="M763" s="57"/>
      <c r="N763" s="57"/>
      <c r="O763" s="57"/>
      <c r="P763" s="57"/>
      <c r="Q763" s="57"/>
      <c r="R763" s="57"/>
      <c r="S763" s="57"/>
      <c r="T763" s="57"/>
      <c r="U763" s="57"/>
      <c r="V763" s="57"/>
      <c r="W763" s="57"/>
      <c r="X763" s="57"/>
      <c r="Y763" s="57"/>
      <c r="Z763" s="57"/>
      <c r="AA763" s="57"/>
      <c r="AB763" s="57"/>
    </row>
    <row r="764" spans="1:28" ht="11.25" customHeight="1">
      <c r="A764" s="56"/>
      <c r="B764" s="57"/>
      <c r="C764" s="57"/>
      <c r="D764" s="57"/>
      <c r="E764" s="57"/>
      <c r="F764" s="57"/>
      <c r="G764" s="57"/>
      <c r="H764" s="56"/>
      <c r="I764" s="56"/>
      <c r="J764" s="120"/>
      <c r="K764" s="57"/>
      <c r="L764" s="57"/>
      <c r="M764" s="57"/>
      <c r="N764" s="57"/>
      <c r="O764" s="57"/>
      <c r="P764" s="57"/>
      <c r="Q764" s="57"/>
      <c r="R764" s="57"/>
      <c r="S764" s="57"/>
      <c r="T764" s="57"/>
      <c r="U764" s="57"/>
      <c r="V764" s="57"/>
      <c r="W764" s="57"/>
      <c r="X764" s="57"/>
      <c r="Y764" s="57"/>
      <c r="Z764" s="57"/>
      <c r="AA764" s="57"/>
      <c r="AB764" s="57"/>
    </row>
    <row r="765" spans="1:28" ht="11.25" customHeight="1">
      <c r="A765" s="56"/>
      <c r="B765" s="57"/>
      <c r="C765" s="57"/>
      <c r="D765" s="57"/>
      <c r="E765" s="57"/>
      <c r="F765" s="57"/>
      <c r="G765" s="57"/>
      <c r="H765" s="56"/>
      <c r="I765" s="56"/>
      <c r="J765" s="120"/>
      <c r="K765" s="57"/>
      <c r="L765" s="57"/>
      <c r="M765" s="57"/>
      <c r="N765" s="57"/>
      <c r="O765" s="57"/>
      <c r="P765" s="57"/>
      <c r="Q765" s="57"/>
      <c r="R765" s="57"/>
      <c r="S765" s="57"/>
      <c r="T765" s="57"/>
      <c r="U765" s="57"/>
      <c r="V765" s="57"/>
      <c r="W765" s="57"/>
      <c r="X765" s="57"/>
      <c r="Y765" s="57"/>
      <c r="Z765" s="57"/>
      <c r="AA765" s="57"/>
      <c r="AB765" s="57"/>
    </row>
    <row r="766" spans="1:28" ht="11.25" customHeight="1">
      <c r="A766" s="56"/>
      <c r="B766" s="57"/>
      <c r="C766" s="57"/>
      <c r="D766" s="57"/>
      <c r="E766" s="57"/>
      <c r="F766" s="57"/>
      <c r="G766" s="57"/>
      <c r="H766" s="56"/>
      <c r="I766" s="56"/>
      <c r="J766" s="120"/>
      <c r="K766" s="57"/>
      <c r="L766" s="57"/>
      <c r="M766" s="57"/>
      <c r="N766" s="57"/>
      <c r="O766" s="57"/>
      <c r="P766" s="57"/>
      <c r="Q766" s="57"/>
      <c r="R766" s="57"/>
      <c r="S766" s="57"/>
      <c r="T766" s="57"/>
      <c r="U766" s="57"/>
      <c r="V766" s="57"/>
      <c r="W766" s="57"/>
      <c r="X766" s="57"/>
      <c r="Y766" s="57"/>
      <c r="Z766" s="57"/>
      <c r="AA766" s="57"/>
      <c r="AB766" s="57"/>
    </row>
    <row r="767" spans="1:28" ht="11.25" customHeight="1">
      <c r="A767" s="56"/>
      <c r="B767" s="57"/>
      <c r="C767" s="57"/>
      <c r="D767" s="57"/>
      <c r="E767" s="57"/>
      <c r="F767" s="57"/>
      <c r="G767" s="57"/>
      <c r="H767" s="56"/>
      <c r="I767" s="56"/>
      <c r="J767" s="120"/>
      <c r="K767" s="57"/>
      <c r="L767" s="57"/>
      <c r="M767" s="57"/>
      <c r="N767" s="57"/>
      <c r="O767" s="57"/>
      <c r="P767" s="57"/>
      <c r="Q767" s="57"/>
      <c r="R767" s="57"/>
      <c r="S767" s="57"/>
      <c r="T767" s="57"/>
      <c r="U767" s="57"/>
      <c r="V767" s="57"/>
      <c r="W767" s="57"/>
      <c r="X767" s="57"/>
      <c r="Y767" s="57"/>
      <c r="Z767" s="57"/>
      <c r="AA767" s="57"/>
      <c r="AB767" s="57"/>
    </row>
    <row r="768" spans="1:28" ht="11.25" customHeight="1">
      <c r="A768" s="56"/>
      <c r="B768" s="57"/>
      <c r="C768" s="57"/>
      <c r="D768" s="57"/>
      <c r="E768" s="57"/>
      <c r="F768" s="57"/>
      <c r="G768" s="57"/>
      <c r="H768" s="56"/>
      <c r="I768" s="56"/>
      <c r="J768" s="120"/>
      <c r="K768" s="57"/>
      <c r="L768" s="57"/>
      <c r="M768" s="57"/>
      <c r="N768" s="57"/>
      <c r="O768" s="57"/>
      <c r="P768" s="57"/>
      <c r="Q768" s="57"/>
      <c r="R768" s="57"/>
      <c r="S768" s="57"/>
      <c r="T768" s="57"/>
      <c r="U768" s="57"/>
      <c r="V768" s="57"/>
      <c r="W768" s="57"/>
      <c r="X768" s="57"/>
      <c r="Y768" s="57"/>
      <c r="Z768" s="57"/>
      <c r="AA768" s="57"/>
      <c r="AB768" s="57"/>
    </row>
    <row r="769" spans="1:28" ht="11.25" customHeight="1">
      <c r="A769" s="56"/>
      <c r="B769" s="57"/>
      <c r="C769" s="57"/>
      <c r="D769" s="57"/>
      <c r="E769" s="57"/>
      <c r="F769" s="57"/>
      <c r="G769" s="57"/>
      <c r="H769" s="56"/>
      <c r="I769" s="56"/>
      <c r="J769" s="120"/>
      <c r="K769" s="57"/>
      <c r="L769" s="57"/>
      <c r="M769" s="57"/>
      <c r="N769" s="57"/>
      <c r="O769" s="57"/>
      <c r="P769" s="57"/>
      <c r="Q769" s="57"/>
      <c r="R769" s="57"/>
      <c r="S769" s="57"/>
      <c r="T769" s="57"/>
      <c r="U769" s="57"/>
      <c r="V769" s="57"/>
      <c r="W769" s="57"/>
      <c r="X769" s="57"/>
      <c r="Y769" s="57"/>
      <c r="Z769" s="57"/>
      <c r="AA769" s="57"/>
      <c r="AB769" s="57"/>
    </row>
    <row r="770" spans="1:28" ht="11.25" customHeight="1">
      <c r="A770" s="56"/>
      <c r="B770" s="57"/>
      <c r="C770" s="57"/>
      <c r="D770" s="57"/>
      <c r="E770" s="57"/>
      <c r="F770" s="57"/>
      <c r="G770" s="57"/>
      <c r="H770" s="56"/>
      <c r="I770" s="56"/>
      <c r="J770" s="120"/>
      <c r="K770" s="57"/>
      <c r="L770" s="57"/>
      <c r="M770" s="57"/>
      <c r="N770" s="57"/>
      <c r="O770" s="57"/>
      <c r="P770" s="57"/>
      <c r="Q770" s="57"/>
      <c r="R770" s="57"/>
      <c r="S770" s="57"/>
      <c r="T770" s="57"/>
      <c r="U770" s="57"/>
      <c r="V770" s="57"/>
      <c r="W770" s="57"/>
      <c r="X770" s="57"/>
      <c r="Y770" s="57"/>
      <c r="Z770" s="57"/>
      <c r="AA770" s="57"/>
      <c r="AB770" s="57"/>
    </row>
    <row r="771" spans="1:28" ht="11.25" customHeight="1">
      <c r="A771" s="56"/>
      <c r="B771" s="57"/>
      <c r="C771" s="57"/>
      <c r="D771" s="57"/>
      <c r="E771" s="57"/>
      <c r="F771" s="57"/>
      <c r="G771" s="57"/>
      <c r="H771" s="56"/>
      <c r="I771" s="56"/>
      <c r="J771" s="120"/>
      <c r="K771" s="57"/>
      <c r="L771" s="57"/>
      <c r="M771" s="57"/>
      <c r="N771" s="57"/>
      <c r="O771" s="57"/>
      <c r="P771" s="57"/>
      <c r="Q771" s="57"/>
      <c r="R771" s="57"/>
      <c r="S771" s="57"/>
      <c r="T771" s="57"/>
      <c r="U771" s="57"/>
      <c r="V771" s="57"/>
      <c r="W771" s="57"/>
      <c r="X771" s="57"/>
      <c r="Y771" s="57"/>
      <c r="Z771" s="57"/>
      <c r="AA771" s="57"/>
      <c r="AB771" s="57"/>
    </row>
    <row r="772" spans="1:28" ht="11.25" customHeight="1">
      <c r="A772" s="56"/>
      <c r="B772" s="57"/>
      <c r="C772" s="57"/>
      <c r="D772" s="57"/>
      <c r="E772" s="57"/>
      <c r="F772" s="57"/>
      <c r="G772" s="57"/>
      <c r="H772" s="56"/>
      <c r="I772" s="56"/>
      <c r="J772" s="120"/>
      <c r="K772" s="57"/>
      <c r="L772" s="57"/>
      <c r="M772" s="57"/>
      <c r="N772" s="57"/>
      <c r="O772" s="57"/>
      <c r="P772" s="57"/>
      <c r="Q772" s="57"/>
      <c r="R772" s="57"/>
      <c r="S772" s="57"/>
      <c r="T772" s="57"/>
      <c r="U772" s="57"/>
      <c r="V772" s="57"/>
      <c r="W772" s="57"/>
      <c r="X772" s="57"/>
      <c r="Y772" s="57"/>
      <c r="Z772" s="57"/>
      <c r="AA772" s="57"/>
      <c r="AB772" s="57"/>
    </row>
    <row r="773" spans="1:28" ht="11.25" customHeight="1">
      <c r="A773" s="56"/>
      <c r="B773" s="57"/>
      <c r="C773" s="57"/>
      <c r="D773" s="57"/>
      <c r="E773" s="57"/>
      <c r="F773" s="57"/>
      <c r="G773" s="57"/>
      <c r="H773" s="56"/>
      <c r="I773" s="56"/>
      <c r="J773" s="120"/>
      <c r="K773" s="57"/>
      <c r="L773" s="57"/>
      <c r="M773" s="57"/>
      <c r="N773" s="57"/>
      <c r="O773" s="57"/>
      <c r="P773" s="57"/>
      <c r="Q773" s="57"/>
      <c r="R773" s="57"/>
      <c r="S773" s="57"/>
      <c r="T773" s="57"/>
      <c r="U773" s="57"/>
      <c r="V773" s="57"/>
      <c r="W773" s="57"/>
      <c r="X773" s="57"/>
      <c r="Y773" s="57"/>
      <c r="Z773" s="57"/>
      <c r="AA773" s="57"/>
      <c r="AB773" s="57"/>
    </row>
    <row r="774" spans="1:28" ht="11.25" customHeight="1">
      <c r="A774" s="56"/>
      <c r="B774" s="57"/>
      <c r="C774" s="57"/>
      <c r="D774" s="57"/>
      <c r="E774" s="57"/>
      <c r="F774" s="57"/>
      <c r="G774" s="57"/>
      <c r="H774" s="56"/>
      <c r="I774" s="56"/>
      <c r="J774" s="120"/>
      <c r="K774" s="57"/>
      <c r="L774" s="57"/>
      <c r="M774" s="57"/>
      <c r="N774" s="57"/>
      <c r="O774" s="57"/>
      <c r="P774" s="57"/>
      <c r="Q774" s="57"/>
      <c r="R774" s="57"/>
      <c r="S774" s="57"/>
      <c r="T774" s="57"/>
      <c r="U774" s="57"/>
      <c r="V774" s="57"/>
      <c r="W774" s="57"/>
      <c r="X774" s="57"/>
      <c r="Y774" s="57"/>
      <c r="Z774" s="57"/>
      <c r="AA774" s="57"/>
      <c r="AB774" s="57"/>
    </row>
    <row r="775" spans="1:28" ht="11.25" customHeight="1">
      <c r="A775" s="56"/>
      <c r="B775" s="57"/>
      <c r="C775" s="57"/>
      <c r="D775" s="57"/>
      <c r="E775" s="57"/>
      <c r="F775" s="57"/>
      <c r="G775" s="57"/>
      <c r="H775" s="56"/>
      <c r="I775" s="56"/>
      <c r="J775" s="120"/>
      <c r="K775" s="57"/>
      <c r="L775" s="57"/>
      <c r="M775" s="57"/>
      <c r="N775" s="57"/>
      <c r="O775" s="57"/>
      <c r="P775" s="57"/>
      <c r="Q775" s="57"/>
      <c r="R775" s="57"/>
      <c r="S775" s="57"/>
      <c r="T775" s="57"/>
      <c r="U775" s="57"/>
      <c r="V775" s="57"/>
      <c r="W775" s="57"/>
      <c r="X775" s="57"/>
      <c r="Y775" s="57"/>
      <c r="Z775" s="57"/>
      <c r="AA775" s="57"/>
      <c r="AB775" s="57"/>
    </row>
    <row r="776" spans="1:28" ht="11.25" customHeight="1">
      <c r="A776" s="56"/>
      <c r="B776" s="57"/>
      <c r="C776" s="57"/>
      <c r="D776" s="57"/>
      <c r="E776" s="57"/>
      <c r="F776" s="57"/>
      <c r="G776" s="57"/>
      <c r="H776" s="56"/>
      <c r="I776" s="56"/>
      <c r="J776" s="120"/>
      <c r="K776" s="57"/>
      <c r="L776" s="57"/>
      <c r="M776" s="57"/>
      <c r="N776" s="57"/>
      <c r="O776" s="57"/>
      <c r="P776" s="57"/>
      <c r="Q776" s="57"/>
      <c r="R776" s="57"/>
      <c r="S776" s="57"/>
      <c r="T776" s="57"/>
      <c r="U776" s="57"/>
      <c r="V776" s="57"/>
      <c r="W776" s="57"/>
      <c r="X776" s="57"/>
      <c r="Y776" s="57"/>
      <c r="Z776" s="57"/>
      <c r="AA776" s="57"/>
      <c r="AB776" s="57"/>
    </row>
    <row r="777" spans="1:28" ht="11.25" customHeight="1">
      <c r="A777" s="56"/>
      <c r="B777" s="57"/>
      <c r="C777" s="57"/>
      <c r="D777" s="57"/>
      <c r="E777" s="57"/>
      <c r="F777" s="57"/>
      <c r="G777" s="57"/>
      <c r="H777" s="56"/>
      <c r="I777" s="56"/>
      <c r="J777" s="120"/>
      <c r="K777" s="57"/>
      <c r="L777" s="57"/>
      <c r="M777" s="57"/>
      <c r="N777" s="57"/>
      <c r="O777" s="57"/>
      <c r="P777" s="57"/>
      <c r="Q777" s="57"/>
      <c r="R777" s="57"/>
      <c r="S777" s="57"/>
      <c r="T777" s="57"/>
      <c r="U777" s="57"/>
      <c r="V777" s="57"/>
      <c r="W777" s="57"/>
      <c r="X777" s="57"/>
      <c r="Y777" s="57"/>
      <c r="Z777" s="57"/>
      <c r="AA777" s="57"/>
      <c r="AB777" s="57"/>
    </row>
    <row r="778" spans="1:28" ht="11.25" customHeight="1">
      <c r="A778" s="56"/>
      <c r="B778" s="57"/>
      <c r="C778" s="57"/>
      <c r="D778" s="57"/>
      <c r="E778" s="57"/>
      <c r="F778" s="57"/>
      <c r="G778" s="57"/>
      <c r="H778" s="56"/>
      <c r="I778" s="56"/>
      <c r="J778" s="120"/>
      <c r="K778" s="57"/>
      <c r="L778" s="57"/>
      <c r="M778" s="57"/>
      <c r="N778" s="57"/>
      <c r="O778" s="57"/>
      <c r="P778" s="57"/>
      <c r="Q778" s="57"/>
      <c r="R778" s="57"/>
      <c r="S778" s="57"/>
      <c r="T778" s="57"/>
      <c r="U778" s="57"/>
      <c r="V778" s="57"/>
      <c r="W778" s="57"/>
      <c r="X778" s="57"/>
      <c r="Y778" s="57"/>
      <c r="Z778" s="57"/>
      <c r="AA778" s="57"/>
      <c r="AB778" s="57"/>
    </row>
    <row r="779" spans="1:28" ht="11.25" customHeight="1">
      <c r="A779" s="56"/>
      <c r="B779" s="57"/>
      <c r="C779" s="57"/>
      <c r="D779" s="57"/>
      <c r="E779" s="57"/>
      <c r="F779" s="57"/>
      <c r="G779" s="57"/>
      <c r="H779" s="56"/>
      <c r="I779" s="56"/>
      <c r="J779" s="120"/>
      <c r="K779" s="57"/>
      <c r="L779" s="57"/>
      <c r="M779" s="57"/>
      <c r="N779" s="57"/>
      <c r="O779" s="57"/>
      <c r="P779" s="57"/>
      <c r="Q779" s="57"/>
      <c r="R779" s="57"/>
      <c r="S779" s="57"/>
      <c r="T779" s="57"/>
      <c r="U779" s="57"/>
      <c r="V779" s="57"/>
      <c r="W779" s="57"/>
      <c r="X779" s="57"/>
      <c r="Y779" s="57"/>
      <c r="Z779" s="57"/>
      <c r="AA779" s="57"/>
      <c r="AB779" s="57"/>
    </row>
    <row r="780" spans="1:28" ht="11.25" customHeight="1">
      <c r="A780" s="56"/>
      <c r="B780" s="57"/>
      <c r="C780" s="57"/>
      <c r="D780" s="57"/>
      <c r="E780" s="57"/>
      <c r="F780" s="57"/>
      <c r="G780" s="57"/>
      <c r="H780" s="56"/>
      <c r="I780" s="56"/>
      <c r="J780" s="120"/>
      <c r="K780" s="57"/>
      <c r="L780" s="57"/>
      <c r="M780" s="57"/>
      <c r="N780" s="57"/>
      <c r="O780" s="57"/>
      <c r="P780" s="57"/>
      <c r="Q780" s="57"/>
      <c r="R780" s="57"/>
      <c r="S780" s="57"/>
      <c r="T780" s="57"/>
      <c r="U780" s="57"/>
      <c r="V780" s="57"/>
      <c r="W780" s="57"/>
      <c r="X780" s="57"/>
      <c r="Y780" s="57"/>
      <c r="Z780" s="57"/>
      <c r="AA780" s="57"/>
      <c r="AB780" s="57"/>
    </row>
    <row r="781" spans="1:28" ht="11.25" customHeight="1">
      <c r="A781" s="56"/>
      <c r="B781" s="57"/>
      <c r="C781" s="57"/>
      <c r="D781" s="57"/>
      <c r="E781" s="57"/>
      <c r="F781" s="57"/>
      <c r="G781" s="57"/>
      <c r="H781" s="56"/>
      <c r="I781" s="56"/>
      <c r="J781" s="120"/>
      <c r="K781" s="57"/>
      <c r="L781" s="57"/>
      <c r="M781" s="57"/>
      <c r="N781" s="57"/>
      <c r="O781" s="57"/>
      <c r="P781" s="57"/>
      <c r="Q781" s="57"/>
      <c r="R781" s="57"/>
      <c r="S781" s="57"/>
      <c r="T781" s="57"/>
      <c r="U781" s="57"/>
      <c r="V781" s="57"/>
      <c r="W781" s="57"/>
      <c r="X781" s="57"/>
      <c r="Y781" s="57"/>
      <c r="Z781" s="57"/>
      <c r="AA781" s="57"/>
      <c r="AB781" s="57"/>
    </row>
    <row r="782" spans="1:28" ht="11.25" customHeight="1">
      <c r="A782" s="56"/>
      <c r="B782" s="57"/>
      <c r="C782" s="57"/>
      <c r="D782" s="57"/>
      <c r="E782" s="57"/>
      <c r="F782" s="57"/>
      <c r="G782" s="57"/>
      <c r="H782" s="56"/>
      <c r="I782" s="56"/>
      <c r="J782" s="120"/>
      <c r="K782" s="57"/>
      <c r="L782" s="57"/>
      <c r="M782" s="57"/>
      <c r="N782" s="57"/>
      <c r="O782" s="57"/>
      <c r="P782" s="57"/>
      <c r="Q782" s="57"/>
      <c r="R782" s="57"/>
      <c r="S782" s="57"/>
      <c r="T782" s="57"/>
      <c r="U782" s="57"/>
      <c r="V782" s="57"/>
      <c r="W782" s="57"/>
      <c r="X782" s="57"/>
      <c r="Y782" s="57"/>
      <c r="Z782" s="57"/>
      <c r="AA782" s="57"/>
      <c r="AB782" s="57"/>
    </row>
    <row r="783" spans="1:28" ht="11.25" customHeight="1">
      <c r="A783" s="56"/>
      <c r="B783" s="57"/>
      <c r="C783" s="57"/>
      <c r="D783" s="57"/>
      <c r="E783" s="57"/>
      <c r="F783" s="57"/>
      <c r="G783" s="57"/>
      <c r="H783" s="56"/>
      <c r="I783" s="56"/>
      <c r="J783" s="120"/>
      <c r="K783" s="57"/>
      <c r="L783" s="57"/>
      <c r="M783" s="57"/>
      <c r="N783" s="57"/>
      <c r="O783" s="57"/>
      <c r="P783" s="57"/>
      <c r="Q783" s="57"/>
      <c r="R783" s="57"/>
      <c r="S783" s="57"/>
      <c r="T783" s="57"/>
      <c r="U783" s="57"/>
      <c r="V783" s="57"/>
      <c r="W783" s="57"/>
      <c r="X783" s="57"/>
      <c r="Y783" s="57"/>
      <c r="Z783" s="57"/>
      <c r="AA783" s="57"/>
      <c r="AB783" s="57"/>
    </row>
    <row r="784" spans="1:28" ht="11.25" customHeight="1">
      <c r="A784" s="56"/>
      <c r="B784" s="57"/>
      <c r="C784" s="57"/>
      <c r="D784" s="57"/>
      <c r="E784" s="57"/>
      <c r="F784" s="57"/>
      <c r="G784" s="57"/>
      <c r="H784" s="56"/>
      <c r="I784" s="56"/>
      <c r="J784" s="120"/>
      <c r="K784" s="57"/>
      <c r="L784" s="57"/>
      <c r="M784" s="57"/>
      <c r="N784" s="57"/>
      <c r="O784" s="57"/>
      <c r="P784" s="57"/>
      <c r="Q784" s="57"/>
      <c r="R784" s="57"/>
      <c r="S784" s="57"/>
      <c r="T784" s="57"/>
      <c r="U784" s="57"/>
      <c r="V784" s="57"/>
      <c r="W784" s="57"/>
      <c r="X784" s="57"/>
      <c r="Y784" s="57"/>
      <c r="Z784" s="57"/>
      <c r="AA784" s="57"/>
      <c r="AB784" s="57"/>
    </row>
    <row r="785" spans="1:28" ht="11.25" customHeight="1">
      <c r="A785" s="56"/>
      <c r="B785" s="57"/>
      <c r="C785" s="57"/>
      <c r="D785" s="57"/>
      <c r="E785" s="57"/>
      <c r="F785" s="57"/>
      <c r="G785" s="57"/>
      <c r="H785" s="56"/>
      <c r="I785" s="56"/>
      <c r="J785" s="120"/>
      <c r="K785" s="57"/>
      <c r="L785" s="57"/>
      <c r="M785" s="57"/>
      <c r="N785" s="57"/>
      <c r="O785" s="57"/>
      <c r="P785" s="57"/>
      <c r="Q785" s="57"/>
      <c r="R785" s="57"/>
      <c r="S785" s="57"/>
      <c r="T785" s="57"/>
      <c r="U785" s="57"/>
      <c r="V785" s="57"/>
      <c r="W785" s="57"/>
      <c r="X785" s="57"/>
      <c r="Y785" s="57"/>
      <c r="Z785" s="57"/>
      <c r="AA785" s="57"/>
      <c r="AB785" s="57"/>
    </row>
    <row r="786" spans="1:28" ht="11.25" customHeight="1">
      <c r="A786" s="56"/>
      <c r="B786" s="57"/>
      <c r="C786" s="57"/>
      <c r="D786" s="57"/>
      <c r="E786" s="57"/>
      <c r="F786" s="57"/>
      <c r="G786" s="57"/>
      <c r="H786" s="56"/>
      <c r="I786" s="56"/>
      <c r="J786" s="120"/>
      <c r="K786" s="57"/>
      <c r="L786" s="57"/>
      <c r="M786" s="57"/>
      <c r="N786" s="57"/>
      <c r="O786" s="57"/>
      <c r="P786" s="57"/>
      <c r="Q786" s="57"/>
      <c r="R786" s="57"/>
      <c r="S786" s="57"/>
      <c r="T786" s="57"/>
      <c r="U786" s="57"/>
      <c r="V786" s="57"/>
      <c r="W786" s="57"/>
      <c r="X786" s="57"/>
      <c r="Y786" s="57"/>
      <c r="Z786" s="57"/>
      <c r="AA786" s="57"/>
      <c r="AB786" s="57"/>
    </row>
    <row r="787" spans="1:28" ht="11.25" customHeight="1">
      <c r="A787" s="56"/>
      <c r="B787" s="57"/>
      <c r="C787" s="57"/>
      <c r="D787" s="57"/>
      <c r="E787" s="57"/>
      <c r="F787" s="57"/>
      <c r="G787" s="57"/>
      <c r="H787" s="56"/>
      <c r="I787" s="56"/>
      <c r="J787" s="120"/>
      <c r="K787" s="57"/>
      <c r="L787" s="57"/>
      <c r="M787" s="57"/>
      <c r="N787" s="57"/>
      <c r="O787" s="57"/>
      <c r="P787" s="57"/>
      <c r="Q787" s="57"/>
      <c r="R787" s="57"/>
      <c r="S787" s="57"/>
      <c r="T787" s="57"/>
      <c r="U787" s="57"/>
      <c r="V787" s="57"/>
      <c r="W787" s="57"/>
      <c r="X787" s="57"/>
      <c r="Y787" s="57"/>
      <c r="Z787" s="57"/>
      <c r="AA787" s="57"/>
      <c r="AB787" s="57"/>
    </row>
    <row r="788" spans="1:28" ht="11.25" customHeight="1">
      <c r="A788" s="56"/>
      <c r="B788" s="57"/>
      <c r="C788" s="57"/>
      <c r="D788" s="57"/>
      <c r="E788" s="57"/>
      <c r="F788" s="57"/>
      <c r="G788" s="57"/>
      <c r="H788" s="56"/>
      <c r="I788" s="56"/>
      <c r="J788" s="120"/>
      <c r="K788" s="57"/>
      <c r="L788" s="57"/>
      <c r="M788" s="57"/>
      <c r="N788" s="57"/>
      <c r="O788" s="57"/>
      <c r="P788" s="57"/>
      <c r="Q788" s="57"/>
      <c r="R788" s="57"/>
      <c r="S788" s="57"/>
      <c r="T788" s="57"/>
      <c r="U788" s="57"/>
      <c r="V788" s="57"/>
      <c r="W788" s="57"/>
      <c r="X788" s="57"/>
      <c r="Y788" s="57"/>
      <c r="Z788" s="57"/>
      <c r="AA788" s="57"/>
      <c r="AB788" s="57"/>
    </row>
    <row r="789" spans="1:28" ht="11.25" customHeight="1">
      <c r="A789" s="56"/>
      <c r="B789" s="57"/>
      <c r="C789" s="57"/>
      <c r="D789" s="57"/>
      <c r="E789" s="57"/>
      <c r="F789" s="57"/>
      <c r="G789" s="57"/>
      <c r="H789" s="56"/>
      <c r="I789" s="56"/>
      <c r="J789" s="120"/>
      <c r="K789" s="57"/>
      <c r="L789" s="57"/>
      <c r="M789" s="57"/>
      <c r="N789" s="57"/>
      <c r="O789" s="57"/>
      <c r="P789" s="57"/>
      <c r="Q789" s="57"/>
      <c r="R789" s="57"/>
      <c r="S789" s="57"/>
      <c r="T789" s="57"/>
      <c r="U789" s="57"/>
      <c r="V789" s="57"/>
      <c r="W789" s="57"/>
      <c r="X789" s="57"/>
      <c r="Y789" s="57"/>
      <c r="Z789" s="57"/>
      <c r="AA789" s="57"/>
      <c r="AB789" s="57"/>
    </row>
    <row r="790" spans="1:28" ht="11.25" customHeight="1">
      <c r="A790" s="56"/>
      <c r="B790" s="57"/>
      <c r="C790" s="57"/>
      <c r="D790" s="57"/>
      <c r="E790" s="57"/>
      <c r="F790" s="57"/>
      <c r="G790" s="57"/>
      <c r="H790" s="56"/>
      <c r="I790" s="56"/>
      <c r="J790" s="120"/>
      <c r="K790" s="57"/>
      <c r="L790" s="57"/>
      <c r="M790" s="57"/>
      <c r="N790" s="57"/>
      <c r="O790" s="57"/>
      <c r="P790" s="57"/>
      <c r="Q790" s="57"/>
      <c r="R790" s="57"/>
      <c r="S790" s="57"/>
      <c r="T790" s="57"/>
      <c r="U790" s="57"/>
      <c r="V790" s="57"/>
      <c r="W790" s="57"/>
      <c r="X790" s="57"/>
      <c r="Y790" s="57"/>
      <c r="Z790" s="57"/>
      <c r="AA790" s="57"/>
      <c r="AB790" s="57"/>
    </row>
    <row r="791" spans="1:28" ht="11.25" customHeight="1">
      <c r="A791" s="56"/>
      <c r="B791" s="57"/>
      <c r="C791" s="57"/>
      <c r="D791" s="57"/>
      <c r="E791" s="57"/>
      <c r="F791" s="57"/>
      <c r="G791" s="57"/>
      <c r="H791" s="56"/>
      <c r="I791" s="56"/>
      <c r="J791" s="120"/>
      <c r="K791" s="57"/>
      <c r="L791" s="57"/>
      <c r="M791" s="57"/>
      <c r="N791" s="57"/>
      <c r="O791" s="57"/>
      <c r="P791" s="57"/>
      <c r="Q791" s="57"/>
      <c r="R791" s="57"/>
      <c r="S791" s="57"/>
      <c r="T791" s="57"/>
      <c r="U791" s="57"/>
      <c r="V791" s="57"/>
      <c r="W791" s="57"/>
      <c r="X791" s="57"/>
      <c r="Y791" s="57"/>
      <c r="Z791" s="57"/>
      <c r="AA791" s="57"/>
      <c r="AB791" s="57"/>
    </row>
    <row r="792" spans="1:28" ht="11.25" customHeight="1">
      <c r="A792" s="56"/>
      <c r="B792" s="57"/>
      <c r="C792" s="57"/>
      <c r="D792" s="57"/>
      <c r="E792" s="57"/>
      <c r="F792" s="57"/>
      <c r="G792" s="57"/>
      <c r="H792" s="56"/>
      <c r="I792" s="56"/>
      <c r="J792" s="120"/>
      <c r="K792" s="57"/>
      <c r="L792" s="57"/>
      <c r="M792" s="57"/>
      <c r="N792" s="57"/>
      <c r="O792" s="57"/>
      <c r="P792" s="57"/>
      <c r="Q792" s="57"/>
      <c r="R792" s="57"/>
      <c r="S792" s="57"/>
      <c r="T792" s="57"/>
      <c r="U792" s="57"/>
      <c r="V792" s="57"/>
      <c r="W792" s="57"/>
      <c r="X792" s="57"/>
      <c r="Y792" s="57"/>
      <c r="Z792" s="57"/>
      <c r="AA792" s="57"/>
      <c r="AB792" s="57"/>
    </row>
    <row r="793" spans="1:28" ht="11.25" customHeight="1">
      <c r="A793" s="56"/>
      <c r="B793" s="57"/>
      <c r="C793" s="57"/>
      <c r="D793" s="57"/>
      <c r="E793" s="57"/>
      <c r="F793" s="57"/>
      <c r="G793" s="57"/>
      <c r="H793" s="56"/>
      <c r="I793" s="56"/>
      <c r="J793" s="120"/>
      <c r="K793" s="57"/>
      <c r="L793" s="57"/>
      <c r="M793" s="57"/>
      <c r="N793" s="57"/>
      <c r="O793" s="57"/>
      <c r="P793" s="57"/>
      <c r="Q793" s="57"/>
      <c r="R793" s="57"/>
      <c r="S793" s="57"/>
      <c r="T793" s="57"/>
      <c r="U793" s="57"/>
      <c r="V793" s="57"/>
      <c r="W793" s="57"/>
      <c r="X793" s="57"/>
      <c r="Y793" s="57"/>
      <c r="Z793" s="57"/>
      <c r="AA793" s="57"/>
      <c r="AB793" s="57"/>
    </row>
    <row r="794" spans="1:28" ht="11.25" customHeight="1">
      <c r="A794" s="56"/>
      <c r="B794" s="57"/>
      <c r="C794" s="57"/>
      <c r="D794" s="57"/>
      <c r="E794" s="57"/>
      <c r="F794" s="57"/>
      <c r="G794" s="57"/>
      <c r="H794" s="56"/>
      <c r="I794" s="56"/>
      <c r="J794" s="120"/>
      <c r="K794" s="57"/>
      <c r="L794" s="57"/>
      <c r="M794" s="57"/>
      <c r="N794" s="57"/>
      <c r="O794" s="57"/>
      <c r="P794" s="57"/>
      <c r="Q794" s="57"/>
      <c r="R794" s="57"/>
      <c r="S794" s="57"/>
      <c r="T794" s="57"/>
      <c r="U794" s="57"/>
      <c r="V794" s="57"/>
      <c r="W794" s="57"/>
      <c r="X794" s="57"/>
      <c r="Y794" s="57"/>
      <c r="Z794" s="57"/>
      <c r="AA794" s="57"/>
      <c r="AB794" s="57"/>
    </row>
    <row r="795" spans="1:28" ht="11.25" customHeight="1">
      <c r="A795" s="56"/>
      <c r="B795" s="57"/>
      <c r="C795" s="57"/>
      <c r="D795" s="57"/>
      <c r="E795" s="57"/>
      <c r="F795" s="57"/>
      <c r="G795" s="57"/>
      <c r="H795" s="56"/>
      <c r="I795" s="56"/>
      <c r="J795" s="120"/>
      <c r="K795" s="57"/>
      <c r="L795" s="57"/>
      <c r="M795" s="57"/>
      <c r="N795" s="57"/>
      <c r="O795" s="57"/>
      <c r="P795" s="57"/>
      <c r="Q795" s="57"/>
      <c r="R795" s="57"/>
      <c r="S795" s="57"/>
      <c r="T795" s="57"/>
      <c r="U795" s="57"/>
      <c r="V795" s="57"/>
      <c r="W795" s="57"/>
      <c r="X795" s="57"/>
      <c r="Y795" s="57"/>
      <c r="Z795" s="57"/>
      <c r="AA795" s="57"/>
      <c r="AB795" s="57"/>
    </row>
    <row r="796" spans="1:28" ht="11.25" customHeight="1">
      <c r="A796" s="56"/>
      <c r="B796" s="57"/>
      <c r="C796" s="57"/>
      <c r="D796" s="57"/>
      <c r="E796" s="57"/>
      <c r="F796" s="57"/>
      <c r="G796" s="57"/>
      <c r="H796" s="56"/>
      <c r="I796" s="56"/>
      <c r="J796" s="120"/>
      <c r="K796" s="57"/>
      <c r="L796" s="57"/>
      <c r="M796" s="57"/>
      <c r="N796" s="57"/>
      <c r="O796" s="57"/>
      <c r="P796" s="57"/>
      <c r="Q796" s="57"/>
      <c r="R796" s="57"/>
      <c r="S796" s="57"/>
      <c r="T796" s="57"/>
      <c r="U796" s="57"/>
      <c r="V796" s="57"/>
      <c r="W796" s="57"/>
      <c r="X796" s="57"/>
      <c r="Y796" s="57"/>
      <c r="Z796" s="57"/>
      <c r="AA796" s="57"/>
      <c r="AB796" s="57"/>
    </row>
    <row r="797" spans="1:28" ht="11.25" customHeight="1">
      <c r="A797" s="56"/>
      <c r="B797" s="57"/>
      <c r="C797" s="57"/>
      <c r="D797" s="57"/>
      <c r="E797" s="57"/>
      <c r="F797" s="57"/>
      <c r="G797" s="57"/>
      <c r="H797" s="56"/>
      <c r="I797" s="56"/>
      <c r="J797" s="120"/>
      <c r="K797" s="57"/>
      <c r="L797" s="57"/>
      <c r="M797" s="57"/>
      <c r="N797" s="57"/>
      <c r="O797" s="57"/>
      <c r="P797" s="57"/>
      <c r="Q797" s="57"/>
      <c r="R797" s="57"/>
      <c r="S797" s="57"/>
      <c r="T797" s="57"/>
      <c r="U797" s="57"/>
      <c r="V797" s="57"/>
      <c r="W797" s="57"/>
      <c r="X797" s="57"/>
      <c r="Y797" s="57"/>
      <c r="Z797" s="57"/>
      <c r="AA797" s="57"/>
      <c r="AB797" s="57"/>
    </row>
    <row r="798" spans="1:28" ht="11.25" customHeight="1">
      <c r="A798" s="56"/>
      <c r="B798" s="57"/>
      <c r="C798" s="57"/>
      <c r="D798" s="57"/>
      <c r="E798" s="57"/>
      <c r="F798" s="57"/>
      <c r="G798" s="57"/>
      <c r="H798" s="56"/>
      <c r="I798" s="56"/>
      <c r="J798" s="120"/>
      <c r="K798" s="57"/>
      <c r="L798" s="57"/>
      <c r="M798" s="57"/>
      <c r="N798" s="57"/>
      <c r="O798" s="57"/>
      <c r="P798" s="57"/>
      <c r="Q798" s="57"/>
      <c r="R798" s="57"/>
      <c r="S798" s="57"/>
      <c r="T798" s="57"/>
      <c r="U798" s="57"/>
      <c r="V798" s="57"/>
      <c r="W798" s="57"/>
      <c r="X798" s="57"/>
      <c r="Y798" s="57"/>
      <c r="Z798" s="57"/>
      <c r="AA798" s="57"/>
      <c r="AB798" s="57"/>
    </row>
    <row r="799" spans="1:28" ht="11.25" customHeight="1">
      <c r="A799" s="56"/>
      <c r="B799" s="57"/>
      <c r="C799" s="57"/>
      <c r="D799" s="57"/>
      <c r="E799" s="57"/>
      <c r="F799" s="57"/>
      <c r="G799" s="57"/>
      <c r="H799" s="56"/>
      <c r="I799" s="56"/>
      <c r="J799" s="120"/>
      <c r="K799" s="57"/>
      <c r="L799" s="57"/>
      <c r="M799" s="57"/>
      <c r="N799" s="57"/>
      <c r="O799" s="57"/>
      <c r="P799" s="57"/>
      <c r="Q799" s="57"/>
      <c r="R799" s="57"/>
      <c r="S799" s="57"/>
      <c r="T799" s="57"/>
      <c r="U799" s="57"/>
      <c r="V799" s="57"/>
      <c r="W799" s="57"/>
      <c r="X799" s="57"/>
      <c r="Y799" s="57"/>
      <c r="Z799" s="57"/>
      <c r="AA799" s="57"/>
      <c r="AB799" s="57"/>
    </row>
    <row r="800" spans="1:28" ht="11.25" customHeight="1">
      <c r="A800" s="56"/>
      <c r="B800" s="57"/>
      <c r="C800" s="57"/>
      <c r="D800" s="57"/>
      <c r="E800" s="57"/>
      <c r="F800" s="57"/>
      <c r="G800" s="57"/>
      <c r="H800" s="56"/>
      <c r="I800" s="56"/>
      <c r="J800" s="120"/>
      <c r="K800" s="57"/>
      <c r="L800" s="57"/>
      <c r="M800" s="57"/>
      <c r="N800" s="57"/>
      <c r="O800" s="57"/>
      <c r="P800" s="57"/>
      <c r="Q800" s="57"/>
      <c r="R800" s="57"/>
      <c r="S800" s="57"/>
      <c r="T800" s="57"/>
      <c r="U800" s="57"/>
      <c r="V800" s="57"/>
      <c r="W800" s="57"/>
      <c r="X800" s="57"/>
      <c r="Y800" s="57"/>
      <c r="Z800" s="57"/>
      <c r="AA800" s="57"/>
      <c r="AB800" s="57"/>
    </row>
    <row r="801" spans="1:28" ht="11.25" customHeight="1">
      <c r="A801" s="56"/>
      <c r="B801" s="57"/>
      <c r="C801" s="57"/>
      <c r="D801" s="57"/>
      <c r="E801" s="57"/>
      <c r="F801" s="57"/>
      <c r="G801" s="57"/>
      <c r="H801" s="56"/>
      <c r="I801" s="56"/>
      <c r="J801" s="120"/>
      <c r="K801" s="57"/>
      <c r="L801" s="57"/>
      <c r="M801" s="57"/>
      <c r="N801" s="57"/>
      <c r="O801" s="57"/>
      <c r="P801" s="57"/>
      <c r="Q801" s="57"/>
      <c r="R801" s="57"/>
      <c r="S801" s="57"/>
      <c r="T801" s="57"/>
      <c r="U801" s="57"/>
      <c r="V801" s="57"/>
      <c r="W801" s="57"/>
      <c r="X801" s="57"/>
      <c r="Y801" s="57"/>
      <c r="Z801" s="57"/>
      <c r="AA801" s="57"/>
      <c r="AB801" s="57"/>
    </row>
    <row r="802" spans="1:28" ht="11.25" customHeight="1">
      <c r="A802" s="56"/>
      <c r="B802" s="57"/>
      <c r="C802" s="57"/>
      <c r="D802" s="57"/>
      <c r="E802" s="57"/>
      <c r="F802" s="57"/>
      <c r="G802" s="57"/>
      <c r="H802" s="56"/>
      <c r="I802" s="56"/>
      <c r="J802" s="120"/>
      <c r="K802" s="57"/>
      <c r="L802" s="57"/>
      <c r="M802" s="57"/>
      <c r="N802" s="57"/>
      <c r="O802" s="57"/>
      <c r="P802" s="57"/>
      <c r="Q802" s="57"/>
      <c r="R802" s="57"/>
      <c r="S802" s="57"/>
      <c r="T802" s="57"/>
      <c r="U802" s="57"/>
      <c r="V802" s="57"/>
      <c r="W802" s="57"/>
      <c r="X802" s="57"/>
      <c r="Y802" s="57"/>
      <c r="Z802" s="57"/>
      <c r="AA802" s="57"/>
      <c r="AB802" s="57"/>
    </row>
    <row r="803" spans="1:28" ht="11.25" customHeight="1">
      <c r="A803" s="56"/>
      <c r="B803" s="57"/>
      <c r="C803" s="57"/>
      <c r="D803" s="57"/>
      <c r="E803" s="57"/>
      <c r="F803" s="57"/>
      <c r="G803" s="57"/>
      <c r="H803" s="56"/>
      <c r="I803" s="56"/>
      <c r="J803" s="120"/>
      <c r="K803" s="57"/>
      <c r="L803" s="57"/>
      <c r="M803" s="57"/>
      <c r="N803" s="57"/>
      <c r="O803" s="57"/>
      <c r="P803" s="57"/>
      <c r="Q803" s="57"/>
      <c r="R803" s="57"/>
      <c r="S803" s="57"/>
      <c r="T803" s="57"/>
      <c r="U803" s="57"/>
      <c r="V803" s="57"/>
      <c r="W803" s="57"/>
      <c r="X803" s="57"/>
      <c r="Y803" s="57"/>
      <c r="Z803" s="57"/>
      <c r="AA803" s="57"/>
      <c r="AB803" s="57"/>
    </row>
    <row r="804" spans="1:28" ht="11.25" customHeight="1">
      <c r="A804" s="56"/>
      <c r="B804" s="57"/>
      <c r="C804" s="57"/>
      <c r="D804" s="57"/>
      <c r="E804" s="57"/>
      <c r="F804" s="57"/>
      <c r="G804" s="57"/>
      <c r="H804" s="56"/>
      <c r="I804" s="56"/>
      <c r="J804" s="120"/>
      <c r="K804" s="57"/>
      <c r="L804" s="57"/>
      <c r="M804" s="57"/>
      <c r="N804" s="57"/>
      <c r="O804" s="57"/>
      <c r="P804" s="57"/>
      <c r="Q804" s="57"/>
      <c r="R804" s="57"/>
      <c r="S804" s="57"/>
      <c r="T804" s="57"/>
      <c r="U804" s="57"/>
      <c r="V804" s="57"/>
      <c r="W804" s="57"/>
      <c r="X804" s="57"/>
      <c r="Y804" s="57"/>
      <c r="Z804" s="57"/>
      <c r="AA804" s="57"/>
      <c r="AB804" s="57"/>
    </row>
    <row r="805" spans="1:28" ht="11.25" customHeight="1">
      <c r="A805" s="56"/>
      <c r="B805" s="57"/>
      <c r="C805" s="57"/>
      <c r="D805" s="57"/>
      <c r="E805" s="57"/>
      <c r="F805" s="57"/>
      <c r="G805" s="57"/>
      <c r="H805" s="56"/>
      <c r="I805" s="56"/>
      <c r="J805" s="120"/>
      <c r="K805" s="57"/>
      <c r="L805" s="57"/>
      <c r="M805" s="57"/>
      <c r="N805" s="57"/>
      <c r="O805" s="57"/>
      <c r="P805" s="57"/>
      <c r="Q805" s="57"/>
      <c r="R805" s="57"/>
      <c r="S805" s="57"/>
      <c r="T805" s="57"/>
      <c r="U805" s="57"/>
      <c r="V805" s="57"/>
      <c r="W805" s="57"/>
      <c r="X805" s="57"/>
      <c r="Y805" s="57"/>
      <c r="Z805" s="57"/>
      <c r="AA805" s="57"/>
      <c r="AB805" s="57"/>
    </row>
    <row r="806" spans="1:28" ht="11.25" customHeight="1">
      <c r="A806" s="56"/>
      <c r="B806" s="57"/>
      <c r="C806" s="57"/>
      <c r="D806" s="57"/>
      <c r="E806" s="57"/>
      <c r="F806" s="57"/>
      <c r="G806" s="57"/>
      <c r="H806" s="56"/>
      <c r="I806" s="56"/>
      <c r="J806" s="120"/>
      <c r="K806" s="57"/>
      <c r="L806" s="57"/>
      <c r="M806" s="57"/>
      <c r="N806" s="57"/>
      <c r="O806" s="57"/>
      <c r="P806" s="57"/>
      <c r="Q806" s="57"/>
      <c r="R806" s="57"/>
      <c r="S806" s="57"/>
      <c r="T806" s="57"/>
      <c r="U806" s="57"/>
      <c r="V806" s="57"/>
      <c r="W806" s="57"/>
      <c r="X806" s="57"/>
      <c r="Y806" s="57"/>
      <c r="Z806" s="57"/>
      <c r="AA806" s="57"/>
      <c r="AB806" s="57"/>
    </row>
    <row r="807" spans="1:28" ht="11.25" customHeight="1">
      <c r="A807" s="56"/>
      <c r="B807" s="57"/>
      <c r="C807" s="57"/>
      <c r="D807" s="57"/>
      <c r="E807" s="57"/>
      <c r="F807" s="57"/>
      <c r="G807" s="57"/>
      <c r="H807" s="56"/>
      <c r="I807" s="56"/>
      <c r="J807" s="120"/>
      <c r="K807" s="57"/>
      <c r="L807" s="57"/>
      <c r="M807" s="57"/>
      <c r="N807" s="57"/>
      <c r="O807" s="57"/>
      <c r="P807" s="57"/>
      <c r="Q807" s="57"/>
      <c r="R807" s="57"/>
      <c r="S807" s="57"/>
      <c r="T807" s="57"/>
      <c r="U807" s="57"/>
      <c r="V807" s="57"/>
      <c r="W807" s="57"/>
      <c r="X807" s="57"/>
      <c r="Y807" s="57"/>
      <c r="Z807" s="57"/>
      <c r="AA807" s="57"/>
      <c r="AB807" s="57"/>
    </row>
    <row r="808" spans="1:28" ht="11.25" customHeight="1">
      <c r="A808" s="56"/>
      <c r="B808" s="57"/>
      <c r="C808" s="57"/>
      <c r="D808" s="57"/>
      <c r="E808" s="57"/>
      <c r="F808" s="57"/>
      <c r="G808" s="57"/>
      <c r="H808" s="56"/>
      <c r="I808" s="56"/>
      <c r="J808" s="120"/>
      <c r="K808" s="57"/>
      <c r="L808" s="57"/>
      <c r="M808" s="57"/>
      <c r="N808" s="57"/>
      <c r="O808" s="57"/>
      <c r="P808" s="57"/>
      <c r="Q808" s="57"/>
      <c r="R808" s="57"/>
      <c r="S808" s="57"/>
      <c r="T808" s="57"/>
      <c r="U808" s="57"/>
      <c r="V808" s="57"/>
      <c r="W808" s="57"/>
      <c r="X808" s="57"/>
      <c r="Y808" s="57"/>
      <c r="Z808" s="57"/>
      <c r="AA808" s="57"/>
      <c r="AB808" s="57"/>
    </row>
    <row r="809" spans="1:28" ht="11.25" customHeight="1">
      <c r="A809" s="56"/>
      <c r="B809" s="57"/>
      <c r="C809" s="57"/>
      <c r="D809" s="57"/>
      <c r="E809" s="57"/>
      <c r="F809" s="57"/>
      <c r="G809" s="57"/>
      <c r="H809" s="56"/>
      <c r="I809" s="56"/>
      <c r="J809" s="120"/>
      <c r="K809" s="57"/>
      <c r="L809" s="57"/>
      <c r="M809" s="57"/>
      <c r="N809" s="57"/>
      <c r="O809" s="57"/>
      <c r="P809" s="57"/>
      <c r="Q809" s="57"/>
      <c r="R809" s="57"/>
      <c r="S809" s="57"/>
      <c r="T809" s="57"/>
      <c r="U809" s="57"/>
      <c r="V809" s="57"/>
      <c r="W809" s="57"/>
      <c r="X809" s="57"/>
      <c r="Y809" s="57"/>
      <c r="Z809" s="57"/>
      <c r="AA809" s="57"/>
      <c r="AB809" s="57"/>
    </row>
    <row r="810" spans="1:28" ht="11.25" customHeight="1">
      <c r="A810" s="56"/>
      <c r="B810" s="57"/>
      <c r="C810" s="57"/>
      <c r="D810" s="57"/>
      <c r="E810" s="57"/>
      <c r="F810" s="57"/>
      <c r="G810" s="57"/>
      <c r="H810" s="56"/>
      <c r="I810" s="56"/>
      <c r="J810" s="120"/>
      <c r="K810" s="57"/>
      <c r="L810" s="57"/>
      <c r="M810" s="57"/>
      <c r="N810" s="57"/>
      <c r="O810" s="57"/>
      <c r="P810" s="57"/>
      <c r="Q810" s="57"/>
      <c r="R810" s="57"/>
      <c r="S810" s="57"/>
      <c r="T810" s="57"/>
      <c r="U810" s="57"/>
      <c r="V810" s="57"/>
      <c r="W810" s="57"/>
      <c r="X810" s="57"/>
      <c r="Y810" s="57"/>
      <c r="Z810" s="57"/>
      <c r="AA810" s="57"/>
      <c r="AB810" s="57"/>
    </row>
    <row r="811" spans="1:28" ht="11.25" customHeight="1">
      <c r="A811" s="56"/>
      <c r="B811" s="57"/>
      <c r="C811" s="57"/>
      <c r="D811" s="57"/>
      <c r="E811" s="57"/>
      <c r="F811" s="57"/>
      <c r="G811" s="57"/>
      <c r="H811" s="56"/>
      <c r="I811" s="56"/>
      <c r="J811" s="120"/>
      <c r="K811" s="57"/>
      <c r="L811" s="57"/>
      <c r="M811" s="57"/>
      <c r="N811" s="57"/>
      <c r="O811" s="57"/>
      <c r="P811" s="57"/>
      <c r="Q811" s="57"/>
      <c r="R811" s="57"/>
      <c r="S811" s="57"/>
      <c r="T811" s="57"/>
      <c r="U811" s="57"/>
      <c r="V811" s="57"/>
      <c r="W811" s="57"/>
      <c r="X811" s="57"/>
      <c r="Y811" s="57"/>
      <c r="Z811" s="57"/>
      <c r="AA811" s="57"/>
      <c r="AB811" s="57"/>
    </row>
    <row r="812" spans="1:28" ht="11.25" customHeight="1">
      <c r="A812" s="56"/>
      <c r="B812" s="57"/>
      <c r="C812" s="57"/>
      <c r="D812" s="57"/>
      <c r="E812" s="57"/>
      <c r="F812" s="57"/>
      <c r="G812" s="57"/>
      <c r="H812" s="56"/>
      <c r="I812" s="56"/>
      <c r="J812" s="120"/>
      <c r="K812" s="57"/>
      <c r="L812" s="57"/>
      <c r="M812" s="57"/>
      <c r="N812" s="57"/>
      <c r="O812" s="57"/>
      <c r="P812" s="57"/>
      <c r="Q812" s="57"/>
      <c r="R812" s="57"/>
      <c r="S812" s="57"/>
      <c r="T812" s="57"/>
      <c r="U812" s="57"/>
      <c r="V812" s="57"/>
      <c r="W812" s="57"/>
      <c r="X812" s="57"/>
      <c r="Y812" s="57"/>
      <c r="Z812" s="57"/>
      <c r="AA812" s="57"/>
      <c r="AB812" s="57"/>
    </row>
    <row r="813" spans="1:28" ht="11.25" customHeight="1">
      <c r="A813" s="56"/>
      <c r="B813" s="57"/>
      <c r="C813" s="57"/>
      <c r="D813" s="57"/>
      <c r="E813" s="57"/>
      <c r="F813" s="57"/>
      <c r="G813" s="57"/>
      <c r="H813" s="56"/>
      <c r="I813" s="56"/>
      <c r="J813" s="120"/>
      <c r="K813" s="57"/>
      <c r="L813" s="57"/>
      <c r="M813" s="57"/>
      <c r="N813" s="57"/>
      <c r="O813" s="57"/>
      <c r="P813" s="57"/>
      <c r="Q813" s="57"/>
      <c r="R813" s="57"/>
      <c r="S813" s="57"/>
      <c r="T813" s="57"/>
      <c r="U813" s="57"/>
      <c r="V813" s="57"/>
      <c r="W813" s="57"/>
      <c r="X813" s="57"/>
      <c r="Y813" s="57"/>
      <c r="Z813" s="57"/>
      <c r="AA813" s="57"/>
      <c r="AB813" s="57"/>
    </row>
    <row r="814" spans="1:28" ht="11.25" customHeight="1">
      <c r="A814" s="56"/>
      <c r="B814" s="57"/>
      <c r="C814" s="57"/>
      <c r="D814" s="57"/>
      <c r="E814" s="57"/>
      <c r="F814" s="57"/>
      <c r="G814" s="57"/>
      <c r="H814" s="56"/>
      <c r="I814" s="56"/>
      <c r="J814" s="120"/>
      <c r="K814" s="57"/>
      <c r="L814" s="57"/>
      <c r="M814" s="57"/>
      <c r="N814" s="57"/>
      <c r="O814" s="57"/>
      <c r="P814" s="57"/>
      <c r="Q814" s="57"/>
      <c r="R814" s="57"/>
      <c r="S814" s="57"/>
      <c r="T814" s="57"/>
      <c r="U814" s="57"/>
      <c r="V814" s="57"/>
      <c r="W814" s="57"/>
      <c r="X814" s="57"/>
      <c r="Y814" s="57"/>
      <c r="Z814" s="57"/>
      <c r="AA814" s="57"/>
      <c r="AB814" s="57"/>
    </row>
    <row r="815" spans="1:28" ht="11.25" customHeight="1">
      <c r="A815" s="56"/>
      <c r="B815" s="57"/>
      <c r="C815" s="57"/>
      <c r="D815" s="57"/>
      <c r="E815" s="57"/>
      <c r="F815" s="57"/>
      <c r="G815" s="57"/>
      <c r="H815" s="56"/>
      <c r="I815" s="56"/>
      <c r="J815" s="120"/>
      <c r="K815" s="57"/>
      <c r="L815" s="57"/>
      <c r="M815" s="57"/>
      <c r="N815" s="57"/>
      <c r="O815" s="57"/>
      <c r="P815" s="57"/>
      <c r="Q815" s="57"/>
      <c r="R815" s="57"/>
      <c r="S815" s="57"/>
      <c r="T815" s="57"/>
      <c r="U815" s="57"/>
      <c r="V815" s="57"/>
      <c r="W815" s="57"/>
      <c r="X815" s="57"/>
      <c r="Y815" s="57"/>
      <c r="Z815" s="57"/>
      <c r="AA815" s="57"/>
      <c r="AB815" s="57"/>
    </row>
    <row r="816" spans="1:28" ht="11.25" customHeight="1">
      <c r="A816" s="56"/>
      <c r="B816" s="57"/>
      <c r="C816" s="57"/>
      <c r="D816" s="57"/>
      <c r="E816" s="57"/>
      <c r="F816" s="57"/>
      <c r="G816" s="57"/>
      <c r="H816" s="56"/>
      <c r="I816" s="56"/>
      <c r="J816" s="120"/>
      <c r="K816" s="57"/>
      <c r="L816" s="57"/>
      <c r="M816" s="57"/>
      <c r="N816" s="57"/>
      <c r="O816" s="57"/>
      <c r="P816" s="57"/>
      <c r="Q816" s="57"/>
      <c r="R816" s="57"/>
      <c r="S816" s="57"/>
      <c r="T816" s="57"/>
      <c r="U816" s="57"/>
      <c r="V816" s="57"/>
      <c r="W816" s="57"/>
      <c r="X816" s="57"/>
      <c r="Y816" s="57"/>
      <c r="Z816" s="57"/>
      <c r="AA816" s="57"/>
      <c r="AB816" s="57"/>
    </row>
    <row r="817" spans="1:28" ht="11.25" customHeight="1">
      <c r="A817" s="56"/>
      <c r="B817" s="57"/>
      <c r="C817" s="57"/>
      <c r="D817" s="57"/>
      <c r="E817" s="57"/>
      <c r="F817" s="57"/>
      <c r="G817" s="57"/>
      <c r="H817" s="56"/>
      <c r="I817" s="56"/>
      <c r="J817" s="120"/>
      <c r="K817" s="57"/>
      <c r="L817" s="57"/>
      <c r="M817" s="57"/>
      <c r="N817" s="57"/>
      <c r="O817" s="57"/>
      <c r="P817" s="57"/>
      <c r="Q817" s="57"/>
      <c r="R817" s="57"/>
      <c r="S817" s="57"/>
      <c r="T817" s="57"/>
      <c r="U817" s="57"/>
      <c r="V817" s="57"/>
      <c r="W817" s="57"/>
      <c r="X817" s="57"/>
      <c r="Y817" s="57"/>
      <c r="Z817" s="57"/>
      <c r="AA817" s="57"/>
      <c r="AB817" s="57"/>
    </row>
    <row r="818" spans="1:28" ht="11.25" customHeight="1">
      <c r="A818" s="56"/>
      <c r="B818" s="57"/>
      <c r="C818" s="57"/>
      <c r="D818" s="57"/>
      <c r="E818" s="57"/>
      <c r="F818" s="57"/>
      <c r="G818" s="57"/>
      <c r="H818" s="56"/>
      <c r="I818" s="56"/>
      <c r="J818" s="120"/>
      <c r="K818" s="57"/>
      <c r="L818" s="57"/>
      <c r="M818" s="57"/>
      <c r="N818" s="57"/>
      <c r="O818" s="57"/>
      <c r="P818" s="57"/>
      <c r="Q818" s="57"/>
      <c r="R818" s="57"/>
      <c r="S818" s="57"/>
      <c r="T818" s="57"/>
      <c r="U818" s="57"/>
      <c r="V818" s="57"/>
      <c r="W818" s="57"/>
      <c r="X818" s="57"/>
      <c r="Y818" s="57"/>
      <c r="Z818" s="57"/>
      <c r="AA818" s="57"/>
      <c r="AB818" s="57"/>
    </row>
    <row r="819" spans="1:28" ht="11.25" customHeight="1">
      <c r="A819" s="56"/>
      <c r="B819" s="57"/>
      <c r="C819" s="57"/>
      <c r="D819" s="57"/>
      <c r="E819" s="57"/>
      <c r="F819" s="57"/>
      <c r="G819" s="57"/>
      <c r="H819" s="56"/>
      <c r="I819" s="56"/>
      <c r="J819" s="120"/>
      <c r="K819" s="57"/>
      <c r="L819" s="57"/>
      <c r="M819" s="57"/>
      <c r="N819" s="57"/>
      <c r="O819" s="57"/>
      <c r="P819" s="57"/>
      <c r="Q819" s="57"/>
      <c r="R819" s="57"/>
      <c r="S819" s="57"/>
      <c r="T819" s="57"/>
      <c r="U819" s="57"/>
      <c r="V819" s="57"/>
      <c r="W819" s="57"/>
      <c r="X819" s="57"/>
      <c r="Y819" s="57"/>
      <c r="Z819" s="57"/>
      <c r="AA819" s="57"/>
      <c r="AB819" s="57"/>
    </row>
    <row r="820" spans="1:28" ht="11.25" customHeight="1">
      <c r="A820" s="56"/>
      <c r="B820" s="57"/>
      <c r="C820" s="57"/>
      <c r="D820" s="57"/>
      <c r="E820" s="57"/>
      <c r="F820" s="57"/>
      <c r="G820" s="57"/>
      <c r="H820" s="56"/>
      <c r="I820" s="56"/>
      <c r="J820" s="120"/>
      <c r="K820" s="57"/>
      <c r="L820" s="57"/>
      <c r="M820" s="57"/>
      <c r="N820" s="57"/>
      <c r="O820" s="57"/>
      <c r="P820" s="57"/>
      <c r="Q820" s="57"/>
      <c r="R820" s="57"/>
      <c r="S820" s="57"/>
      <c r="T820" s="57"/>
      <c r="U820" s="57"/>
      <c r="V820" s="57"/>
      <c r="W820" s="57"/>
      <c r="X820" s="57"/>
      <c r="Y820" s="57"/>
      <c r="Z820" s="57"/>
      <c r="AA820" s="57"/>
      <c r="AB820" s="57"/>
    </row>
    <row r="821" spans="1:28" ht="11.25" customHeight="1">
      <c r="A821" s="56"/>
      <c r="B821" s="57"/>
      <c r="C821" s="57"/>
      <c r="D821" s="57"/>
      <c r="E821" s="57"/>
      <c r="F821" s="57"/>
      <c r="G821" s="57"/>
      <c r="H821" s="56"/>
      <c r="I821" s="56"/>
      <c r="J821" s="120"/>
      <c r="K821" s="57"/>
      <c r="L821" s="57"/>
      <c r="M821" s="57"/>
      <c r="N821" s="57"/>
      <c r="O821" s="57"/>
      <c r="P821" s="57"/>
      <c r="Q821" s="57"/>
      <c r="R821" s="57"/>
      <c r="S821" s="57"/>
      <c r="T821" s="57"/>
      <c r="U821" s="57"/>
      <c r="V821" s="57"/>
      <c r="W821" s="57"/>
      <c r="X821" s="57"/>
      <c r="Y821" s="57"/>
      <c r="Z821" s="57"/>
      <c r="AA821" s="57"/>
      <c r="AB821" s="57"/>
    </row>
    <row r="822" spans="1:28" ht="11.25" customHeight="1">
      <c r="A822" s="56"/>
      <c r="B822" s="57"/>
      <c r="C822" s="57"/>
      <c r="D822" s="57"/>
      <c r="E822" s="57"/>
      <c r="F822" s="57"/>
      <c r="G822" s="57"/>
      <c r="H822" s="56"/>
      <c r="I822" s="56"/>
      <c r="J822" s="120"/>
      <c r="K822" s="57"/>
      <c r="L822" s="57"/>
      <c r="M822" s="57"/>
      <c r="N822" s="57"/>
      <c r="O822" s="57"/>
      <c r="P822" s="57"/>
      <c r="Q822" s="57"/>
      <c r="R822" s="57"/>
      <c r="S822" s="57"/>
      <c r="T822" s="57"/>
      <c r="U822" s="57"/>
      <c r="V822" s="57"/>
      <c r="W822" s="57"/>
      <c r="X822" s="57"/>
      <c r="Y822" s="57"/>
      <c r="Z822" s="57"/>
      <c r="AA822" s="57"/>
      <c r="AB822" s="57"/>
    </row>
    <row r="823" spans="1:28" ht="11.25" customHeight="1">
      <c r="A823" s="56"/>
      <c r="B823" s="57"/>
      <c r="C823" s="57"/>
      <c r="D823" s="57"/>
      <c r="E823" s="57"/>
      <c r="F823" s="57"/>
      <c r="G823" s="57"/>
      <c r="H823" s="56"/>
      <c r="I823" s="56"/>
      <c r="J823" s="120"/>
      <c r="K823" s="57"/>
      <c r="L823" s="57"/>
      <c r="M823" s="57"/>
      <c r="N823" s="57"/>
      <c r="O823" s="57"/>
      <c r="P823" s="57"/>
      <c r="Q823" s="57"/>
      <c r="R823" s="57"/>
      <c r="S823" s="57"/>
      <c r="T823" s="57"/>
      <c r="U823" s="57"/>
      <c r="V823" s="57"/>
      <c r="W823" s="57"/>
      <c r="X823" s="57"/>
      <c r="Y823" s="57"/>
      <c r="Z823" s="57"/>
      <c r="AA823" s="57"/>
      <c r="AB823" s="57"/>
    </row>
    <row r="824" spans="1:28" ht="11.25" customHeight="1">
      <c r="A824" s="56"/>
      <c r="B824" s="57"/>
      <c r="C824" s="57"/>
      <c r="D824" s="57"/>
      <c r="E824" s="57"/>
      <c r="F824" s="57"/>
      <c r="G824" s="57"/>
      <c r="H824" s="56"/>
      <c r="I824" s="56"/>
      <c r="J824" s="120"/>
      <c r="K824" s="57"/>
      <c r="L824" s="57"/>
      <c r="M824" s="57"/>
      <c r="N824" s="57"/>
      <c r="O824" s="57"/>
      <c r="P824" s="57"/>
      <c r="Q824" s="57"/>
      <c r="R824" s="57"/>
      <c r="S824" s="57"/>
      <c r="T824" s="57"/>
      <c r="U824" s="57"/>
      <c r="V824" s="57"/>
      <c r="W824" s="57"/>
      <c r="X824" s="57"/>
      <c r="Y824" s="57"/>
      <c r="Z824" s="57"/>
      <c r="AA824" s="57"/>
      <c r="AB824" s="57"/>
    </row>
    <row r="825" spans="1:28" ht="11.25" customHeight="1">
      <c r="A825" s="56"/>
      <c r="B825" s="57"/>
      <c r="C825" s="57"/>
      <c r="D825" s="57"/>
      <c r="E825" s="57"/>
      <c r="F825" s="57"/>
      <c r="G825" s="57"/>
      <c r="H825" s="56"/>
      <c r="I825" s="56"/>
      <c r="J825" s="120"/>
      <c r="K825" s="57"/>
      <c r="L825" s="57"/>
      <c r="M825" s="57"/>
      <c r="N825" s="57"/>
      <c r="O825" s="57"/>
      <c r="P825" s="57"/>
      <c r="Q825" s="57"/>
      <c r="R825" s="57"/>
      <c r="S825" s="57"/>
      <c r="T825" s="57"/>
      <c r="U825" s="57"/>
      <c r="V825" s="57"/>
      <c r="W825" s="57"/>
      <c r="X825" s="57"/>
      <c r="Y825" s="57"/>
      <c r="Z825" s="57"/>
      <c r="AA825" s="57"/>
      <c r="AB825" s="57"/>
    </row>
    <row r="826" spans="1:28" ht="11.25" customHeight="1">
      <c r="A826" s="56"/>
      <c r="B826" s="57"/>
      <c r="C826" s="57"/>
      <c r="D826" s="57"/>
      <c r="E826" s="57"/>
      <c r="F826" s="57"/>
      <c r="G826" s="57"/>
      <c r="H826" s="56"/>
      <c r="I826" s="56"/>
      <c r="J826" s="120"/>
      <c r="K826" s="57"/>
      <c r="L826" s="57"/>
      <c r="M826" s="57"/>
      <c r="N826" s="57"/>
      <c r="O826" s="57"/>
      <c r="P826" s="57"/>
      <c r="Q826" s="57"/>
      <c r="R826" s="57"/>
      <c r="S826" s="57"/>
      <c r="T826" s="57"/>
      <c r="U826" s="57"/>
      <c r="V826" s="57"/>
      <c r="W826" s="57"/>
      <c r="X826" s="57"/>
      <c r="Y826" s="57"/>
      <c r="Z826" s="57"/>
      <c r="AA826" s="57"/>
      <c r="AB826" s="57"/>
    </row>
    <row r="827" spans="1:28" ht="11.25" customHeight="1">
      <c r="A827" s="56"/>
      <c r="B827" s="57"/>
      <c r="C827" s="57"/>
      <c r="D827" s="57"/>
      <c r="E827" s="57"/>
      <c r="F827" s="57"/>
      <c r="G827" s="57"/>
      <c r="H827" s="56"/>
      <c r="I827" s="56"/>
      <c r="J827" s="120"/>
      <c r="K827" s="57"/>
      <c r="L827" s="57"/>
      <c r="M827" s="57"/>
      <c r="N827" s="57"/>
      <c r="O827" s="57"/>
      <c r="P827" s="57"/>
      <c r="Q827" s="57"/>
      <c r="R827" s="57"/>
      <c r="S827" s="57"/>
      <c r="T827" s="57"/>
      <c r="U827" s="57"/>
      <c r="V827" s="57"/>
      <c r="W827" s="57"/>
      <c r="X827" s="57"/>
      <c r="Y827" s="57"/>
      <c r="Z827" s="57"/>
      <c r="AA827" s="57"/>
      <c r="AB827" s="57"/>
    </row>
    <row r="828" spans="1:28" ht="11.25" customHeight="1">
      <c r="A828" s="56"/>
      <c r="B828" s="57"/>
      <c r="C828" s="57"/>
      <c r="D828" s="57"/>
      <c r="E828" s="57"/>
      <c r="F828" s="57"/>
      <c r="G828" s="57"/>
      <c r="H828" s="56"/>
      <c r="I828" s="56"/>
      <c r="J828" s="120"/>
      <c r="K828" s="57"/>
      <c r="L828" s="57"/>
      <c r="M828" s="57"/>
      <c r="N828" s="57"/>
      <c r="O828" s="57"/>
      <c r="P828" s="57"/>
      <c r="Q828" s="57"/>
      <c r="R828" s="57"/>
      <c r="S828" s="57"/>
      <c r="T828" s="57"/>
      <c r="U828" s="57"/>
      <c r="V828" s="57"/>
      <c r="W828" s="57"/>
      <c r="X828" s="57"/>
      <c r="Y828" s="57"/>
      <c r="Z828" s="57"/>
      <c r="AA828" s="57"/>
      <c r="AB828" s="57"/>
    </row>
    <row r="829" spans="1:28" ht="11.25" customHeight="1">
      <c r="A829" s="56"/>
      <c r="B829" s="57"/>
      <c r="C829" s="57"/>
      <c r="D829" s="57"/>
      <c r="E829" s="57"/>
      <c r="F829" s="57"/>
      <c r="G829" s="57"/>
      <c r="H829" s="56"/>
      <c r="I829" s="56"/>
      <c r="J829" s="120"/>
      <c r="K829" s="57"/>
      <c r="L829" s="57"/>
      <c r="M829" s="57"/>
      <c r="N829" s="57"/>
      <c r="O829" s="57"/>
      <c r="P829" s="57"/>
      <c r="Q829" s="57"/>
      <c r="R829" s="57"/>
      <c r="S829" s="57"/>
      <c r="T829" s="57"/>
      <c r="U829" s="57"/>
      <c r="V829" s="57"/>
      <c r="W829" s="57"/>
      <c r="X829" s="57"/>
      <c r="Y829" s="57"/>
      <c r="Z829" s="57"/>
      <c r="AA829" s="57"/>
      <c r="AB829" s="57"/>
    </row>
    <row r="830" spans="1:28" ht="11.25" customHeight="1">
      <c r="A830" s="56"/>
      <c r="B830" s="57"/>
      <c r="C830" s="57"/>
      <c r="D830" s="57"/>
      <c r="E830" s="57"/>
      <c r="F830" s="57"/>
      <c r="G830" s="57"/>
      <c r="H830" s="56"/>
      <c r="I830" s="56"/>
      <c r="J830" s="120"/>
      <c r="K830" s="57"/>
      <c r="L830" s="57"/>
      <c r="M830" s="57"/>
      <c r="N830" s="57"/>
      <c r="O830" s="57"/>
      <c r="P830" s="57"/>
      <c r="Q830" s="57"/>
      <c r="R830" s="57"/>
      <c r="S830" s="57"/>
      <c r="T830" s="57"/>
      <c r="U830" s="57"/>
      <c r="V830" s="57"/>
      <c r="W830" s="57"/>
      <c r="X830" s="57"/>
      <c r="Y830" s="57"/>
      <c r="Z830" s="57"/>
      <c r="AA830" s="57"/>
      <c r="AB830" s="57"/>
    </row>
    <row r="831" spans="1:28" ht="11.25" customHeight="1">
      <c r="A831" s="56"/>
      <c r="B831" s="57"/>
      <c r="C831" s="57"/>
      <c r="D831" s="57"/>
      <c r="E831" s="57"/>
      <c r="F831" s="57"/>
      <c r="G831" s="57"/>
      <c r="H831" s="56"/>
      <c r="I831" s="56"/>
      <c r="J831" s="120"/>
      <c r="K831" s="57"/>
      <c r="L831" s="57"/>
      <c r="M831" s="57"/>
      <c r="N831" s="57"/>
      <c r="O831" s="57"/>
      <c r="P831" s="57"/>
      <c r="Q831" s="57"/>
      <c r="R831" s="57"/>
      <c r="S831" s="57"/>
      <c r="T831" s="57"/>
      <c r="U831" s="57"/>
      <c r="V831" s="57"/>
      <c r="W831" s="57"/>
      <c r="X831" s="57"/>
      <c r="Y831" s="57"/>
      <c r="Z831" s="57"/>
      <c r="AA831" s="57"/>
      <c r="AB831" s="57"/>
    </row>
    <row r="832" spans="1:28" ht="11.25" customHeight="1">
      <c r="A832" s="56"/>
      <c r="B832" s="57"/>
      <c r="C832" s="57"/>
      <c r="D832" s="57"/>
      <c r="E832" s="57"/>
      <c r="F832" s="57"/>
      <c r="G832" s="57"/>
      <c r="H832" s="56"/>
      <c r="I832" s="56"/>
      <c r="J832" s="120"/>
      <c r="K832" s="57"/>
      <c r="L832" s="57"/>
      <c r="M832" s="57"/>
      <c r="N832" s="57"/>
      <c r="O832" s="57"/>
      <c r="P832" s="57"/>
      <c r="Q832" s="57"/>
      <c r="R832" s="57"/>
      <c r="S832" s="57"/>
      <c r="T832" s="57"/>
      <c r="U832" s="57"/>
      <c r="V832" s="57"/>
      <c r="W832" s="57"/>
      <c r="X832" s="57"/>
      <c r="Y832" s="57"/>
      <c r="Z832" s="57"/>
      <c r="AA832" s="57"/>
      <c r="AB832" s="57"/>
    </row>
    <row r="833" spans="1:28" ht="11.25" customHeight="1">
      <c r="A833" s="56"/>
      <c r="B833" s="57"/>
      <c r="C833" s="57"/>
      <c r="D833" s="57"/>
      <c r="E833" s="57"/>
      <c r="F833" s="57"/>
      <c r="G833" s="57"/>
      <c r="H833" s="56"/>
      <c r="I833" s="56"/>
      <c r="J833" s="120"/>
      <c r="K833" s="57"/>
      <c r="L833" s="57"/>
      <c r="M833" s="57"/>
      <c r="N833" s="57"/>
      <c r="O833" s="57"/>
      <c r="P833" s="57"/>
      <c r="Q833" s="57"/>
      <c r="R833" s="57"/>
      <c r="S833" s="57"/>
      <c r="T833" s="57"/>
      <c r="U833" s="57"/>
      <c r="V833" s="57"/>
      <c r="W833" s="57"/>
      <c r="X833" s="57"/>
      <c r="Y833" s="57"/>
      <c r="Z833" s="57"/>
      <c r="AA833" s="57"/>
      <c r="AB833" s="57"/>
    </row>
    <row r="834" spans="1:28" ht="11.25" customHeight="1">
      <c r="A834" s="56"/>
      <c r="B834" s="57"/>
      <c r="C834" s="57"/>
      <c r="D834" s="57"/>
      <c r="E834" s="57"/>
      <c r="F834" s="57"/>
      <c r="G834" s="57"/>
      <c r="H834" s="56"/>
      <c r="I834" s="56"/>
      <c r="J834" s="120"/>
      <c r="K834" s="57"/>
      <c r="L834" s="57"/>
      <c r="M834" s="57"/>
      <c r="N834" s="57"/>
      <c r="O834" s="57"/>
      <c r="P834" s="57"/>
      <c r="Q834" s="57"/>
      <c r="R834" s="57"/>
      <c r="S834" s="57"/>
      <c r="T834" s="57"/>
      <c r="U834" s="57"/>
      <c r="V834" s="57"/>
      <c r="W834" s="57"/>
      <c r="X834" s="57"/>
      <c r="Y834" s="57"/>
      <c r="Z834" s="57"/>
      <c r="AA834" s="57"/>
      <c r="AB834" s="57"/>
    </row>
    <row r="835" spans="1:28" ht="11.25" customHeight="1">
      <c r="A835" s="56"/>
      <c r="B835" s="57"/>
      <c r="C835" s="57"/>
      <c r="D835" s="57"/>
      <c r="E835" s="57"/>
      <c r="F835" s="57"/>
      <c r="G835" s="57"/>
      <c r="H835" s="56"/>
      <c r="I835" s="56"/>
      <c r="J835" s="120"/>
      <c r="K835" s="57"/>
      <c r="L835" s="57"/>
      <c r="M835" s="57"/>
      <c r="N835" s="57"/>
      <c r="O835" s="57"/>
      <c r="P835" s="57"/>
      <c r="Q835" s="57"/>
      <c r="R835" s="57"/>
      <c r="S835" s="57"/>
      <c r="T835" s="57"/>
      <c r="U835" s="57"/>
      <c r="V835" s="57"/>
      <c r="W835" s="57"/>
      <c r="X835" s="57"/>
      <c r="Y835" s="57"/>
      <c r="Z835" s="57"/>
      <c r="AA835" s="57"/>
      <c r="AB835" s="57"/>
    </row>
    <row r="836" spans="1:28" ht="11.25" customHeight="1">
      <c r="A836" s="56"/>
      <c r="B836" s="57"/>
      <c r="C836" s="57"/>
      <c r="D836" s="57"/>
      <c r="E836" s="57"/>
      <c r="F836" s="57"/>
      <c r="G836" s="57"/>
      <c r="H836" s="56"/>
      <c r="I836" s="56"/>
      <c r="J836" s="120"/>
      <c r="K836" s="57"/>
      <c r="L836" s="57"/>
      <c r="M836" s="57"/>
      <c r="N836" s="57"/>
      <c r="O836" s="57"/>
      <c r="P836" s="57"/>
      <c r="Q836" s="57"/>
      <c r="R836" s="57"/>
      <c r="S836" s="57"/>
      <c r="T836" s="57"/>
      <c r="U836" s="57"/>
      <c r="V836" s="57"/>
      <c r="W836" s="57"/>
      <c r="X836" s="57"/>
      <c r="Y836" s="57"/>
      <c r="Z836" s="57"/>
      <c r="AA836" s="57"/>
      <c r="AB836" s="57"/>
    </row>
    <row r="837" spans="1:28" ht="11.25" customHeight="1">
      <c r="A837" s="56"/>
      <c r="B837" s="57"/>
      <c r="C837" s="57"/>
      <c r="D837" s="57"/>
      <c r="E837" s="57"/>
      <c r="F837" s="57"/>
      <c r="G837" s="57"/>
      <c r="H837" s="56"/>
      <c r="I837" s="56"/>
      <c r="J837" s="120"/>
      <c r="K837" s="57"/>
      <c r="L837" s="57"/>
      <c r="M837" s="57"/>
      <c r="N837" s="57"/>
      <c r="O837" s="57"/>
      <c r="P837" s="57"/>
      <c r="Q837" s="57"/>
      <c r="R837" s="57"/>
      <c r="S837" s="57"/>
      <c r="T837" s="57"/>
      <c r="U837" s="57"/>
      <c r="V837" s="57"/>
      <c r="W837" s="57"/>
      <c r="X837" s="57"/>
      <c r="Y837" s="57"/>
      <c r="Z837" s="57"/>
      <c r="AA837" s="57"/>
      <c r="AB837" s="57"/>
    </row>
    <row r="838" spans="1:28" ht="11.25" customHeight="1">
      <c r="A838" s="56"/>
      <c r="B838" s="57"/>
      <c r="C838" s="57"/>
      <c r="D838" s="57"/>
      <c r="E838" s="57"/>
      <c r="F838" s="57"/>
      <c r="G838" s="57"/>
      <c r="H838" s="56"/>
      <c r="I838" s="56"/>
      <c r="J838" s="120"/>
      <c r="K838" s="57"/>
      <c r="L838" s="57"/>
      <c r="M838" s="57"/>
      <c r="N838" s="57"/>
      <c r="O838" s="57"/>
      <c r="P838" s="57"/>
      <c r="Q838" s="57"/>
      <c r="R838" s="57"/>
      <c r="S838" s="57"/>
      <c r="T838" s="57"/>
      <c r="U838" s="57"/>
      <c r="V838" s="57"/>
      <c r="W838" s="57"/>
      <c r="X838" s="57"/>
      <c r="Y838" s="57"/>
      <c r="Z838" s="57"/>
      <c r="AA838" s="57"/>
      <c r="AB838" s="57"/>
    </row>
    <row r="839" spans="1:28" ht="11.25" customHeight="1">
      <c r="A839" s="56"/>
      <c r="B839" s="57"/>
      <c r="C839" s="57"/>
      <c r="D839" s="57"/>
      <c r="E839" s="57"/>
      <c r="F839" s="57"/>
      <c r="G839" s="57"/>
      <c r="H839" s="56"/>
      <c r="I839" s="56"/>
      <c r="J839" s="120"/>
      <c r="K839" s="57"/>
      <c r="L839" s="57"/>
      <c r="M839" s="57"/>
      <c r="N839" s="57"/>
      <c r="O839" s="57"/>
      <c r="P839" s="57"/>
      <c r="Q839" s="57"/>
      <c r="R839" s="57"/>
      <c r="S839" s="57"/>
      <c r="T839" s="57"/>
      <c r="U839" s="57"/>
      <c r="V839" s="57"/>
      <c r="W839" s="57"/>
      <c r="X839" s="57"/>
      <c r="Y839" s="57"/>
      <c r="Z839" s="57"/>
      <c r="AA839" s="57"/>
      <c r="AB839" s="57"/>
    </row>
    <row r="840" spans="1:28" ht="11.25" customHeight="1">
      <c r="A840" s="56"/>
      <c r="B840" s="57"/>
      <c r="C840" s="57"/>
      <c r="D840" s="57"/>
      <c r="E840" s="57"/>
      <c r="F840" s="57"/>
      <c r="G840" s="57"/>
      <c r="H840" s="56"/>
      <c r="I840" s="56"/>
      <c r="J840" s="120"/>
      <c r="K840" s="57"/>
      <c r="L840" s="57"/>
      <c r="M840" s="57"/>
      <c r="N840" s="57"/>
      <c r="O840" s="57"/>
      <c r="P840" s="57"/>
      <c r="Q840" s="57"/>
      <c r="R840" s="57"/>
      <c r="S840" s="57"/>
      <c r="T840" s="57"/>
      <c r="U840" s="57"/>
      <c r="V840" s="57"/>
      <c r="W840" s="57"/>
      <c r="X840" s="57"/>
      <c r="Y840" s="57"/>
      <c r="Z840" s="57"/>
      <c r="AA840" s="57"/>
      <c r="AB840" s="57"/>
    </row>
    <row r="841" spans="1:28" ht="11.25" customHeight="1">
      <c r="A841" s="56"/>
      <c r="B841" s="57"/>
      <c r="C841" s="57"/>
      <c r="D841" s="57"/>
      <c r="E841" s="57"/>
      <c r="F841" s="57"/>
      <c r="G841" s="57"/>
      <c r="H841" s="56"/>
      <c r="I841" s="56"/>
      <c r="J841" s="120"/>
      <c r="K841" s="57"/>
      <c r="L841" s="57"/>
      <c r="M841" s="57"/>
      <c r="N841" s="57"/>
      <c r="O841" s="57"/>
      <c r="P841" s="57"/>
      <c r="Q841" s="57"/>
      <c r="R841" s="57"/>
      <c r="S841" s="57"/>
      <c r="T841" s="57"/>
      <c r="U841" s="57"/>
      <c r="V841" s="57"/>
      <c r="W841" s="57"/>
      <c r="X841" s="57"/>
      <c r="Y841" s="57"/>
      <c r="Z841" s="57"/>
      <c r="AA841" s="57"/>
      <c r="AB841" s="57"/>
    </row>
    <row r="842" spans="1:28" ht="11.25" customHeight="1">
      <c r="A842" s="56"/>
      <c r="B842" s="57"/>
      <c r="C842" s="57"/>
      <c r="D842" s="57"/>
      <c r="E842" s="57"/>
      <c r="F842" s="57"/>
      <c r="G842" s="57"/>
      <c r="H842" s="56"/>
      <c r="I842" s="56"/>
      <c r="J842" s="120"/>
      <c r="K842" s="57"/>
      <c r="L842" s="57"/>
      <c r="M842" s="57"/>
      <c r="N842" s="57"/>
      <c r="O842" s="57"/>
      <c r="P842" s="57"/>
      <c r="Q842" s="57"/>
      <c r="R842" s="57"/>
      <c r="S842" s="57"/>
      <c r="T842" s="57"/>
      <c r="U842" s="57"/>
      <c r="V842" s="57"/>
      <c r="W842" s="57"/>
      <c r="X842" s="57"/>
      <c r="Y842" s="57"/>
      <c r="Z842" s="57"/>
      <c r="AA842" s="57"/>
      <c r="AB842" s="57"/>
    </row>
    <row r="843" spans="1:28" ht="11.25" customHeight="1">
      <c r="A843" s="56"/>
      <c r="B843" s="57"/>
      <c r="C843" s="57"/>
      <c r="D843" s="57"/>
      <c r="E843" s="57"/>
      <c r="F843" s="57"/>
      <c r="G843" s="57"/>
      <c r="H843" s="56"/>
      <c r="I843" s="56"/>
      <c r="J843" s="120"/>
      <c r="K843" s="57"/>
      <c r="L843" s="57"/>
      <c r="M843" s="57"/>
      <c r="N843" s="57"/>
      <c r="O843" s="57"/>
      <c r="P843" s="57"/>
      <c r="Q843" s="57"/>
      <c r="R843" s="57"/>
      <c r="S843" s="57"/>
      <c r="T843" s="57"/>
      <c r="U843" s="57"/>
      <c r="V843" s="57"/>
      <c r="W843" s="57"/>
      <c r="X843" s="57"/>
      <c r="Y843" s="57"/>
      <c r="Z843" s="57"/>
      <c r="AA843" s="57"/>
      <c r="AB843" s="57"/>
    </row>
    <row r="844" spans="1:28" ht="11.25" customHeight="1">
      <c r="A844" s="56"/>
      <c r="B844" s="57"/>
      <c r="C844" s="57"/>
      <c r="D844" s="57"/>
      <c r="E844" s="57"/>
      <c r="F844" s="57"/>
      <c r="G844" s="57"/>
      <c r="H844" s="56"/>
      <c r="I844" s="56"/>
      <c r="J844" s="120"/>
      <c r="K844" s="57"/>
      <c r="L844" s="57"/>
      <c r="M844" s="57"/>
      <c r="N844" s="57"/>
      <c r="O844" s="57"/>
      <c r="P844" s="57"/>
      <c r="Q844" s="57"/>
      <c r="R844" s="57"/>
      <c r="S844" s="57"/>
      <c r="T844" s="57"/>
      <c r="U844" s="57"/>
      <c r="V844" s="57"/>
      <c r="W844" s="57"/>
      <c r="X844" s="57"/>
      <c r="Y844" s="57"/>
      <c r="Z844" s="57"/>
      <c r="AA844" s="57"/>
      <c r="AB844" s="57"/>
    </row>
    <row r="845" spans="1:28" ht="11.25" customHeight="1">
      <c r="A845" s="56"/>
      <c r="B845" s="57"/>
      <c r="C845" s="57"/>
      <c r="D845" s="57"/>
      <c r="E845" s="57"/>
      <c r="F845" s="57"/>
      <c r="G845" s="57"/>
      <c r="H845" s="56"/>
      <c r="I845" s="56"/>
      <c r="J845" s="120"/>
      <c r="K845" s="57"/>
      <c r="L845" s="57"/>
      <c r="M845" s="57"/>
      <c r="N845" s="57"/>
      <c r="O845" s="57"/>
      <c r="P845" s="57"/>
      <c r="Q845" s="57"/>
      <c r="R845" s="57"/>
      <c r="S845" s="57"/>
      <c r="T845" s="57"/>
      <c r="U845" s="57"/>
      <c r="V845" s="57"/>
      <c r="W845" s="57"/>
      <c r="X845" s="57"/>
      <c r="Y845" s="57"/>
      <c r="Z845" s="57"/>
      <c r="AA845" s="57"/>
      <c r="AB845" s="57"/>
    </row>
    <row r="846" spans="1:28" ht="11.25" customHeight="1">
      <c r="A846" s="56"/>
      <c r="B846" s="57"/>
      <c r="C846" s="57"/>
      <c r="D846" s="57"/>
      <c r="E846" s="57"/>
      <c r="F846" s="57"/>
      <c r="G846" s="57"/>
      <c r="H846" s="56"/>
      <c r="I846" s="56"/>
      <c r="J846" s="120"/>
      <c r="K846" s="57"/>
      <c r="L846" s="57"/>
      <c r="M846" s="57"/>
      <c r="N846" s="57"/>
      <c r="O846" s="57"/>
      <c r="P846" s="57"/>
      <c r="Q846" s="57"/>
      <c r="R846" s="57"/>
      <c r="S846" s="57"/>
      <c r="T846" s="57"/>
      <c r="U846" s="57"/>
      <c r="V846" s="57"/>
      <c r="W846" s="57"/>
      <c r="X846" s="57"/>
      <c r="Y846" s="57"/>
      <c r="Z846" s="57"/>
      <c r="AA846" s="57"/>
      <c r="AB846" s="57"/>
    </row>
    <row r="847" spans="1:28" ht="11.25" customHeight="1">
      <c r="A847" s="56"/>
      <c r="B847" s="57"/>
      <c r="C847" s="57"/>
      <c r="D847" s="57"/>
      <c r="E847" s="57"/>
      <c r="F847" s="57"/>
      <c r="G847" s="57"/>
      <c r="H847" s="56"/>
      <c r="I847" s="56"/>
      <c r="J847" s="120"/>
      <c r="K847" s="57"/>
      <c r="L847" s="57"/>
      <c r="M847" s="57"/>
      <c r="N847" s="57"/>
      <c r="O847" s="57"/>
      <c r="P847" s="57"/>
      <c r="Q847" s="57"/>
      <c r="R847" s="57"/>
      <c r="S847" s="57"/>
      <c r="T847" s="57"/>
      <c r="U847" s="57"/>
      <c r="V847" s="57"/>
      <c r="W847" s="57"/>
      <c r="X847" s="57"/>
      <c r="Y847" s="57"/>
      <c r="Z847" s="57"/>
      <c r="AA847" s="57"/>
      <c r="AB847" s="57"/>
    </row>
    <row r="848" spans="1:28" ht="11.25" customHeight="1">
      <c r="A848" s="56"/>
      <c r="B848" s="57"/>
      <c r="C848" s="57"/>
      <c r="D848" s="57"/>
      <c r="E848" s="57"/>
      <c r="F848" s="57"/>
      <c r="G848" s="57"/>
      <c r="H848" s="56"/>
      <c r="I848" s="56"/>
      <c r="J848" s="120"/>
      <c r="K848" s="57"/>
      <c r="L848" s="57"/>
      <c r="M848" s="57"/>
      <c r="N848" s="57"/>
      <c r="O848" s="57"/>
      <c r="P848" s="57"/>
      <c r="Q848" s="57"/>
      <c r="R848" s="57"/>
      <c r="S848" s="57"/>
      <c r="T848" s="57"/>
      <c r="U848" s="57"/>
      <c r="V848" s="57"/>
      <c r="W848" s="57"/>
      <c r="X848" s="57"/>
      <c r="Y848" s="57"/>
      <c r="Z848" s="57"/>
      <c r="AA848" s="57"/>
      <c r="AB848" s="57"/>
    </row>
    <row r="849" spans="1:28" ht="11.25" customHeight="1">
      <c r="A849" s="56"/>
      <c r="B849" s="57"/>
      <c r="C849" s="57"/>
      <c r="D849" s="57"/>
      <c r="E849" s="57"/>
      <c r="F849" s="57"/>
      <c r="G849" s="57"/>
      <c r="H849" s="56"/>
      <c r="I849" s="56"/>
      <c r="J849" s="120"/>
      <c r="K849" s="57"/>
      <c r="L849" s="57"/>
      <c r="M849" s="57"/>
      <c r="N849" s="57"/>
      <c r="O849" s="57"/>
      <c r="P849" s="57"/>
      <c r="Q849" s="57"/>
      <c r="R849" s="57"/>
      <c r="S849" s="57"/>
      <c r="T849" s="57"/>
      <c r="U849" s="57"/>
      <c r="V849" s="57"/>
      <c r="W849" s="57"/>
      <c r="X849" s="57"/>
      <c r="Y849" s="57"/>
      <c r="Z849" s="57"/>
      <c r="AA849" s="57"/>
      <c r="AB849" s="57"/>
    </row>
    <row r="850" spans="1:28" ht="11.25" customHeight="1">
      <c r="A850" s="56"/>
      <c r="B850" s="57"/>
      <c r="C850" s="57"/>
      <c r="D850" s="57"/>
      <c r="E850" s="57"/>
      <c r="F850" s="57"/>
      <c r="G850" s="57"/>
      <c r="H850" s="56"/>
      <c r="I850" s="56"/>
      <c r="J850" s="120"/>
      <c r="K850" s="57"/>
      <c r="L850" s="57"/>
      <c r="M850" s="57"/>
      <c r="N850" s="57"/>
      <c r="O850" s="57"/>
      <c r="P850" s="57"/>
      <c r="Q850" s="57"/>
      <c r="R850" s="57"/>
      <c r="S850" s="57"/>
      <c r="T850" s="57"/>
      <c r="U850" s="57"/>
      <c r="V850" s="57"/>
      <c r="W850" s="57"/>
      <c r="X850" s="57"/>
      <c r="Y850" s="57"/>
      <c r="Z850" s="57"/>
      <c r="AA850" s="57"/>
      <c r="AB850" s="57"/>
    </row>
    <row r="851" spans="1:28" ht="11.25" customHeight="1">
      <c r="A851" s="56"/>
      <c r="B851" s="57"/>
      <c r="C851" s="57"/>
      <c r="D851" s="57"/>
      <c r="E851" s="57"/>
      <c r="F851" s="57"/>
      <c r="G851" s="57"/>
      <c r="H851" s="56"/>
      <c r="I851" s="56"/>
      <c r="J851" s="120"/>
      <c r="K851" s="57"/>
      <c r="L851" s="57"/>
      <c r="M851" s="57"/>
      <c r="N851" s="57"/>
      <c r="O851" s="57"/>
      <c r="P851" s="57"/>
      <c r="Q851" s="57"/>
      <c r="R851" s="57"/>
      <c r="S851" s="57"/>
      <c r="T851" s="57"/>
      <c r="U851" s="57"/>
      <c r="V851" s="57"/>
      <c r="W851" s="57"/>
      <c r="X851" s="57"/>
      <c r="Y851" s="57"/>
      <c r="Z851" s="57"/>
      <c r="AA851" s="57"/>
      <c r="AB851" s="57"/>
    </row>
    <row r="852" spans="1:28" ht="11.25" customHeight="1">
      <c r="A852" s="56"/>
      <c r="B852" s="57"/>
      <c r="C852" s="57"/>
      <c r="D852" s="57"/>
      <c r="E852" s="57"/>
      <c r="F852" s="57"/>
      <c r="G852" s="57"/>
      <c r="H852" s="56"/>
      <c r="I852" s="56"/>
      <c r="J852" s="120"/>
      <c r="K852" s="57"/>
      <c r="L852" s="57"/>
      <c r="M852" s="57"/>
      <c r="N852" s="57"/>
      <c r="O852" s="57"/>
      <c r="P852" s="57"/>
      <c r="Q852" s="57"/>
      <c r="R852" s="57"/>
      <c r="S852" s="57"/>
      <c r="T852" s="57"/>
      <c r="U852" s="57"/>
      <c r="V852" s="57"/>
      <c r="W852" s="57"/>
      <c r="X852" s="57"/>
      <c r="Y852" s="57"/>
      <c r="Z852" s="57"/>
      <c r="AA852" s="57"/>
      <c r="AB852" s="57"/>
    </row>
    <row r="853" spans="1:28" ht="11.25" customHeight="1">
      <c r="A853" s="56"/>
      <c r="B853" s="57"/>
      <c r="C853" s="57"/>
      <c r="D853" s="57"/>
      <c r="E853" s="57"/>
      <c r="F853" s="57"/>
      <c r="G853" s="57"/>
      <c r="H853" s="56"/>
      <c r="I853" s="56"/>
      <c r="J853" s="120"/>
      <c r="K853" s="57"/>
      <c r="L853" s="57"/>
      <c r="M853" s="57"/>
      <c r="N853" s="57"/>
      <c r="O853" s="57"/>
      <c r="P853" s="57"/>
      <c r="Q853" s="57"/>
      <c r="R853" s="57"/>
      <c r="S853" s="57"/>
      <c r="T853" s="57"/>
      <c r="U853" s="57"/>
      <c r="V853" s="57"/>
      <c r="W853" s="57"/>
      <c r="X853" s="57"/>
      <c r="Y853" s="57"/>
      <c r="Z853" s="57"/>
      <c r="AA853" s="57"/>
      <c r="AB853" s="57"/>
    </row>
    <row r="854" spans="1:28" ht="11.25" customHeight="1">
      <c r="A854" s="56"/>
      <c r="B854" s="57"/>
      <c r="C854" s="57"/>
      <c r="D854" s="57"/>
      <c r="E854" s="57"/>
      <c r="F854" s="57"/>
      <c r="G854" s="57"/>
      <c r="H854" s="56"/>
      <c r="I854" s="56"/>
      <c r="J854" s="120"/>
      <c r="K854" s="57"/>
      <c r="L854" s="57"/>
      <c r="M854" s="57"/>
      <c r="N854" s="57"/>
      <c r="O854" s="57"/>
      <c r="P854" s="57"/>
      <c r="Q854" s="57"/>
      <c r="R854" s="57"/>
      <c r="S854" s="57"/>
      <c r="T854" s="57"/>
      <c r="U854" s="57"/>
      <c r="V854" s="57"/>
      <c r="W854" s="57"/>
      <c r="X854" s="57"/>
      <c r="Y854" s="57"/>
      <c r="Z854" s="57"/>
      <c r="AA854" s="57"/>
      <c r="AB854" s="57"/>
    </row>
    <row r="855" spans="1:28" ht="11.25" customHeight="1">
      <c r="A855" s="56"/>
      <c r="B855" s="57"/>
      <c r="C855" s="57"/>
      <c r="D855" s="57"/>
      <c r="E855" s="57"/>
      <c r="F855" s="57"/>
      <c r="G855" s="57"/>
      <c r="H855" s="56"/>
      <c r="I855" s="56"/>
      <c r="J855" s="120"/>
      <c r="K855" s="57"/>
      <c r="L855" s="57"/>
      <c r="M855" s="57"/>
      <c r="N855" s="57"/>
      <c r="O855" s="57"/>
      <c r="P855" s="57"/>
      <c r="Q855" s="57"/>
      <c r="R855" s="57"/>
      <c r="S855" s="57"/>
      <c r="T855" s="57"/>
      <c r="U855" s="57"/>
      <c r="V855" s="57"/>
      <c r="W855" s="57"/>
      <c r="X855" s="57"/>
      <c r="Y855" s="57"/>
      <c r="Z855" s="57"/>
      <c r="AA855" s="57"/>
      <c r="AB855" s="57"/>
    </row>
    <row r="856" spans="1:28" ht="11.25" customHeight="1">
      <c r="A856" s="56"/>
      <c r="B856" s="57"/>
      <c r="C856" s="57"/>
      <c r="D856" s="57"/>
      <c r="E856" s="57"/>
      <c r="F856" s="57"/>
      <c r="G856" s="57"/>
      <c r="H856" s="56"/>
      <c r="I856" s="56"/>
      <c r="J856" s="120"/>
      <c r="K856" s="57"/>
      <c r="L856" s="57"/>
      <c r="M856" s="57"/>
      <c r="N856" s="57"/>
      <c r="O856" s="57"/>
      <c r="P856" s="57"/>
      <c r="Q856" s="57"/>
      <c r="R856" s="57"/>
      <c r="S856" s="57"/>
      <c r="T856" s="57"/>
      <c r="U856" s="57"/>
      <c r="V856" s="57"/>
      <c r="W856" s="57"/>
      <c r="X856" s="57"/>
      <c r="Y856" s="57"/>
      <c r="Z856" s="57"/>
      <c r="AA856" s="57"/>
      <c r="AB856" s="57"/>
    </row>
    <row r="857" spans="1:28" ht="11.25" customHeight="1">
      <c r="A857" s="56"/>
      <c r="B857" s="57"/>
      <c r="C857" s="57"/>
      <c r="D857" s="57"/>
      <c r="E857" s="57"/>
      <c r="F857" s="57"/>
      <c r="G857" s="57"/>
      <c r="H857" s="56"/>
      <c r="I857" s="56"/>
      <c r="J857" s="120"/>
      <c r="K857" s="57"/>
      <c r="L857" s="57"/>
      <c r="M857" s="57"/>
      <c r="N857" s="57"/>
      <c r="O857" s="57"/>
      <c r="P857" s="57"/>
      <c r="Q857" s="57"/>
      <c r="R857" s="57"/>
      <c r="S857" s="57"/>
      <c r="T857" s="57"/>
      <c r="U857" s="57"/>
      <c r="V857" s="57"/>
      <c r="W857" s="57"/>
      <c r="X857" s="57"/>
      <c r="Y857" s="57"/>
      <c r="Z857" s="57"/>
      <c r="AA857" s="57"/>
      <c r="AB857" s="57"/>
    </row>
    <row r="858" spans="1:28" ht="11.25" customHeight="1">
      <c r="A858" s="56"/>
      <c r="B858" s="57"/>
      <c r="C858" s="57"/>
      <c r="D858" s="57"/>
      <c r="E858" s="57"/>
      <c r="F858" s="57"/>
      <c r="G858" s="57"/>
      <c r="H858" s="56"/>
      <c r="I858" s="56"/>
      <c r="J858" s="120"/>
      <c r="K858" s="57"/>
      <c r="L858" s="57"/>
      <c r="M858" s="57"/>
      <c r="N858" s="57"/>
      <c r="O858" s="57"/>
      <c r="P858" s="57"/>
      <c r="Q858" s="57"/>
      <c r="R858" s="57"/>
      <c r="S858" s="57"/>
      <c r="T858" s="57"/>
      <c r="U858" s="57"/>
      <c r="V858" s="57"/>
      <c r="W858" s="57"/>
      <c r="X858" s="57"/>
      <c r="Y858" s="57"/>
      <c r="Z858" s="57"/>
      <c r="AA858" s="57"/>
      <c r="AB858" s="57"/>
    </row>
    <row r="859" spans="1:28" ht="11.25" customHeight="1">
      <c r="A859" s="56"/>
      <c r="B859" s="57"/>
      <c r="C859" s="57"/>
      <c r="D859" s="57"/>
      <c r="E859" s="57"/>
      <c r="F859" s="57"/>
      <c r="G859" s="57"/>
      <c r="H859" s="56"/>
      <c r="I859" s="56"/>
      <c r="J859" s="120"/>
      <c r="K859" s="57"/>
      <c r="L859" s="57"/>
      <c r="M859" s="57"/>
      <c r="N859" s="57"/>
      <c r="O859" s="57"/>
      <c r="P859" s="57"/>
      <c r="Q859" s="57"/>
      <c r="R859" s="57"/>
      <c r="S859" s="57"/>
      <c r="T859" s="57"/>
      <c r="U859" s="57"/>
      <c r="V859" s="57"/>
      <c r="W859" s="57"/>
      <c r="X859" s="57"/>
      <c r="Y859" s="57"/>
      <c r="Z859" s="57"/>
      <c r="AA859" s="57"/>
      <c r="AB859" s="57"/>
    </row>
    <row r="860" spans="1:28" ht="11.25" customHeight="1">
      <c r="A860" s="56"/>
      <c r="B860" s="57"/>
      <c r="C860" s="57"/>
      <c r="D860" s="57"/>
      <c r="E860" s="57"/>
      <c r="F860" s="57"/>
      <c r="G860" s="57"/>
      <c r="H860" s="56"/>
      <c r="I860" s="56"/>
      <c r="J860" s="120"/>
      <c r="K860" s="57"/>
      <c r="L860" s="57"/>
      <c r="M860" s="57"/>
      <c r="N860" s="57"/>
      <c r="O860" s="57"/>
      <c r="P860" s="57"/>
      <c r="Q860" s="57"/>
      <c r="R860" s="57"/>
      <c r="S860" s="57"/>
      <c r="T860" s="57"/>
      <c r="U860" s="57"/>
      <c r="V860" s="57"/>
      <c r="W860" s="57"/>
      <c r="X860" s="57"/>
      <c r="Y860" s="57"/>
      <c r="Z860" s="57"/>
      <c r="AA860" s="57"/>
      <c r="AB860" s="57"/>
    </row>
    <row r="861" spans="1:28" ht="11.25" customHeight="1">
      <c r="A861" s="56"/>
      <c r="B861" s="57"/>
      <c r="C861" s="57"/>
      <c r="D861" s="57"/>
      <c r="E861" s="57"/>
      <c r="F861" s="57"/>
      <c r="G861" s="57"/>
      <c r="H861" s="56"/>
      <c r="I861" s="56"/>
      <c r="J861" s="120"/>
      <c r="K861" s="57"/>
      <c r="L861" s="57"/>
      <c r="M861" s="57"/>
      <c r="N861" s="57"/>
      <c r="O861" s="57"/>
      <c r="P861" s="57"/>
      <c r="Q861" s="57"/>
      <c r="R861" s="57"/>
      <c r="S861" s="57"/>
      <c r="T861" s="57"/>
      <c r="U861" s="57"/>
      <c r="V861" s="57"/>
      <c r="W861" s="57"/>
      <c r="X861" s="57"/>
      <c r="Y861" s="57"/>
      <c r="Z861" s="57"/>
      <c r="AA861" s="57"/>
      <c r="AB861" s="57"/>
    </row>
    <row r="862" spans="1:28" ht="11.25" customHeight="1">
      <c r="A862" s="56"/>
      <c r="B862" s="57"/>
      <c r="C862" s="57"/>
      <c r="D862" s="57"/>
      <c r="E862" s="57"/>
      <c r="F862" s="57"/>
      <c r="G862" s="57"/>
      <c r="H862" s="56"/>
      <c r="I862" s="56"/>
      <c r="J862" s="120"/>
      <c r="K862" s="57"/>
      <c r="L862" s="57"/>
      <c r="M862" s="57"/>
      <c r="N862" s="57"/>
      <c r="O862" s="57"/>
      <c r="P862" s="57"/>
      <c r="Q862" s="57"/>
      <c r="R862" s="57"/>
      <c r="S862" s="57"/>
      <c r="T862" s="57"/>
      <c r="U862" s="57"/>
      <c r="V862" s="57"/>
      <c r="W862" s="57"/>
      <c r="X862" s="57"/>
      <c r="Y862" s="57"/>
      <c r="Z862" s="57"/>
      <c r="AA862" s="57"/>
      <c r="AB862" s="57"/>
    </row>
    <row r="863" spans="1:28" ht="11.25" customHeight="1">
      <c r="A863" s="56"/>
      <c r="B863" s="57"/>
      <c r="C863" s="57"/>
      <c r="D863" s="57"/>
      <c r="E863" s="57"/>
      <c r="F863" s="57"/>
      <c r="G863" s="57"/>
      <c r="H863" s="56"/>
      <c r="I863" s="56"/>
      <c r="J863" s="120"/>
      <c r="K863" s="57"/>
      <c r="L863" s="57"/>
      <c r="M863" s="57"/>
      <c r="N863" s="57"/>
      <c r="O863" s="57"/>
      <c r="P863" s="57"/>
      <c r="Q863" s="57"/>
      <c r="R863" s="57"/>
      <c r="S863" s="57"/>
      <c r="T863" s="57"/>
      <c r="U863" s="57"/>
      <c r="V863" s="57"/>
      <c r="W863" s="57"/>
      <c r="X863" s="57"/>
      <c r="Y863" s="57"/>
      <c r="Z863" s="57"/>
      <c r="AA863" s="57"/>
      <c r="AB863" s="57"/>
    </row>
    <row r="864" spans="1:28" ht="11.25" customHeight="1">
      <c r="A864" s="56"/>
      <c r="B864" s="57"/>
      <c r="C864" s="57"/>
      <c r="D864" s="57"/>
      <c r="E864" s="57"/>
      <c r="F864" s="57"/>
      <c r="G864" s="57"/>
      <c r="H864" s="56"/>
      <c r="I864" s="56"/>
      <c r="J864" s="120"/>
      <c r="K864" s="57"/>
      <c r="L864" s="57"/>
      <c r="M864" s="57"/>
      <c r="N864" s="57"/>
      <c r="O864" s="57"/>
      <c r="P864" s="57"/>
      <c r="Q864" s="57"/>
      <c r="R864" s="57"/>
      <c r="S864" s="57"/>
      <c r="T864" s="57"/>
      <c r="U864" s="57"/>
      <c r="V864" s="57"/>
      <c r="W864" s="57"/>
      <c r="X864" s="57"/>
      <c r="Y864" s="57"/>
      <c r="Z864" s="57"/>
      <c r="AA864" s="57"/>
      <c r="AB864" s="57"/>
    </row>
    <row r="865" spans="1:28" ht="11.25" customHeight="1">
      <c r="A865" s="56"/>
      <c r="B865" s="57"/>
      <c r="C865" s="57"/>
      <c r="D865" s="57"/>
      <c r="E865" s="57"/>
      <c r="F865" s="57"/>
      <c r="G865" s="57"/>
      <c r="H865" s="56"/>
      <c r="I865" s="56"/>
      <c r="J865" s="120"/>
      <c r="K865" s="57"/>
      <c r="L865" s="57"/>
      <c r="M865" s="57"/>
      <c r="N865" s="57"/>
      <c r="O865" s="57"/>
      <c r="P865" s="57"/>
      <c r="Q865" s="57"/>
      <c r="R865" s="57"/>
      <c r="S865" s="57"/>
      <c r="T865" s="57"/>
      <c r="U865" s="57"/>
      <c r="V865" s="57"/>
      <c r="W865" s="57"/>
      <c r="X865" s="57"/>
      <c r="Y865" s="57"/>
      <c r="Z865" s="57"/>
      <c r="AA865" s="57"/>
      <c r="AB865" s="57"/>
    </row>
    <row r="866" spans="1:28" ht="11.25" customHeight="1">
      <c r="A866" s="56"/>
      <c r="B866" s="57"/>
      <c r="C866" s="57"/>
      <c r="D866" s="57"/>
      <c r="E866" s="57"/>
      <c r="F866" s="57"/>
      <c r="G866" s="57"/>
      <c r="H866" s="56"/>
      <c r="I866" s="56"/>
      <c r="J866" s="120"/>
      <c r="K866" s="57"/>
      <c r="L866" s="57"/>
      <c r="M866" s="57"/>
      <c r="N866" s="57"/>
      <c r="O866" s="57"/>
      <c r="P866" s="57"/>
      <c r="Q866" s="57"/>
      <c r="R866" s="57"/>
      <c r="S866" s="57"/>
      <c r="T866" s="57"/>
      <c r="U866" s="57"/>
      <c r="V866" s="57"/>
      <c r="W866" s="57"/>
      <c r="X866" s="57"/>
      <c r="Y866" s="57"/>
      <c r="Z866" s="57"/>
      <c r="AA866" s="57"/>
      <c r="AB866" s="57"/>
    </row>
    <row r="867" spans="1:28" ht="11.25" customHeight="1">
      <c r="A867" s="56"/>
      <c r="B867" s="57"/>
      <c r="C867" s="57"/>
      <c r="D867" s="57"/>
      <c r="E867" s="57"/>
      <c r="F867" s="57"/>
      <c r="G867" s="57"/>
      <c r="H867" s="56"/>
      <c r="I867" s="56"/>
      <c r="J867" s="120"/>
      <c r="K867" s="57"/>
      <c r="L867" s="57"/>
      <c r="M867" s="57"/>
      <c r="N867" s="57"/>
      <c r="O867" s="57"/>
      <c r="P867" s="57"/>
      <c r="Q867" s="57"/>
      <c r="R867" s="57"/>
      <c r="S867" s="57"/>
      <c r="T867" s="57"/>
      <c r="U867" s="57"/>
      <c r="V867" s="57"/>
      <c r="W867" s="57"/>
      <c r="X867" s="57"/>
      <c r="Y867" s="57"/>
      <c r="Z867" s="57"/>
      <c r="AA867" s="57"/>
      <c r="AB867" s="57"/>
    </row>
    <row r="868" spans="1:28" ht="11.25" customHeight="1">
      <c r="A868" s="56"/>
      <c r="B868" s="57"/>
      <c r="C868" s="57"/>
      <c r="D868" s="57"/>
      <c r="E868" s="57"/>
      <c r="F868" s="57"/>
      <c r="G868" s="57"/>
      <c r="H868" s="56"/>
      <c r="I868" s="56"/>
      <c r="J868" s="120"/>
      <c r="K868" s="57"/>
      <c r="L868" s="57"/>
      <c r="M868" s="57"/>
      <c r="N868" s="57"/>
      <c r="O868" s="57"/>
      <c r="P868" s="57"/>
      <c r="Q868" s="57"/>
      <c r="R868" s="57"/>
      <c r="S868" s="57"/>
      <c r="T868" s="57"/>
      <c r="U868" s="57"/>
      <c r="V868" s="57"/>
      <c r="W868" s="57"/>
      <c r="X868" s="57"/>
      <c r="Y868" s="57"/>
      <c r="Z868" s="57"/>
      <c r="AA868" s="57"/>
      <c r="AB868" s="57"/>
    </row>
    <row r="869" spans="1:28" ht="11.25" customHeight="1">
      <c r="A869" s="56"/>
      <c r="B869" s="57"/>
      <c r="C869" s="57"/>
      <c r="D869" s="57"/>
      <c r="E869" s="57"/>
      <c r="F869" s="57"/>
      <c r="G869" s="57"/>
      <c r="H869" s="56"/>
      <c r="I869" s="56"/>
      <c r="J869" s="120"/>
      <c r="K869" s="57"/>
      <c r="L869" s="57"/>
      <c r="M869" s="57"/>
      <c r="N869" s="57"/>
      <c r="O869" s="57"/>
      <c r="P869" s="57"/>
      <c r="Q869" s="57"/>
      <c r="R869" s="57"/>
      <c r="S869" s="57"/>
      <c r="T869" s="57"/>
      <c r="U869" s="57"/>
      <c r="V869" s="57"/>
      <c r="W869" s="57"/>
      <c r="X869" s="57"/>
      <c r="Y869" s="57"/>
      <c r="Z869" s="57"/>
      <c r="AA869" s="57"/>
      <c r="AB869" s="57"/>
    </row>
    <row r="870" spans="1:28" ht="11.25" customHeight="1">
      <c r="A870" s="56"/>
      <c r="B870" s="57"/>
      <c r="C870" s="57"/>
      <c r="D870" s="57"/>
      <c r="E870" s="57"/>
      <c r="F870" s="57"/>
      <c r="G870" s="57"/>
      <c r="H870" s="56"/>
      <c r="I870" s="56"/>
      <c r="J870" s="120"/>
      <c r="K870" s="57"/>
      <c r="L870" s="57"/>
      <c r="M870" s="57"/>
      <c r="N870" s="57"/>
      <c r="O870" s="57"/>
      <c r="P870" s="57"/>
      <c r="Q870" s="57"/>
      <c r="R870" s="57"/>
      <c r="S870" s="57"/>
      <c r="T870" s="57"/>
      <c r="U870" s="57"/>
      <c r="V870" s="57"/>
      <c r="W870" s="57"/>
      <c r="X870" s="57"/>
      <c r="Y870" s="57"/>
      <c r="Z870" s="57"/>
      <c r="AA870" s="57"/>
      <c r="AB870" s="57"/>
    </row>
    <row r="871" spans="1:28" ht="11.25" customHeight="1">
      <c r="A871" s="56"/>
      <c r="B871" s="57"/>
      <c r="C871" s="57"/>
      <c r="D871" s="57"/>
      <c r="E871" s="57"/>
      <c r="F871" s="57"/>
      <c r="G871" s="57"/>
      <c r="H871" s="56"/>
      <c r="I871" s="56"/>
      <c r="J871" s="120"/>
      <c r="K871" s="57"/>
      <c r="L871" s="57"/>
      <c r="M871" s="57"/>
      <c r="N871" s="57"/>
      <c r="O871" s="57"/>
      <c r="P871" s="57"/>
      <c r="Q871" s="57"/>
      <c r="R871" s="57"/>
      <c r="S871" s="57"/>
      <c r="T871" s="57"/>
      <c r="U871" s="57"/>
      <c r="V871" s="57"/>
      <c r="W871" s="57"/>
      <c r="X871" s="57"/>
      <c r="Y871" s="57"/>
      <c r="Z871" s="57"/>
      <c r="AA871" s="57"/>
      <c r="AB871" s="57"/>
    </row>
    <row r="872" spans="1:28" ht="11.25" customHeight="1">
      <c r="A872" s="56"/>
      <c r="B872" s="57"/>
      <c r="C872" s="57"/>
      <c r="D872" s="57"/>
      <c r="E872" s="57"/>
      <c r="F872" s="57"/>
      <c r="G872" s="57"/>
      <c r="H872" s="56"/>
      <c r="I872" s="56"/>
      <c r="J872" s="120"/>
      <c r="K872" s="57"/>
      <c r="L872" s="57"/>
      <c r="M872" s="57"/>
      <c r="N872" s="57"/>
      <c r="O872" s="57"/>
      <c r="P872" s="57"/>
      <c r="Q872" s="57"/>
      <c r="R872" s="57"/>
      <c r="S872" s="57"/>
      <c r="T872" s="57"/>
      <c r="U872" s="57"/>
      <c r="V872" s="57"/>
      <c r="W872" s="57"/>
      <c r="X872" s="57"/>
      <c r="Y872" s="57"/>
      <c r="Z872" s="57"/>
      <c r="AA872" s="57"/>
      <c r="AB872" s="57"/>
    </row>
    <row r="873" spans="1:28" ht="11.25" customHeight="1">
      <c r="A873" s="56"/>
      <c r="B873" s="57"/>
      <c r="C873" s="57"/>
      <c r="D873" s="57"/>
      <c r="E873" s="57"/>
      <c r="F873" s="57"/>
      <c r="G873" s="57"/>
      <c r="H873" s="56"/>
      <c r="I873" s="56"/>
      <c r="J873" s="120"/>
      <c r="K873" s="57"/>
      <c r="L873" s="57"/>
      <c r="M873" s="57"/>
      <c r="N873" s="57"/>
      <c r="O873" s="57"/>
      <c r="P873" s="57"/>
      <c r="Q873" s="57"/>
      <c r="R873" s="57"/>
      <c r="S873" s="57"/>
      <c r="T873" s="57"/>
      <c r="U873" s="57"/>
      <c r="V873" s="57"/>
      <c r="W873" s="57"/>
      <c r="X873" s="57"/>
      <c r="Y873" s="57"/>
      <c r="Z873" s="57"/>
      <c r="AA873" s="57"/>
      <c r="AB873" s="57"/>
    </row>
    <row r="874" spans="1:28" ht="11.25" customHeight="1">
      <c r="A874" s="56"/>
      <c r="B874" s="57"/>
      <c r="C874" s="57"/>
      <c r="D874" s="57"/>
      <c r="E874" s="57"/>
      <c r="F874" s="57"/>
      <c r="G874" s="57"/>
      <c r="H874" s="56"/>
      <c r="I874" s="56"/>
      <c r="J874" s="120"/>
      <c r="K874" s="57"/>
      <c r="L874" s="57"/>
      <c r="M874" s="57"/>
      <c r="N874" s="57"/>
      <c r="O874" s="57"/>
      <c r="P874" s="57"/>
      <c r="Q874" s="57"/>
      <c r="R874" s="57"/>
      <c r="S874" s="57"/>
      <c r="T874" s="57"/>
      <c r="U874" s="57"/>
      <c r="V874" s="57"/>
      <c r="W874" s="57"/>
      <c r="X874" s="57"/>
      <c r="Y874" s="57"/>
      <c r="Z874" s="57"/>
      <c r="AA874" s="57"/>
      <c r="AB874" s="57"/>
    </row>
    <row r="875" spans="1:28" ht="11.25" customHeight="1">
      <c r="A875" s="56"/>
      <c r="B875" s="57"/>
      <c r="C875" s="57"/>
      <c r="D875" s="57"/>
      <c r="E875" s="57"/>
      <c r="F875" s="57"/>
      <c r="G875" s="57"/>
      <c r="H875" s="56"/>
      <c r="I875" s="56"/>
      <c r="J875" s="120"/>
      <c r="K875" s="57"/>
      <c r="L875" s="57"/>
      <c r="M875" s="57"/>
      <c r="N875" s="57"/>
      <c r="O875" s="57"/>
      <c r="P875" s="57"/>
      <c r="Q875" s="57"/>
      <c r="R875" s="57"/>
      <c r="S875" s="57"/>
      <c r="T875" s="57"/>
      <c r="U875" s="57"/>
      <c r="V875" s="57"/>
      <c r="W875" s="57"/>
      <c r="X875" s="57"/>
      <c r="Y875" s="57"/>
      <c r="Z875" s="57"/>
      <c r="AA875" s="57"/>
      <c r="AB875" s="57"/>
    </row>
    <row r="876" spans="1:28" ht="11.25" customHeight="1">
      <c r="A876" s="56"/>
      <c r="B876" s="57"/>
      <c r="C876" s="57"/>
      <c r="D876" s="57"/>
      <c r="E876" s="57"/>
      <c r="F876" s="57"/>
      <c r="G876" s="57"/>
      <c r="H876" s="56"/>
      <c r="I876" s="56"/>
      <c r="J876" s="120"/>
      <c r="K876" s="57"/>
      <c r="L876" s="57"/>
      <c r="M876" s="57"/>
      <c r="N876" s="57"/>
      <c r="O876" s="57"/>
      <c r="P876" s="57"/>
      <c r="Q876" s="57"/>
      <c r="R876" s="57"/>
      <c r="S876" s="57"/>
      <c r="T876" s="57"/>
      <c r="U876" s="57"/>
      <c r="V876" s="57"/>
      <c r="W876" s="57"/>
      <c r="X876" s="57"/>
      <c r="Y876" s="57"/>
      <c r="Z876" s="57"/>
      <c r="AA876" s="57"/>
      <c r="AB876" s="57"/>
    </row>
    <row r="877" spans="1:28" ht="11.25" customHeight="1">
      <c r="A877" s="56"/>
      <c r="B877" s="57"/>
      <c r="C877" s="57"/>
      <c r="D877" s="57"/>
      <c r="E877" s="57"/>
      <c r="F877" s="57"/>
      <c r="G877" s="57"/>
      <c r="H877" s="56"/>
      <c r="I877" s="56"/>
      <c r="J877" s="120"/>
      <c r="K877" s="57"/>
      <c r="L877" s="57"/>
      <c r="M877" s="57"/>
      <c r="N877" s="57"/>
      <c r="O877" s="57"/>
      <c r="P877" s="57"/>
      <c r="Q877" s="57"/>
      <c r="R877" s="57"/>
      <c r="S877" s="57"/>
      <c r="T877" s="57"/>
      <c r="U877" s="57"/>
      <c r="V877" s="57"/>
      <c r="W877" s="57"/>
      <c r="X877" s="57"/>
      <c r="Y877" s="57"/>
      <c r="Z877" s="57"/>
      <c r="AA877" s="57"/>
      <c r="AB877" s="57"/>
    </row>
    <row r="878" spans="1:28" ht="11.25" customHeight="1">
      <c r="A878" s="56"/>
      <c r="B878" s="57"/>
      <c r="C878" s="57"/>
      <c r="D878" s="57"/>
      <c r="E878" s="57"/>
      <c r="F878" s="57"/>
      <c r="G878" s="57"/>
      <c r="H878" s="56"/>
      <c r="I878" s="56"/>
      <c r="J878" s="120"/>
      <c r="K878" s="57"/>
      <c r="L878" s="57"/>
      <c r="M878" s="57"/>
      <c r="N878" s="57"/>
      <c r="O878" s="57"/>
      <c r="P878" s="57"/>
      <c r="Q878" s="57"/>
      <c r="R878" s="57"/>
      <c r="S878" s="57"/>
      <c r="T878" s="57"/>
      <c r="U878" s="57"/>
      <c r="V878" s="57"/>
      <c r="W878" s="57"/>
      <c r="X878" s="57"/>
      <c r="Y878" s="57"/>
      <c r="Z878" s="57"/>
      <c r="AA878" s="57"/>
      <c r="AB878" s="57"/>
    </row>
    <row r="879" spans="1:28" ht="11.25" customHeight="1">
      <c r="A879" s="56"/>
      <c r="B879" s="57"/>
      <c r="C879" s="57"/>
      <c r="D879" s="57"/>
      <c r="E879" s="57"/>
      <c r="F879" s="57"/>
      <c r="G879" s="57"/>
      <c r="H879" s="56"/>
      <c r="I879" s="56"/>
      <c r="J879" s="120"/>
      <c r="K879" s="57"/>
      <c r="L879" s="57"/>
      <c r="M879" s="57"/>
      <c r="N879" s="57"/>
      <c r="O879" s="57"/>
      <c r="P879" s="57"/>
      <c r="Q879" s="57"/>
      <c r="R879" s="57"/>
      <c r="S879" s="57"/>
      <c r="T879" s="57"/>
      <c r="U879" s="57"/>
      <c r="V879" s="57"/>
      <c r="W879" s="57"/>
      <c r="X879" s="57"/>
      <c r="Y879" s="57"/>
      <c r="Z879" s="57"/>
      <c r="AA879" s="57"/>
      <c r="AB879" s="57"/>
    </row>
    <row r="880" spans="1:28" ht="11.25" customHeight="1">
      <c r="A880" s="56"/>
      <c r="B880" s="57"/>
      <c r="C880" s="57"/>
      <c r="D880" s="57"/>
      <c r="E880" s="57"/>
      <c r="F880" s="57"/>
      <c r="G880" s="57"/>
      <c r="H880" s="56"/>
      <c r="I880" s="56"/>
      <c r="J880" s="120"/>
      <c r="K880" s="57"/>
      <c r="L880" s="57"/>
      <c r="M880" s="57"/>
      <c r="N880" s="57"/>
      <c r="O880" s="57"/>
      <c r="P880" s="57"/>
      <c r="Q880" s="57"/>
      <c r="R880" s="57"/>
      <c r="S880" s="57"/>
      <c r="T880" s="57"/>
      <c r="U880" s="57"/>
      <c r="V880" s="57"/>
      <c r="W880" s="57"/>
      <c r="X880" s="57"/>
      <c r="Y880" s="57"/>
      <c r="Z880" s="57"/>
      <c r="AA880" s="57"/>
      <c r="AB880" s="57"/>
    </row>
    <row r="881" spans="1:28" ht="11.25" customHeight="1">
      <c r="A881" s="56"/>
      <c r="B881" s="57"/>
      <c r="C881" s="57"/>
      <c r="D881" s="57"/>
      <c r="E881" s="57"/>
      <c r="F881" s="57"/>
      <c r="G881" s="57"/>
      <c r="H881" s="56"/>
      <c r="I881" s="56"/>
      <c r="J881" s="120"/>
      <c r="K881" s="57"/>
      <c r="L881" s="57"/>
      <c r="M881" s="57"/>
      <c r="N881" s="57"/>
      <c r="O881" s="57"/>
      <c r="P881" s="57"/>
      <c r="Q881" s="57"/>
      <c r="R881" s="57"/>
      <c r="S881" s="57"/>
      <c r="T881" s="57"/>
      <c r="U881" s="57"/>
      <c r="V881" s="57"/>
      <c r="W881" s="57"/>
      <c r="X881" s="57"/>
      <c r="Y881" s="57"/>
      <c r="Z881" s="57"/>
      <c r="AA881" s="57"/>
      <c r="AB881" s="57"/>
    </row>
    <row r="882" spans="1:28" ht="11.25" customHeight="1">
      <c r="A882" s="56"/>
      <c r="B882" s="57"/>
      <c r="C882" s="57"/>
      <c r="D882" s="57"/>
      <c r="E882" s="57"/>
      <c r="F882" s="57"/>
      <c r="G882" s="57"/>
      <c r="H882" s="56"/>
      <c r="I882" s="56"/>
      <c r="J882" s="120"/>
      <c r="K882" s="57"/>
      <c r="L882" s="57"/>
      <c r="M882" s="57"/>
      <c r="N882" s="57"/>
      <c r="O882" s="57"/>
      <c r="P882" s="57"/>
      <c r="Q882" s="57"/>
      <c r="R882" s="57"/>
      <c r="S882" s="57"/>
      <c r="T882" s="57"/>
      <c r="U882" s="57"/>
      <c r="V882" s="57"/>
      <c r="W882" s="57"/>
      <c r="X882" s="57"/>
      <c r="Y882" s="57"/>
      <c r="Z882" s="57"/>
      <c r="AA882" s="57"/>
      <c r="AB882" s="57"/>
    </row>
    <row r="883" spans="1:28" ht="11.25" customHeight="1">
      <c r="A883" s="56"/>
      <c r="B883" s="57"/>
      <c r="C883" s="57"/>
      <c r="D883" s="57"/>
      <c r="E883" s="57"/>
      <c r="F883" s="57"/>
      <c r="G883" s="57"/>
      <c r="H883" s="56"/>
      <c r="I883" s="56"/>
      <c r="J883" s="120"/>
      <c r="K883" s="57"/>
      <c r="L883" s="57"/>
      <c r="M883" s="57"/>
      <c r="N883" s="57"/>
      <c r="O883" s="57"/>
      <c r="P883" s="57"/>
      <c r="Q883" s="57"/>
      <c r="R883" s="57"/>
      <c r="S883" s="57"/>
      <c r="T883" s="57"/>
      <c r="U883" s="57"/>
      <c r="V883" s="57"/>
      <c r="W883" s="57"/>
      <c r="X883" s="57"/>
      <c r="Y883" s="57"/>
      <c r="Z883" s="57"/>
      <c r="AA883" s="57"/>
      <c r="AB883" s="57"/>
    </row>
    <row r="884" spans="1:28" ht="11.25" customHeight="1">
      <c r="A884" s="56"/>
      <c r="B884" s="57"/>
      <c r="C884" s="57"/>
      <c r="D884" s="57"/>
      <c r="E884" s="57"/>
      <c r="F884" s="57"/>
      <c r="G884" s="57"/>
      <c r="H884" s="56"/>
      <c r="I884" s="56"/>
      <c r="J884" s="120"/>
      <c r="K884" s="57"/>
      <c r="L884" s="57"/>
      <c r="M884" s="57"/>
      <c r="N884" s="57"/>
      <c r="O884" s="57"/>
      <c r="P884" s="57"/>
      <c r="Q884" s="57"/>
      <c r="R884" s="57"/>
      <c r="S884" s="57"/>
      <c r="T884" s="57"/>
      <c r="U884" s="57"/>
      <c r="V884" s="57"/>
      <c r="W884" s="57"/>
      <c r="X884" s="57"/>
      <c r="Y884" s="57"/>
      <c r="Z884" s="57"/>
      <c r="AA884" s="57"/>
      <c r="AB884" s="57"/>
    </row>
    <row r="885" spans="1:28" ht="11.25" customHeight="1">
      <c r="A885" s="56"/>
      <c r="B885" s="57"/>
      <c r="C885" s="57"/>
      <c r="D885" s="57"/>
      <c r="E885" s="57"/>
      <c r="F885" s="57"/>
      <c r="G885" s="57"/>
      <c r="H885" s="56"/>
      <c r="I885" s="56"/>
      <c r="J885" s="120"/>
      <c r="K885" s="57"/>
      <c r="L885" s="57"/>
      <c r="M885" s="57"/>
      <c r="N885" s="57"/>
      <c r="O885" s="57"/>
      <c r="P885" s="57"/>
      <c r="Q885" s="57"/>
      <c r="R885" s="57"/>
      <c r="S885" s="57"/>
      <c r="T885" s="57"/>
      <c r="U885" s="57"/>
      <c r="V885" s="57"/>
      <c r="W885" s="57"/>
      <c r="X885" s="57"/>
      <c r="Y885" s="57"/>
      <c r="Z885" s="57"/>
      <c r="AA885" s="57"/>
      <c r="AB885" s="57"/>
    </row>
    <row r="886" spans="1:28" ht="11.25" customHeight="1">
      <c r="A886" s="56"/>
      <c r="B886" s="57"/>
      <c r="C886" s="57"/>
      <c r="D886" s="57"/>
      <c r="E886" s="57"/>
      <c r="F886" s="57"/>
      <c r="G886" s="57"/>
      <c r="H886" s="56"/>
      <c r="I886" s="56"/>
      <c r="J886" s="120"/>
      <c r="K886" s="57"/>
      <c r="L886" s="57"/>
      <c r="M886" s="57"/>
      <c r="N886" s="57"/>
      <c r="O886" s="57"/>
      <c r="P886" s="57"/>
      <c r="Q886" s="57"/>
      <c r="R886" s="57"/>
      <c r="S886" s="57"/>
      <c r="T886" s="57"/>
      <c r="U886" s="57"/>
      <c r="V886" s="57"/>
      <c r="W886" s="57"/>
      <c r="X886" s="57"/>
      <c r="Y886" s="57"/>
      <c r="Z886" s="57"/>
      <c r="AA886" s="57"/>
      <c r="AB886" s="57"/>
    </row>
    <row r="887" spans="1:28" ht="11.25" customHeight="1">
      <c r="A887" s="56"/>
      <c r="B887" s="57"/>
      <c r="C887" s="57"/>
      <c r="D887" s="57"/>
      <c r="E887" s="57"/>
      <c r="F887" s="57"/>
      <c r="G887" s="57"/>
      <c r="H887" s="56"/>
      <c r="I887" s="56"/>
      <c r="J887" s="120"/>
      <c r="K887" s="57"/>
      <c r="L887" s="57"/>
      <c r="M887" s="57"/>
      <c r="N887" s="57"/>
      <c r="O887" s="57"/>
      <c r="P887" s="57"/>
      <c r="Q887" s="57"/>
      <c r="R887" s="57"/>
      <c r="S887" s="57"/>
      <c r="T887" s="57"/>
      <c r="U887" s="57"/>
      <c r="V887" s="57"/>
      <c r="W887" s="57"/>
      <c r="X887" s="57"/>
      <c r="Y887" s="57"/>
      <c r="Z887" s="57"/>
      <c r="AA887" s="57"/>
      <c r="AB887" s="57"/>
    </row>
    <row r="888" spans="1:28" ht="11.25" customHeight="1">
      <c r="A888" s="56"/>
      <c r="B888" s="57"/>
      <c r="C888" s="57"/>
      <c r="D888" s="57"/>
      <c r="E888" s="57"/>
      <c r="F888" s="57"/>
      <c r="G888" s="57"/>
      <c r="H888" s="56"/>
      <c r="I888" s="56"/>
      <c r="J888" s="120"/>
      <c r="K888" s="57"/>
      <c r="L888" s="57"/>
      <c r="M888" s="57"/>
      <c r="N888" s="57"/>
      <c r="O888" s="57"/>
      <c r="P888" s="57"/>
      <c r="Q888" s="57"/>
      <c r="R888" s="57"/>
      <c r="S888" s="57"/>
      <c r="T888" s="57"/>
      <c r="U888" s="57"/>
      <c r="V888" s="57"/>
      <c r="W888" s="57"/>
      <c r="X888" s="57"/>
      <c r="Y888" s="57"/>
      <c r="Z888" s="57"/>
      <c r="AA888" s="57"/>
      <c r="AB888" s="57"/>
    </row>
    <row r="889" spans="1:28" ht="11.25" customHeight="1">
      <c r="A889" s="56"/>
      <c r="B889" s="57"/>
      <c r="C889" s="57"/>
      <c r="D889" s="57"/>
      <c r="E889" s="57"/>
      <c r="F889" s="57"/>
      <c r="G889" s="57"/>
      <c r="H889" s="56"/>
      <c r="I889" s="56"/>
      <c r="J889" s="120"/>
      <c r="K889" s="57"/>
      <c r="L889" s="57"/>
      <c r="M889" s="57"/>
      <c r="N889" s="57"/>
      <c r="O889" s="57"/>
      <c r="P889" s="57"/>
      <c r="Q889" s="57"/>
      <c r="R889" s="57"/>
      <c r="S889" s="57"/>
      <c r="T889" s="57"/>
      <c r="U889" s="57"/>
      <c r="V889" s="57"/>
      <c r="W889" s="57"/>
      <c r="X889" s="57"/>
      <c r="Y889" s="57"/>
      <c r="Z889" s="57"/>
      <c r="AA889" s="57"/>
      <c r="AB889" s="57"/>
    </row>
    <row r="890" spans="1:28" ht="11.25" customHeight="1">
      <c r="A890" s="56"/>
      <c r="B890" s="57"/>
      <c r="C890" s="57"/>
      <c r="D890" s="57"/>
      <c r="E890" s="57"/>
      <c r="F890" s="57"/>
      <c r="G890" s="57"/>
      <c r="H890" s="56"/>
      <c r="I890" s="56"/>
      <c r="J890" s="120"/>
      <c r="K890" s="57"/>
      <c r="L890" s="57"/>
      <c r="M890" s="57"/>
      <c r="N890" s="57"/>
      <c r="O890" s="57"/>
      <c r="P890" s="57"/>
      <c r="Q890" s="57"/>
      <c r="R890" s="57"/>
      <c r="S890" s="57"/>
      <c r="T890" s="57"/>
      <c r="U890" s="57"/>
      <c r="V890" s="57"/>
      <c r="W890" s="57"/>
      <c r="X890" s="57"/>
      <c r="Y890" s="57"/>
      <c r="Z890" s="57"/>
      <c r="AA890" s="57"/>
      <c r="AB890" s="57"/>
    </row>
    <row r="891" spans="1:28" ht="11.25" customHeight="1">
      <c r="A891" s="56"/>
      <c r="B891" s="57"/>
      <c r="C891" s="57"/>
      <c r="D891" s="57"/>
      <c r="E891" s="57"/>
      <c r="F891" s="57"/>
      <c r="G891" s="57"/>
      <c r="H891" s="56"/>
      <c r="I891" s="56"/>
      <c r="J891" s="120"/>
      <c r="K891" s="57"/>
      <c r="L891" s="57"/>
      <c r="M891" s="57"/>
      <c r="N891" s="57"/>
      <c r="O891" s="57"/>
      <c r="P891" s="57"/>
      <c r="Q891" s="57"/>
      <c r="R891" s="57"/>
      <c r="S891" s="57"/>
      <c r="T891" s="57"/>
      <c r="U891" s="57"/>
      <c r="V891" s="57"/>
      <c r="W891" s="57"/>
      <c r="X891" s="57"/>
      <c r="Y891" s="57"/>
      <c r="Z891" s="57"/>
      <c r="AA891" s="57"/>
      <c r="AB891" s="57"/>
    </row>
    <row r="892" spans="1:28" ht="11.25" customHeight="1">
      <c r="A892" s="56"/>
      <c r="B892" s="57"/>
      <c r="C892" s="57"/>
      <c r="D892" s="57"/>
      <c r="E892" s="57"/>
      <c r="F892" s="57"/>
      <c r="G892" s="57"/>
      <c r="H892" s="56"/>
      <c r="I892" s="56"/>
      <c r="J892" s="120"/>
      <c r="K892" s="57"/>
      <c r="L892" s="57"/>
      <c r="M892" s="57"/>
      <c r="N892" s="57"/>
      <c r="O892" s="57"/>
      <c r="P892" s="57"/>
      <c r="Q892" s="57"/>
      <c r="R892" s="57"/>
      <c r="S892" s="57"/>
      <c r="T892" s="57"/>
      <c r="U892" s="57"/>
      <c r="V892" s="57"/>
      <c r="W892" s="57"/>
      <c r="X892" s="57"/>
      <c r="Y892" s="57"/>
      <c r="Z892" s="57"/>
      <c r="AA892" s="57"/>
      <c r="AB892" s="57"/>
    </row>
    <row r="893" spans="1:28" ht="11.25" customHeight="1">
      <c r="A893" s="56"/>
      <c r="B893" s="57"/>
      <c r="C893" s="57"/>
      <c r="D893" s="57"/>
      <c r="E893" s="57"/>
      <c r="F893" s="57"/>
      <c r="G893" s="57"/>
      <c r="H893" s="56"/>
      <c r="I893" s="56"/>
      <c r="J893" s="120"/>
      <c r="K893" s="57"/>
      <c r="L893" s="57"/>
      <c r="M893" s="57"/>
      <c r="N893" s="57"/>
      <c r="O893" s="57"/>
      <c r="P893" s="57"/>
      <c r="Q893" s="57"/>
      <c r="R893" s="57"/>
      <c r="S893" s="57"/>
      <c r="T893" s="57"/>
      <c r="U893" s="57"/>
      <c r="V893" s="57"/>
      <c r="W893" s="57"/>
      <c r="X893" s="57"/>
      <c r="Y893" s="57"/>
      <c r="Z893" s="57"/>
      <c r="AA893" s="57"/>
      <c r="AB893" s="57"/>
    </row>
    <row r="894" spans="1:28" ht="11.25" customHeight="1">
      <c r="A894" s="56"/>
      <c r="B894" s="57"/>
      <c r="C894" s="57"/>
      <c r="D894" s="57"/>
      <c r="E894" s="57"/>
      <c r="F894" s="57"/>
      <c r="G894" s="57"/>
      <c r="H894" s="56"/>
      <c r="I894" s="56"/>
      <c r="J894" s="120"/>
      <c r="K894" s="57"/>
      <c r="L894" s="57"/>
      <c r="M894" s="57"/>
      <c r="N894" s="57"/>
      <c r="O894" s="57"/>
      <c r="P894" s="57"/>
      <c r="Q894" s="57"/>
      <c r="R894" s="57"/>
      <c r="S894" s="57"/>
      <c r="T894" s="57"/>
      <c r="U894" s="57"/>
      <c r="V894" s="57"/>
      <c r="W894" s="57"/>
      <c r="X894" s="57"/>
      <c r="Y894" s="57"/>
      <c r="Z894" s="57"/>
      <c r="AA894" s="57"/>
      <c r="AB894" s="57"/>
    </row>
    <row r="895" spans="1:28" ht="11.25" customHeight="1">
      <c r="A895" s="56"/>
      <c r="B895" s="57"/>
      <c r="C895" s="57"/>
      <c r="D895" s="57"/>
      <c r="E895" s="57"/>
      <c r="F895" s="57"/>
      <c r="G895" s="57"/>
      <c r="H895" s="56"/>
      <c r="I895" s="56"/>
      <c r="J895" s="120"/>
      <c r="K895" s="57"/>
      <c r="L895" s="57"/>
      <c r="M895" s="57"/>
      <c r="N895" s="57"/>
      <c r="O895" s="57"/>
      <c r="P895" s="57"/>
      <c r="Q895" s="57"/>
      <c r="R895" s="57"/>
      <c r="S895" s="57"/>
      <c r="T895" s="57"/>
      <c r="U895" s="57"/>
      <c r="V895" s="57"/>
      <c r="W895" s="57"/>
      <c r="X895" s="57"/>
      <c r="Y895" s="57"/>
      <c r="Z895" s="57"/>
      <c r="AA895" s="57"/>
      <c r="AB895" s="57"/>
    </row>
    <row r="896" spans="1:28" ht="11.25" customHeight="1">
      <c r="A896" s="56"/>
      <c r="B896" s="57"/>
      <c r="C896" s="57"/>
      <c r="D896" s="57"/>
      <c r="E896" s="57"/>
      <c r="F896" s="57"/>
      <c r="G896" s="57"/>
      <c r="H896" s="56"/>
      <c r="I896" s="56"/>
      <c r="J896" s="120"/>
      <c r="K896" s="57"/>
      <c r="L896" s="57"/>
      <c r="M896" s="57"/>
      <c r="N896" s="57"/>
      <c r="O896" s="57"/>
      <c r="P896" s="57"/>
      <c r="Q896" s="57"/>
      <c r="R896" s="57"/>
      <c r="S896" s="57"/>
      <c r="T896" s="57"/>
      <c r="U896" s="57"/>
      <c r="V896" s="57"/>
      <c r="W896" s="57"/>
      <c r="X896" s="57"/>
      <c r="Y896" s="57"/>
      <c r="Z896" s="57"/>
      <c r="AA896" s="57"/>
      <c r="AB896" s="57"/>
    </row>
    <row r="897" spans="1:28" ht="11.25" customHeight="1">
      <c r="A897" s="56"/>
      <c r="B897" s="57"/>
      <c r="C897" s="57"/>
      <c r="D897" s="57"/>
      <c r="E897" s="57"/>
      <c r="F897" s="57"/>
      <c r="G897" s="57"/>
      <c r="H897" s="56"/>
      <c r="I897" s="56"/>
      <c r="J897" s="120"/>
      <c r="K897" s="57"/>
      <c r="L897" s="57"/>
      <c r="M897" s="57"/>
      <c r="N897" s="57"/>
      <c r="O897" s="57"/>
      <c r="P897" s="57"/>
      <c r="Q897" s="57"/>
      <c r="R897" s="57"/>
      <c r="S897" s="57"/>
      <c r="T897" s="57"/>
      <c r="U897" s="57"/>
      <c r="V897" s="57"/>
      <c r="W897" s="57"/>
      <c r="X897" s="57"/>
      <c r="Y897" s="57"/>
      <c r="Z897" s="57"/>
      <c r="AA897" s="57"/>
      <c r="AB897" s="57"/>
    </row>
    <row r="898" spans="1:28" ht="11.25" customHeight="1">
      <c r="A898" s="56"/>
      <c r="B898" s="57"/>
      <c r="C898" s="57"/>
      <c r="D898" s="57"/>
      <c r="E898" s="57"/>
      <c r="F898" s="57"/>
      <c r="G898" s="57"/>
      <c r="H898" s="56"/>
      <c r="I898" s="56"/>
      <c r="J898" s="120"/>
      <c r="K898" s="57"/>
      <c r="L898" s="57"/>
      <c r="M898" s="57"/>
      <c r="N898" s="57"/>
      <c r="O898" s="57"/>
      <c r="P898" s="57"/>
      <c r="Q898" s="57"/>
      <c r="R898" s="57"/>
      <c r="S898" s="57"/>
      <c r="T898" s="57"/>
      <c r="U898" s="57"/>
      <c r="V898" s="57"/>
      <c r="W898" s="57"/>
      <c r="X898" s="57"/>
      <c r="Y898" s="57"/>
      <c r="Z898" s="57"/>
      <c r="AA898" s="57"/>
      <c r="AB898" s="57"/>
    </row>
    <row r="899" spans="1:28" ht="11.25" customHeight="1">
      <c r="A899" s="56"/>
      <c r="B899" s="57"/>
      <c r="C899" s="57"/>
      <c r="D899" s="57"/>
      <c r="E899" s="57"/>
      <c r="F899" s="57"/>
      <c r="G899" s="57"/>
      <c r="H899" s="56"/>
      <c r="I899" s="56"/>
      <c r="J899" s="120"/>
      <c r="K899" s="57"/>
      <c r="L899" s="57"/>
      <c r="M899" s="57"/>
      <c r="N899" s="57"/>
      <c r="O899" s="57"/>
      <c r="P899" s="57"/>
      <c r="Q899" s="57"/>
      <c r="R899" s="57"/>
      <c r="S899" s="57"/>
      <c r="T899" s="57"/>
      <c r="U899" s="57"/>
      <c r="V899" s="57"/>
      <c r="W899" s="57"/>
      <c r="X899" s="57"/>
      <c r="Y899" s="57"/>
      <c r="Z899" s="57"/>
      <c r="AA899" s="57"/>
      <c r="AB899" s="57"/>
    </row>
    <row r="900" spans="1:28" ht="11.25" customHeight="1">
      <c r="A900" s="56"/>
      <c r="B900" s="57"/>
      <c r="C900" s="57"/>
      <c r="D900" s="57"/>
      <c r="E900" s="57"/>
      <c r="F900" s="57"/>
      <c r="G900" s="57"/>
      <c r="H900" s="56"/>
      <c r="I900" s="56"/>
      <c r="J900" s="120"/>
      <c r="K900" s="57"/>
      <c r="L900" s="57"/>
      <c r="M900" s="57"/>
      <c r="N900" s="57"/>
      <c r="O900" s="57"/>
      <c r="P900" s="57"/>
      <c r="Q900" s="57"/>
      <c r="R900" s="57"/>
      <c r="S900" s="57"/>
      <c r="T900" s="57"/>
      <c r="U900" s="57"/>
      <c r="V900" s="57"/>
      <c r="W900" s="57"/>
      <c r="X900" s="57"/>
      <c r="Y900" s="57"/>
      <c r="Z900" s="57"/>
      <c r="AA900" s="57"/>
      <c r="AB900" s="57"/>
    </row>
    <row r="901" spans="1:28" ht="11.25" customHeight="1">
      <c r="A901" s="56"/>
      <c r="B901" s="57"/>
      <c r="C901" s="57"/>
      <c r="D901" s="57"/>
      <c r="E901" s="57"/>
      <c r="F901" s="57"/>
      <c r="G901" s="57"/>
      <c r="H901" s="56"/>
      <c r="I901" s="56"/>
      <c r="J901" s="120"/>
      <c r="K901" s="57"/>
      <c r="L901" s="57"/>
      <c r="M901" s="57"/>
      <c r="N901" s="57"/>
      <c r="O901" s="57"/>
      <c r="P901" s="57"/>
      <c r="Q901" s="57"/>
      <c r="R901" s="57"/>
      <c r="S901" s="57"/>
      <c r="T901" s="57"/>
      <c r="U901" s="57"/>
      <c r="V901" s="57"/>
      <c r="W901" s="57"/>
      <c r="X901" s="57"/>
      <c r="Y901" s="57"/>
      <c r="Z901" s="57"/>
      <c r="AA901" s="57"/>
      <c r="AB901" s="57"/>
    </row>
    <row r="902" spans="1:28" ht="11.25" customHeight="1">
      <c r="A902" s="56"/>
      <c r="B902" s="57"/>
      <c r="C902" s="57"/>
      <c r="D902" s="57"/>
      <c r="E902" s="57"/>
      <c r="F902" s="57"/>
      <c r="G902" s="57"/>
      <c r="H902" s="56"/>
      <c r="I902" s="56"/>
      <c r="J902" s="120"/>
      <c r="K902" s="57"/>
      <c r="L902" s="57"/>
      <c r="M902" s="57"/>
      <c r="N902" s="57"/>
      <c r="O902" s="57"/>
      <c r="P902" s="57"/>
      <c r="Q902" s="57"/>
      <c r="R902" s="57"/>
      <c r="S902" s="57"/>
      <c r="T902" s="57"/>
      <c r="U902" s="57"/>
      <c r="V902" s="57"/>
      <c r="W902" s="57"/>
      <c r="X902" s="57"/>
      <c r="Y902" s="57"/>
      <c r="Z902" s="57"/>
      <c r="AA902" s="57"/>
      <c r="AB902" s="57"/>
    </row>
    <row r="903" spans="1:28" ht="11.25" customHeight="1">
      <c r="A903" s="56"/>
      <c r="B903" s="57"/>
      <c r="C903" s="57"/>
      <c r="D903" s="57"/>
      <c r="E903" s="57"/>
      <c r="F903" s="57"/>
      <c r="G903" s="57"/>
      <c r="H903" s="56"/>
      <c r="I903" s="56"/>
      <c r="J903" s="120"/>
      <c r="K903" s="57"/>
      <c r="L903" s="57"/>
      <c r="M903" s="57"/>
      <c r="N903" s="57"/>
      <c r="O903" s="57"/>
      <c r="P903" s="57"/>
      <c r="Q903" s="57"/>
      <c r="R903" s="57"/>
      <c r="S903" s="57"/>
      <c r="T903" s="57"/>
      <c r="U903" s="57"/>
      <c r="V903" s="57"/>
      <c r="W903" s="57"/>
      <c r="X903" s="57"/>
      <c r="Y903" s="57"/>
      <c r="Z903" s="57"/>
      <c r="AA903" s="57"/>
      <c r="AB903" s="57"/>
    </row>
    <row r="904" spans="1:28" ht="11.25" customHeight="1">
      <c r="A904" s="56"/>
      <c r="B904" s="57"/>
      <c r="C904" s="57"/>
      <c r="D904" s="57"/>
      <c r="E904" s="57"/>
      <c r="F904" s="57"/>
      <c r="G904" s="57"/>
      <c r="H904" s="56"/>
      <c r="I904" s="56"/>
      <c r="J904" s="120"/>
      <c r="K904" s="57"/>
      <c r="L904" s="57"/>
      <c r="M904" s="57"/>
      <c r="N904" s="57"/>
      <c r="O904" s="57"/>
      <c r="P904" s="57"/>
      <c r="Q904" s="57"/>
      <c r="R904" s="57"/>
      <c r="S904" s="57"/>
      <c r="T904" s="57"/>
      <c r="U904" s="57"/>
      <c r="V904" s="57"/>
      <c r="W904" s="57"/>
      <c r="X904" s="57"/>
      <c r="Y904" s="57"/>
      <c r="Z904" s="57"/>
      <c r="AA904" s="57"/>
      <c r="AB904" s="57"/>
    </row>
    <row r="905" spans="1:28" ht="11.25" customHeight="1">
      <c r="A905" s="56"/>
      <c r="B905" s="57"/>
      <c r="C905" s="57"/>
      <c r="D905" s="57"/>
      <c r="E905" s="57"/>
      <c r="F905" s="57"/>
      <c r="G905" s="57"/>
      <c r="H905" s="56"/>
      <c r="I905" s="56"/>
      <c r="J905" s="120"/>
      <c r="K905" s="57"/>
      <c r="L905" s="57"/>
      <c r="M905" s="57"/>
      <c r="N905" s="57"/>
      <c r="O905" s="57"/>
      <c r="P905" s="57"/>
      <c r="Q905" s="57"/>
      <c r="R905" s="57"/>
      <c r="S905" s="57"/>
      <c r="T905" s="57"/>
      <c r="U905" s="57"/>
      <c r="V905" s="57"/>
      <c r="W905" s="57"/>
      <c r="X905" s="57"/>
      <c r="Y905" s="57"/>
      <c r="Z905" s="57"/>
      <c r="AA905" s="57"/>
      <c r="AB905" s="57"/>
    </row>
    <row r="906" spans="1:28" ht="11.25" customHeight="1">
      <c r="A906" s="56"/>
      <c r="B906" s="57"/>
      <c r="C906" s="57"/>
      <c r="D906" s="57"/>
      <c r="E906" s="57"/>
      <c r="F906" s="57"/>
      <c r="G906" s="57"/>
      <c r="H906" s="56"/>
      <c r="I906" s="56"/>
      <c r="J906" s="120"/>
      <c r="K906" s="57"/>
      <c r="L906" s="57"/>
      <c r="M906" s="57"/>
      <c r="N906" s="57"/>
      <c r="O906" s="57"/>
      <c r="P906" s="57"/>
      <c r="Q906" s="57"/>
      <c r="R906" s="57"/>
      <c r="S906" s="57"/>
      <c r="T906" s="57"/>
      <c r="U906" s="57"/>
      <c r="V906" s="57"/>
      <c r="W906" s="57"/>
      <c r="X906" s="57"/>
      <c r="Y906" s="57"/>
      <c r="Z906" s="57"/>
      <c r="AA906" s="57"/>
      <c r="AB906" s="57"/>
    </row>
    <row r="907" spans="1:28" ht="11.25" customHeight="1">
      <c r="A907" s="56"/>
      <c r="B907" s="57"/>
      <c r="C907" s="57"/>
      <c r="D907" s="57"/>
      <c r="E907" s="57"/>
      <c r="F907" s="57"/>
      <c r="G907" s="57"/>
      <c r="H907" s="56"/>
      <c r="I907" s="56"/>
      <c r="J907" s="120"/>
      <c r="K907" s="57"/>
      <c r="L907" s="57"/>
      <c r="M907" s="57"/>
      <c r="N907" s="57"/>
      <c r="O907" s="57"/>
      <c r="P907" s="57"/>
      <c r="Q907" s="57"/>
      <c r="R907" s="57"/>
      <c r="S907" s="57"/>
      <c r="T907" s="57"/>
      <c r="U907" s="57"/>
      <c r="V907" s="57"/>
      <c r="W907" s="57"/>
      <c r="X907" s="57"/>
      <c r="Y907" s="57"/>
      <c r="Z907" s="57"/>
      <c r="AA907" s="57"/>
      <c r="AB907" s="57"/>
    </row>
    <row r="908" spans="1:28" ht="11.25" customHeight="1">
      <c r="A908" s="56"/>
      <c r="B908" s="57"/>
      <c r="C908" s="57"/>
      <c r="D908" s="57"/>
      <c r="E908" s="57"/>
      <c r="F908" s="57"/>
      <c r="G908" s="57"/>
      <c r="H908" s="56"/>
      <c r="I908" s="56"/>
      <c r="J908" s="120"/>
      <c r="K908" s="57"/>
      <c r="L908" s="57"/>
      <c r="M908" s="57"/>
      <c r="N908" s="57"/>
      <c r="O908" s="57"/>
      <c r="P908" s="57"/>
      <c r="Q908" s="57"/>
      <c r="R908" s="57"/>
      <c r="S908" s="57"/>
      <c r="T908" s="57"/>
      <c r="U908" s="57"/>
      <c r="V908" s="57"/>
      <c r="W908" s="57"/>
      <c r="X908" s="57"/>
      <c r="Y908" s="57"/>
      <c r="Z908" s="57"/>
      <c r="AA908" s="57"/>
      <c r="AB908" s="57"/>
    </row>
    <row r="909" spans="1:28" ht="11.25" customHeight="1">
      <c r="A909" s="56"/>
      <c r="B909" s="57"/>
      <c r="C909" s="57"/>
      <c r="D909" s="57"/>
      <c r="E909" s="57"/>
      <c r="F909" s="57"/>
      <c r="G909" s="57"/>
      <c r="H909" s="56"/>
      <c r="I909" s="56"/>
      <c r="J909" s="120"/>
      <c r="K909" s="57"/>
      <c r="L909" s="57"/>
      <c r="M909" s="57"/>
      <c r="N909" s="57"/>
      <c r="O909" s="57"/>
      <c r="P909" s="57"/>
      <c r="Q909" s="57"/>
      <c r="R909" s="57"/>
      <c r="S909" s="57"/>
      <c r="T909" s="57"/>
      <c r="U909" s="57"/>
      <c r="V909" s="57"/>
      <c r="W909" s="57"/>
      <c r="X909" s="57"/>
      <c r="Y909" s="57"/>
      <c r="Z909" s="57"/>
      <c r="AA909" s="57"/>
      <c r="AB909" s="57"/>
    </row>
    <row r="910" spans="1:28" ht="11.25" customHeight="1">
      <c r="A910" s="56"/>
      <c r="B910" s="57"/>
      <c r="C910" s="57"/>
      <c r="D910" s="57"/>
      <c r="E910" s="57"/>
      <c r="F910" s="57"/>
      <c r="G910" s="57"/>
      <c r="H910" s="56"/>
      <c r="I910" s="56"/>
      <c r="J910" s="120"/>
      <c r="K910" s="57"/>
      <c r="L910" s="57"/>
      <c r="M910" s="57"/>
      <c r="N910" s="57"/>
      <c r="O910" s="57"/>
      <c r="P910" s="57"/>
      <c r="Q910" s="57"/>
      <c r="R910" s="57"/>
      <c r="S910" s="57"/>
      <c r="T910" s="57"/>
      <c r="U910" s="57"/>
      <c r="V910" s="57"/>
      <c r="W910" s="57"/>
      <c r="X910" s="57"/>
      <c r="Y910" s="57"/>
      <c r="Z910" s="57"/>
      <c r="AA910" s="57"/>
      <c r="AB910" s="57"/>
    </row>
    <row r="911" spans="1:28" ht="11.25" customHeight="1">
      <c r="A911" s="56"/>
      <c r="B911" s="57"/>
      <c r="C911" s="57"/>
      <c r="D911" s="57"/>
      <c r="E911" s="57"/>
      <c r="F911" s="57"/>
      <c r="G911" s="57"/>
      <c r="H911" s="56"/>
      <c r="I911" s="56"/>
      <c r="J911" s="120"/>
      <c r="K911" s="57"/>
      <c r="L911" s="57"/>
      <c r="M911" s="57"/>
      <c r="N911" s="57"/>
      <c r="O911" s="57"/>
      <c r="P911" s="57"/>
      <c r="Q911" s="57"/>
      <c r="R911" s="57"/>
      <c r="S911" s="57"/>
      <c r="T911" s="57"/>
      <c r="U911" s="57"/>
      <c r="V911" s="57"/>
      <c r="W911" s="57"/>
      <c r="X911" s="57"/>
      <c r="Y911" s="57"/>
      <c r="Z911" s="57"/>
      <c r="AA911" s="57"/>
      <c r="AB911" s="57"/>
    </row>
    <row r="912" spans="1:28" ht="11.25" customHeight="1">
      <c r="A912" s="56"/>
      <c r="B912" s="57"/>
      <c r="C912" s="57"/>
      <c r="D912" s="57"/>
      <c r="E912" s="57"/>
      <c r="F912" s="57"/>
      <c r="G912" s="57"/>
      <c r="H912" s="56"/>
      <c r="I912" s="56"/>
      <c r="J912" s="120"/>
      <c r="K912" s="57"/>
      <c r="L912" s="57"/>
      <c r="M912" s="57"/>
      <c r="N912" s="57"/>
      <c r="O912" s="57"/>
      <c r="P912" s="57"/>
      <c r="Q912" s="57"/>
      <c r="R912" s="57"/>
      <c r="S912" s="57"/>
      <c r="T912" s="57"/>
      <c r="U912" s="57"/>
      <c r="V912" s="57"/>
      <c r="W912" s="57"/>
      <c r="X912" s="57"/>
      <c r="Y912" s="57"/>
      <c r="Z912" s="57"/>
      <c r="AA912" s="57"/>
      <c r="AB912" s="57"/>
    </row>
    <row r="913" spans="1:28" ht="11.25" customHeight="1">
      <c r="A913" s="56"/>
      <c r="B913" s="57"/>
      <c r="C913" s="57"/>
      <c r="D913" s="57"/>
      <c r="E913" s="57"/>
      <c r="F913" s="57"/>
      <c r="G913" s="57"/>
      <c r="H913" s="56"/>
      <c r="I913" s="56"/>
      <c r="J913" s="120"/>
      <c r="K913" s="57"/>
      <c r="L913" s="57"/>
      <c r="M913" s="57"/>
      <c r="N913" s="57"/>
      <c r="O913" s="57"/>
      <c r="P913" s="57"/>
      <c r="Q913" s="57"/>
      <c r="R913" s="57"/>
      <c r="S913" s="57"/>
      <c r="T913" s="57"/>
      <c r="U913" s="57"/>
      <c r="V913" s="57"/>
      <c r="W913" s="57"/>
      <c r="X913" s="57"/>
      <c r="Y913" s="57"/>
      <c r="Z913" s="57"/>
      <c r="AA913" s="57"/>
      <c r="AB913" s="57"/>
    </row>
    <row r="914" spans="1:28" ht="11.25" customHeight="1">
      <c r="A914" s="56"/>
      <c r="B914" s="57"/>
      <c r="C914" s="57"/>
      <c r="D914" s="57"/>
      <c r="E914" s="57"/>
      <c r="F914" s="57"/>
      <c r="G914" s="57"/>
      <c r="H914" s="56"/>
      <c r="I914" s="56"/>
      <c r="J914" s="120"/>
      <c r="K914" s="57"/>
      <c r="L914" s="57"/>
      <c r="M914" s="57"/>
      <c r="N914" s="57"/>
      <c r="O914" s="57"/>
      <c r="P914" s="57"/>
      <c r="Q914" s="57"/>
      <c r="R914" s="57"/>
      <c r="S914" s="57"/>
      <c r="T914" s="57"/>
      <c r="U914" s="57"/>
      <c r="V914" s="57"/>
      <c r="W914" s="57"/>
      <c r="X914" s="57"/>
      <c r="Y914" s="57"/>
      <c r="Z914" s="57"/>
      <c r="AA914" s="57"/>
      <c r="AB914" s="57"/>
    </row>
    <row r="915" spans="1:28" ht="11.25" customHeight="1">
      <c r="A915" s="56"/>
      <c r="B915" s="57"/>
      <c r="C915" s="57"/>
      <c r="D915" s="57"/>
      <c r="E915" s="57"/>
      <c r="F915" s="57"/>
      <c r="G915" s="57"/>
      <c r="H915" s="56"/>
      <c r="I915" s="56"/>
      <c r="J915" s="120"/>
      <c r="K915" s="57"/>
      <c r="L915" s="57"/>
      <c r="M915" s="57"/>
      <c r="N915" s="57"/>
      <c r="O915" s="57"/>
      <c r="P915" s="57"/>
      <c r="Q915" s="57"/>
      <c r="R915" s="57"/>
      <c r="S915" s="57"/>
      <c r="T915" s="57"/>
      <c r="U915" s="57"/>
      <c r="V915" s="57"/>
      <c r="W915" s="57"/>
      <c r="X915" s="57"/>
      <c r="Y915" s="57"/>
      <c r="Z915" s="57"/>
      <c r="AA915" s="57"/>
      <c r="AB915" s="57"/>
    </row>
    <row r="916" spans="1:28" ht="11.25" customHeight="1">
      <c r="A916" s="56"/>
      <c r="B916" s="57"/>
      <c r="C916" s="57"/>
      <c r="D916" s="57"/>
      <c r="E916" s="57"/>
      <c r="F916" s="57"/>
      <c r="G916" s="57"/>
      <c r="H916" s="56"/>
      <c r="I916" s="56"/>
      <c r="J916" s="120"/>
      <c r="K916" s="57"/>
      <c r="L916" s="57"/>
      <c r="M916" s="57"/>
      <c r="N916" s="57"/>
      <c r="O916" s="57"/>
      <c r="P916" s="57"/>
      <c r="Q916" s="57"/>
      <c r="R916" s="57"/>
      <c r="S916" s="57"/>
      <c r="T916" s="57"/>
      <c r="U916" s="57"/>
      <c r="V916" s="57"/>
      <c r="W916" s="57"/>
      <c r="X916" s="57"/>
      <c r="Y916" s="57"/>
      <c r="Z916" s="57"/>
      <c r="AA916" s="57"/>
      <c r="AB916" s="57"/>
    </row>
    <row r="917" spans="1:28" ht="11.25" customHeight="1">
      <c r="A917" s="56"/>
      <c r="B917" s="57"/>
      <c r="C917" s="57"/>
      <c r="D917" s="57"/>
      <c r="E917" s="57"/>
      <c r="F917" s="57"/>
      <c r="G917" s="57"/>
      <c r="H917" s="56"/>
      <c r="I917" s="56"/>
      <c r="J917" s="120"/>
      <c r="K917" s="57"/>
      <c r="L917" s="57"/>
      <c r="M917" s="57"/>
      <c r="N917" s="57"/>
      <c r="O917" s="57"/>
      <c r="P917" s="57"/>
      <c r="Q917" s="57"/>
      <c r="R917" s="57"/>
      <c r="S917" s="57"/>
      <c r="T917" s="57"/>
      <c r="U917" s="57"/>
      <c r="V917" s="57"/>
      <c r="W917" s="57"/>
      <c r="X917" s="57"/>
      <c r="Y917" s="57"/>
      <c r="Z917" s="57"/>
      <c r="AA917" s="57"/>
      <c r="AB917" s="57"/>
    </row>
    <row r="918" spans="1:28" ht="11.25" customHeight="1">
      <c r="A918" s="56"/>
      <c r="B918" s="57"/>
      <c r="C918" s="57"/>
      <c r="D918" s="57"/>
      <c r="E918" s="57"/>
      <c r="F918" s="57"/>
      <c r="G918" s="57"/>
      <c r="H918" s="56"/>
      <c r="I918" s="56"/>
      <c r="J918" s="120"/>
      <c r="K918" s="57"/>
      <c r="L918" s="57"/>
      <c r="M918" s="57"/>
      <c r="N918" s="57"/>
      <c r="O918" s="57"/>
      <c r="P918" s="57"/>
      <c r="Q918" s="57"/>
      <c r="R918" s="57"/>
      <c r="S918" s="57"/>
      <c r="T918" s="57"/>
      <c r="U918" s="57"/>
      <c r="V918" s="57"/>
      <c r="W918" s="57"/>
      <c r="X918" s="57"/>
      <c r="Y918" s="57"/>
      <c r="Z918" s="57"/>
      <c r="AA918" s="57"/>
      <c r="AB918" s="57"/>
    </row>
    <row r="919" spans="1:28" ht="11.25" customHeight="1">
      <c r="A919" s="56"/>
      <c r="B919" s="57"/>
      <c r="C919" s="57"/>
      <c r="D919" s="57"/>
      <c r="E919" s="57"/>
      <c r="F919" s="57"/>
      <c r="G919" s="57"/>
      <c r="H919" s="56"/>
      <c r="I919" s="56"/>
      <c r="J919" s="120"/>
      <c r="K919" s="57"/>
      <c r="L919" s="57"/>
      <c r="M919" s="57"/>
      <c r="N919" s="57"/>
      <c r="O919" s="57"/>
      <c r="P919" s="57"/>
      <c r="Q919" s="57"/>
      <c r="R919" s="57"/>
      <c r="S919" s="57"/>
      <c r="T919" s="57"/>
      <c r="U919" s="57"/>
      <c r="V919" s="57"/>
      <c r="W919" s="57"/>
      <c r="X919" s="57"/>
      <c r="Y919" s="57"/>
      <c r="Z919" s="57"/>
      <c r="AA919" s="57"/>
      <c r="AB919" s="57"/>
    </row>
    <row r="920" spans="1:28" ht="11.25" customHeight="1">
      <c r="A920" s="56"/>
      <c r="B920" s="57"/>
      <c r="C920" s="57"/>
      <c r="D920" s="57"/>
      <c r="E920" s="57"/>
      <c r="F920" s="57"/>
      <c r="G920" s="57"/>
      <c r="H920" s="56"/>
      <c r="I920" s="56"/>
      <c r="J920" s="120"/>
      <c r="K920" s="57"/>
      <c r="L920" s="57"/>
      <c r="M920" s="57"/>
      <c r="N920" s="57"/>
      <c r="O920" s="57"/>
      <c r="P920" s="57"/>
      <c r="Q920" s="57"/>
      <c r="R920" s="57"/>
      <c r="S920" s="57"/>
      <c r="T920" s="57"/>
      <c r="U920" s="57"/>
      <c r="V920" s="57"/>
      <c r="W920" s="57"/>
      <c r="X920" s="57"/>
      <c r="Y920" s="57"/>
      <c r="Z920" s="57"/>
      <c r="AA920" s="57"/>
      <c r="AB920" s="57"/>
    </row>
    <row r="921" spans="1:28" ht="11.25" customHeight="1">
      <c r="A921" s="56"/>
      <c r="B921" s="57"/>
      <c r="C921" s="57"/>
      <c r="D921" s="57"/>
      <c r="E921" s="57"/>
      <c r="F921" s="57"/>
      <c r="G921" s="57"/>
      <c r="H921" s="56"/>
      <c r="I921" s="56"/>
      <c r="J921" s="120"/>
      <c r="K921" s="57"/>
      <c r="L921" s="57"/>
      <c r="M921" s="57"/>
      <c r="N921" s="57"/>
      <c r="O921" s="57"/>
      <c r="P921" s="57"/>
      <c r="Q921" s="57"/>
      <c r="R921" s="57"/>
      <c r="S921" s="57"/>
      <c r="T921" s="57"/>
      <c r="U921" s="57"/>
      <c r="V921" s="57"/>
      <c r="W921" s="57"/>
      <c r="X921" s="57"/>
      <c r="Y921" s="57"/>
      <c r="Z921" s="57"/>
      <c r="AA921" s="57"/>
      <c r="AB921" s="57"/>
    </row>
    <row r="922" spans="1:28" ht="11.25" customHeight="1">
      <c r="A922" s="56"/>
      <c r="B922" s="57"/>
      <c r="C922" s="57"/>
      <c r="D922" s="57"/>
      <c r="E922" s="57"/>
      <c r="F922" s="57"/>
      <c r="G922" s="57"/>
      <c r="H922" s="56"/>
      <c r="I922" s="56"/>
      <c r="J922" s="120"/>
      <c r="K922" s="57"/>
      <c r="L922" s="57"/>
      <c r="M922" s="57"/>
      <c r="N922" s="57"/>
      <c r="O922" s="57"/>
      <c r="P922" s="57"/>
      <c r="Q922" s="57"/>
      <c r="R922" s="57"/>
      <c r="S922" s="57"/>
      <c r="T922" s="57"/>
      <c r="U922" s="57"/>
      <c r="V922" s="57"/>
      <c r="W922" s="57"/>
      <c r="X922" s="57"/>
      <c r="Y922" s="57"/>
      <c r="Z922" s="57"/>
      <c r="AA922" s="57"/>
      <c r="AB922" s="57"/>
    </row>
    <row r="923" spans="1:28" ht="11.25" customHeight="1">
      <c r="A923" s="56"/>
      <c r="B923" s="57"/>
      <c r="C923" s="57"/>
      <c r="D923" s="57"/>
      <c r="E923" s="57"/>
      <c r="F923" s="57"/>
      <c r="G923" s="57"/>
      <c r="H923" s="56"/>
      <c r="I923" s="56"/>
      <c r="J923" s="120"/>
      <c r="K923" s="57"/>
      <c r="L923" s="57"/>
      <c r="M923" s="57"/>
      <c r="N923" s="57"/>
      <c r="O923" s="57"/>
      <c r="P923" s="57"/>
      <c r="Q923" s="57"/>
      <c r="R923" s="57"/>
      <c r="S923" s="57"/>
      <c r="T923" s="57"/>
      <c r="U923" s="57"/>
      <c r="V923" s="57"/>
      <c r="W923" s="57"/>
      <c r="X923" s="57"/>
      <c r="Y923" s="57"/>
      <c r="Z923" s="57"/>
      <c r="AA923" s="57"/>
      <c r="AB923" s="57"/>
    </row>
    <row r="924" spans="1:28" ht="11.25" customHeight="1">
      <c r="A924" s="56"/>
      <c r="B924" s="57"/>
      <c r="C924" s="57"/>
      <c r="D924" s="57"/>
      <c r="E924" s="57"/>
      <c r="F924" s="57"/>
      <c r="G924" s="57"/>
      <c r="H924" s="56"/>
      <c r="I924" s="56"/>
      <c r="J924" s="120"/>
      <c r="K924" s="57"/>
      <c r="L924" s="57"/>
      <c r="M924" s="57"/>
      <c r="N924" s="57"/>
      <c r="O924" s="57"/>
      <c r="P924" s="57"/>
      <c r="Q924" s="57"/>
      <c r="R924" s="57"/>
      <c r="S924" s="57"/>
      <c r="T924" s="57"/>
      <c r="U924" s="57"/>
      <c r="V924" s="57"/>
      <c r="W924" s="57"/>
      <c r="X924" s="57"/>
      <c r="Y924" s="57"/>
      <c r="Z924" s="57"/>
      <c r="AA924" s="57"/>
      <c r="AB924" s="57"/>
    </row>
    <row r="925" spans="1:28" ht="11.25" customHeight="1">
      <c r="A925" s="56"/>
      <c r="B925" s="57"/>
      <c r="C925" s="57"/>
      <c r="D925" s="57"/>
      <c r="E925" s="57"/>
      <c r="F925" s="57"/>
      <c r="G925" s="57"/>
      <c r="H925" s="56"/>
      <c r="I925" s="56"/>
      <c r="J925" s="120"/>
      <c r="K925" s="57"/>
      <c r="L925" s="57"/>
      <c r="M925" s="57"/>
      <c r="N925" s="57"/>
      <c r="O925" s="57"/>
      <c r="P925" s="57"/>
      <c r="Q925" s="57"/>
      <c r="R925" s="57"/>
      <c r="S925" s="57"/>
      <c r="T925" s="57"/>
      <c r="U925" s="57"/>
      <c r="V925" s="57"/>
      <c r="W925" s="57"/>
      <c r="X925" s="57"/>
      <c r="Y925" s="57"/>
      <c r="Z925" s="57"/>
      <c r="AA925" s="57"/>
      <c r="AB925" s="57"/>
    </row>
    <row r="926" spans="1:28" ht="11.25" customHeight="1">
      <c r="A926" s="56"/>
      <c r="B926" s="57"/>
      <c r="C926" s="57"/>
      <c r="D926" s="57"/>
      <c r="E926" s="57"/>
      <c r="F926" s="57"/>
      <c r="G926" s="57"/>
      <c r="H926" s="56"/>
      <c r="I926" s="56"/>
      <c r="J926" s="120"/>
      <c r="K926" s="57"/>
      <c r="L926" s="57"/>
      <c r="M926" s="57"/>
      <c r="N926" s="57"/>
      <c r="O926" s="57"/>
      <c r="P926" s="57"/>
      <c r="Q926" s="57"/>
      <c r="R926" s="57"/>
      <c r="S926" s="57"/>
      <c r="T926" s="57"/>
      <c r="U926" s="57"/>
      <c r="V926" s="57"/>
      <c r="W926" s="57"/>
      <c r="X926" s="57"/>
      <c r="Y926" s="57"/>
      <c r="Z926" s="57"/>
      <c r="AA926" s="57"/>
      <c r="AB926" s="57"/>
    </row>
    <row r="927" spans="1:28" ht="11.25" customHeight="1">
      <c r="A927" s="56"/>
      <c r="B927" s="57"/>
      <c r="C927" s="57"/>
      <c r="D927" s="57"/>
      <c r="E927" s="57"/>
      <c r="F927" s="57"/>
      <c r="G927" s="57"/>
      <c r="H927" s="56"/>
      <c r="I927" s="56"/>
      <c r="J927" s="120"/>
      <c r="K927" s="57"/>
      <c r="L927" s="57"/>
      <c r="M927" s="57"/>
      <c r="N927" s="57"/>
      <c r="O927" s="57"/>
      <c r="P927" s="57"/>
      <c r="Q927" s="57"/>
      <c r="R927" s="57"/>
      <c r="S927" s="57"/>
      <c r="T927" s="57"/>
      <c r="U927" s="57"/>
      <c r="V927" s="57"/>
      <c r="W927" s="57"/>
      <c r="X927" s="57"/>
      <c r="Y927" s="57"/>
      <c r="Z927" s="57"/>
      <c r="AA927" s="57"/>
      <c r="AB927" s="57"/>
    </row>
    <row r="928" spans="1:28" ht="11.25" customHeight="1">
      <c r="A928" s="56"/>
      <c r="B928" s="57"/>
      <c r="C928" s="57"/>
      <c r="D928" s="57"/>
      <c r="E928" s="57"/>
      <c r="F928" s="57"/>
      <c r="G928" s="57"/>
      <c r="H928" s="56"/>
      <c r="I928" s="56"/>
      <c r="J928" s="120"/>
      <c r="K928" s="57"/>
      <c r="L928" s="57"/>
      <c r="M928" s="57"/>
      <c r="N928" s="57"/>
      <c r="O928" s="57"/>
      <c r="P928" s="57"/>
      <c r="Q928" s="57"/>
      <c r="R928" s="57"/>
      <c r="S928" s="57"/>
      <c r="T928" s="57"/>
      <c r="U928" s="57"/>
      <c r="V928" s="57"/>
      <c r="W928" s="57"/>
      <c r="X928" s="57"/>
      <c r="Y928" s="57"/>
      <c r="Z928" s="57"/>
      <c r="AA928" s="57"/>
      <c r="AB928" s="57"/>
    </row>
    <row r="929" spans="1:28" ht="11.25" customHeight="1">
      <c r="A929" s="56"/>
      <c r="B929" s="57"/>
      <c r="C929" s="57"/>
      <c r="D929" s="57"/>
      <c r="E929" s="57"/>
      <c r="F929" s="57"/>
      <c r="G929" s="57"/>
      <c r="H929" s="56"/>
      <c r="I929" s="56"/>
      <c r="J929" s="120"/>
      <c r="K929" s="57"/>
      <c r="L929" s="57"/>
      <c r="M929" s="57"/>
      <c r="N929" s="57"/>
      <c r="O929" s="57"/>
      <c r="P929" s="57"/>
      <c r="Q929" s="57"/>
      <c r="R929" s="57"/>
      <c r="S929" s="57"/>
      <c r="T929" s="57"/>
      <c r="U929" s="57"/>
      <c r="V929" s="57"/>
      <c r="W929" s="57"/>
      <c r="X929" s="57"/>
      <c r="Y929" s="57"/>
      <c r="Z929" s="57"/>
      <c r="AA929" s="57"/>
      <c r="AB929" s="57"/>
    </row>
    <row r="930" spans="1:28" ht="11.25" customHeight="1">
      <c r="A930" s="56"/>
      <c r="B930" s="57"/>
      <c r="C930" s="57"/>
      <c r="D930" s="57"/>
      <c r="E930" s="57"/>
      <c r="F930" s="57"/>
      <c r="G930" s="57"/>
      <c r="H930" s="56"/>
      <c r="I930" s="56"/>
      <c r="J930" s="120"/>
      <c r="K930" s="57"/>
      <c r="L930" s="57"/>
      <c r="M930" s="57"/>
      <c r="N930" s="57"/>
      <c r="O930" s="57"/>
      <c r="P930" s="57"/>
      <c r="Q930" s="57"/>
      <c r="R930" s="57"/>
      <c r="S930" s="57"/>
      <c r="T930" s="57"/>
      <c r="U930" s="57"/>
      <c r="V930" s="57"/>
      <c r="W930" s="57"/>
      <c r="X930" s="57"/>
      <c r="Y930" s="57"/>
      <c r="Z930" s="57"/>
      <c r="AA930" s="57"/>
      <c r="AB930" s="57"/>
    </row>
    <row r="931" spans="1:28" ht="11.25" customHeight="1">
      <c r="A931" s="56"/>
      <c r="B931" s="57"/>
      <c r="C931" s="57"/>
      <c r="D931" s="57"/>
      <c r="E931" s="57"/>
      <c r="F931" s="57"/>
      <c r="G931" s="57"/>
      <c r="H931" s="56"/>
      <c r="I931" s="56"/>
      <c r="J931" s="120"/>
      <c r="K931" s="57"/>
      <c r="L931" s="57"/>
      <c r="M931" s="57"/>
      <c r="N931" s="57"/>
      <c r="O931" s="57"/>
      <c r="P931" s="57"/>
      <c r="Q931" s="57"/>
      <c r="R931" s="57"/>
      <c r="S931" s="57"/>
      <c r="T931" s="57"/>
      <c r="U931" s="57"/>
      <c r="V931" s="57"/>
      <c r="W931" s="57"/>
      <c r="X931" s="57"/>
      <c r="Y931" s="57"/>
      <c r="Z931" s="57"/>
      <c r="AA931" s="57"/>
      <c r="AB931" s="57"/>
    </row>
    <row r="932" spans="1:28" ht="11.25" customHeight="1">
      <c r="A932" s="56"/>
      <c r="B932" s="57"/>
      <c r="C932" s="57"/>
      <c r="D932" s="57"/>
      <c r="E932" s="57"/>
      <c r="F932" s="57"/>
      <c r="G932" s="57"/>
      <c r="H932" s="56"/>
      <c r="I932" s="56"/>
      <c r="J932" s="120"/>
      <c r="K932" s="57"/>
      <c r="L932" s="57"/>
      <c r="M932" s="57"/>
      <c r="N932" s="57"/>
      <c r="O932" s="57"/>
      <c r="P932" s="57"/>
      <c r="Q932" s="57"/>
      <c r="R932" s="57"/>
      <c r="S932" s="57"/>
      <c r="T932" s="57"/>
      <c r="U932" s="57"/>
      <c r="V932" s="57"/>
      <c r="W932" s="57"/>
      <c r="X932" s="57"/>
      <c r="Y932" s="57"/>
      <c r="Z932" s="57"/>
      <c r="AA932" s="57"/>
      <c r="AB932" s="57"/>
    </row>
    <row r="933" spans="1:28" ht="11.25" customHeight="1">
      <c r="A933" s="56"/>
      <c r="B933" s="57"/>
      <c r="C933" s="57"/>
      <c r="D933" s="57"/>
      <c r="E933" s="57"/>
      <c r="F933" s="57"/>
      <c r="G933" s="57"/>
      <c r="H933" s="56"/>
      <c r="I933" s="56"/>
      <c r="J933" s="120"/>
      <c r="K933" s="57"/>
      <c r="L933" s="57"/>
      <c r="M933" s="57"/>
      <c r="N933" s="57"/>
      <c r="O933" s="57"/>
      <c r="P933" s="57"/>
      <c r="Q933" s="57"/>
      <c r="R933" s="57"/>
      <c r="S933" s="57"/>
      <c r="T933" s="57"/>
      <c r="U933" s="57"/>
      <c r="V933" s="57"/>
      <c r="W933" s="57"/>
      <c r="X933" s="57"/>
      <c r="Y933" s="57"/>
      <c r="Z933" s="57"/>
      <c r="AA933" s="57"/>
      <c r="AB933" s="57"/>
    </row>
    <row r="934" spans="1:28" ht="11.25" customHeight="1">
      <c r="A934" s="56"/>
      <c r="B934" s="57"/>
      <c r="C934" s="57"/>
      <c r="D934" s="57"/>
      <c r="E934" s="57"/>
      <c r="F934" s="57"/>
      <c r="G934" s="57"/>
      <c r="H934" s="56"/>
      <c r="I934" s="56"/>
      <c r="J934" s="120"/>
      <c r="K934" s="57"/>
      <c r="L934" s="57"/>
      <c r="M934" s="57"/>
      <c r="N934" s="57"/>
      <c r="O934" s="57"/>
      <c r="P934" s="57"/>
      <c r="Q934" s="57"/>
      <c r="R934" s="57"/>
      <c r="S934" s="57"/>
      <c r="T934" s="57"/>
      <c r="U934" s="57"/>
      <c r="V934" s="57"/>
      <c r="W934" s="57"/>
      <c r="X934" s="57"/>
      <c r="Y934" s="57"/>
      <c r="Z934" s="57"/>
      <c r="AA934" s="57"/>
      <c r="AB934" s="57"/>
    </row>
    <row r="935" spans="1:28" ht="11.25" customHeight="1">
      <c r="A935" s="56"/>
      <c r="B935" s="57"/>
      <c r="C935" s="57"/>
      <c r="D935" s="57"/>
      <c r="E935" s="57"/>
      <c r="F935" s="57"/>
      <c r="G935" s="57"/>
      <c r="H935" s="56"/>
      <c r="I935" s="56"/>
      <c r="J935" s="120"/>
      <c r="K935" s="57"/>
      <c r="L935" s="57"/>
      <c r="M935" s="57"/>
      <c r="N935" s="57"/>
      <c r="O935" s="57"/>
      <c r="P935" s="57"/>
      <c r="Q935" s="57"/>
      <c r="R935" s="57"/>
      <c r="S935" s="57"/>
      <c r="T935" s="57"/>
      <c r="U935" s="57"/>
      <c r="V935" s="57"/>
      <c r="W935" s="57"/>
      <c r="X935" s="57"/>
      <c r="Y935" s="57"/>
      <c r="Z935" s="57"/>
      <c r="AA935" s="57"/>
      <c r="AB935" s="57"/>
    </row>
    <row r="936" spans="1:28" ht="11.25" customHeight="1">
      <c r="A936" s="56"/>
      <c r="B936" s="57"/>
      <c r="C936" s="57"/>
      <c r="D936" s="57"/>
      <c r="E936" s="57"/>
      <c r="F936" s="57"/>
      <c r="G936" s="57"/>
      <c r="H936" s="56"/>
      <c r="I936" s="56"/>
      <c r="J936" s="120"/>
      <c r="K936" s="57"/>
      <c r="L936" s="57"/>
      <c r="M936" s="57"/>
      <c r="N936" s="57"/>
      <c r="O936" s="57"/>
      <c r="P936" s="57"/>
      <c r="Q936" s="57"/>
      <c r="R936" s="57"/>
      <c r="S936" s="57"/>
      <c r="T936" s="57"/>
      <c r="U936" s="57"/>
      <c r="V936" s="57"/>
      <c r="W936" s="57"/>
      <c r="X936" s="57"/>
      <c r="Y936" s="57"/>
      <c r="Z936" s="57"/>
      <c r="AA936" s="57"/>
      <c r="AB936" s="57"/>
    </row>
    <row r="937" spans="1:28" ht="11.25" customHeight="1">
      <c r="A937" s="56"/>
      <c r="B937" s="57"/>
      <c r="C937" s="57"/>
      <c r="D937" s="57"/>
      <c r="E937" s="57"/>
      <c r="F937" s="57"/>
      <c r="G937" s="57"/>
      <c r="H937" s="56"/>
      <c r="I937" s="56"/>
      <c r="J937" s="120"/>
      <c r="K937" s="57"/>
      <c r="L937" s="57"/>
      <c r="M937" s="57"/>
      <c r="N937" s="57"/>
      <c r="O937" s="57"/>
      <c r="P937" s="57"/>
      <c r="Q937" s="57"/>
      <c r="R937" s="57"/>
      <c r="S937" s="57"/>
      <c r="T937" s="57"/>
      <c r="U937" s="57"/>
      <c r="V937" s="57"/>
      <c r="W937" s="57"/>
      <c r="X937" s="57"/>
      <c r="Y937" s="57"/>
      <c r="Z937" s="57"/>
      <c r="AA937" s="57"/>
      <c r="AB937" s="57"/>
    </row>
    <row r="938" spans="1:28" ht="11.25" customHeight="1">
      <c r="A938" s="56"/>
      <c r="B938" s="57"/>
      <c r="C938" s="57"/>
      <c r="D938" s="57"/>
      <c r="E938" s="57"/>
      <c r="F938" s="57"/>
      <c r="G938" s="57"/>
      <c r="H938" s="56"/>
      <c r="I938" s="56"/>
      <c r="J938" s="120"/>
      <c r="K938" s="57"/>
      <c r="L938" s="57"/>
      <c r="M938" s="57"/>
      <c r="N938" s="57"/>
      <c r="O938" s="57"/>
      <c r="P938" s="57"/>
      <c r="Q938" s="57"/>
      <c r="R938" s="57"/>
      <c r="S938" s="57"/>
      <c r="T938" s="57"/>
      <c r="U938" s="57"/>
      <c r="V938" s="57"/>
      <c r="W938" s="57"/>
      <c r="X938" s="57"/>
      <c r="Y938" s="57"/>
      <c r="Z938" s="57"/>
      <c r="AA938" s="57"/>
      <c r="AB938" s="57"/>
    </row>
    <row r="939" spans="1:28" ht="11.25" customHeight="1">
      <c r="A939" s="56"/>
      <c r="B939" s="57"/>
      <c r="C939" s="57"/>
      <c r="D939" s="57"/>
      <c r="E939" s="57"/>
      <c r="F939" s="57"/>
      <c r="G939" s="57"/>
      <c r="H939" s="56"/>
      <c r="I939" s="56"/>
      <c r="J939" s="120"/>
      <c r="K939" s="57"/>
      <c r="L939" s="57"/>
      <c r="M939" s="57"/>
      <c r="N939" s="57"/>
      <c r="O939" s="57"/>
      <c r="P939" s="57"/>
      <c r="Q939" s="57"/>
      <c r="R939" s="57"/>
      <c r="S939" s="57"/>
      <c r="T939" s="57"/>
      <c r="U939" s="57"/>
      <c r="V939" s="57"/>
      <c r="W939" s="57"/>
      <c r="X939" s="57"/>
      <c r="Y939" s="57"/>
      <c r="Z939" s="57"/>
      <c r="AA939" s="57"/>
      <c r="AB939" s="57"/>
    </row>
    <row r="940" spans="1:28" ht="11.25" customHeight="1">
      <c r="A940" s="56"/>
      <c r="B940" s="57"/>
      <c r="C940" s="57"/>
      <c r="D940" s="57"/>
      <c r="E940" s="57"/>
      <c r="F940" s="57"/>
      <c r="G940" s="57"/>
      <c r="H940" s="56"/>
      <c r="I940" s="56"/>
      <c r="J940" s="120"/>
      <c r="K940" s="57"/>
      <c r="L940" s="57"/>
      <c r="M940" s="57"/>
      <c r="N940" s="57"/>
      <c r="O940" s="57"/>
      <c r="P940" s="57"/>
      <c r="Q940" s="57"/>
      <c r="R940" s="57"/>
      <c r="S940" s="57"/>
      <c r="T940" s="57"/>
      <c r="U940" s="57"/>
      <c r="V940" s="57"/>
      <c r="W940" s="57"/>
      <c r="X940" s="57"/>
      <c r="Y940" s="57"/>
      <c r="Z940" s="57"/>
      <c r="AA940" s="57"/>
      <c r="AB940" s="57"/>
    </row>
    <row r="941" spans="1:28" ht="11.25" customHeight="1">
      <c r="A941" s="56"/>
      <c r="B941" s="57"/>
      <c r="C941" s="57"/>
      <c r="D941" s="57"/>
      <c r="E941" s="57"/>
      <c r="F941" s="57"/>
      <c r="G941" s="57"/>
      <c r="H941" s="56"/>
      <c r="I941" s="56"/>
      <c r="J941" s="120"/>
      <c r="K941" s="57"/>
      <c r="L941" s="57"/>
      <c r="M941" s="57"/>
      <c r="N941" s="57"/>
      <c r="O941" s="57"/>
      <c r="P941" s="57"/>
      <c r="Q941" s="57"/>
      <c r="R941" s="57"/>
      <c r="S941" s="57"/>
      <c r="T941" s="57"/>
      <c r="U941" s="57"/>
      <c r="V941" s="57"/>
      <c r="W941" s="57"/>
      <c r="X941" s="57"/>
      <c r="Y941" s="57"/>
      <c r="Z941" s="57"/>
      <c r="AA941" s="57"/>
      <c r="AB941" s="57"/>
    </row>
    <row r="942" spans="1:28" ht="11.25" customHeight="1">
      <c r="A942" s="56"/>
      <c r="B942" s="57"/>
      <c r="C942" s="57"/>
      <c r="D942" s="57"/>
      <c r="E942" s="57"/>
      <c r="F942" s="57"/>
      <c r="G942" s="57"/>
      <c r="H942" s="56"/>
      <c r="I942" s="56"/>
      <c r="J942" s="120"/>
      <c r="K942" s="57"/>
      <c r="L942" s="57"/>
      <c r="M942" s="57"/>
      <c r="N942" s="57"/>
      <c r="O942" s="57"/>
      <c r="P942" s="57"/>
      <c r="Q942" s="57"/>
      <c r="R942" s="57"/>
      <c r="S942" s="57"/>
      <c r="T942" s="57"/>
      <c r="U942" s="57"/>
      <c r="V942" s="57"/>
      <c r="W942" s="57"/>
      <c r="X942" s="57"/>
      <c r="Y942" s="57"/>
      <c r="Z942" s="57"/>
      <c r="AA942" s="57"/>
      <c r="AB942" s="57"/>
    </row>
    <row r="943" spans="1:28" ht="11.25" customHeight="1">
      <c r="A943" s="56"/>
      <c r="B943" s="57"/>
      <c r="C943" s="57"/>
      <c r="D943" s="57"/>
      <c r="E943" s="57"/>
      <c r="F943" s="57"/>
      <c r="G943" s="57"/>
      <c r="H943" s="56"/>
      <c r="I943" s="56"/>
      <c r="J943" s="120"/>
      <c r="K943" s="57"/>
      <c r="L943" s="57"/>
      <c r="M943" s="57"/>
      <c r="N943" s="57"/>
      <c r="O943" s="57"/>
      <c r="P943" s="57"/>
      <c r="Q943" s="57"/>
      <c r="R943" s="57"/>
      <c r="S943" s="57"/>
      <c r="T943" s="57"/>
      <c r="U943" s="57"/>
      <c r="V943" s="57"/>
      <c r="W943" s="57"/>
      <c r="X943" s="57"/>
      <c r="Y943" s="57"/>
      <c r="Z943" s="57"/>
      <c r="AA943" s="57"/>
      <c r="AB943" s="57"/>
    </row>
    <row r="944" spans="1:28" ht="11.25" customHeight="1">
      <c r="A944" s="56"/>
      <c r="B944" s="57"/>
      <c r="C944" s="57"/>
      <c r="D944" s="57"/>
      <c r="E944" s="57"/>
      <c r="F944" s="57"/>
      <c r="G944" s="57"/>
      <c r="H944" s="56"/>
      <c r="I944" s="56"/>
      <c r="J944" s="120"/>
      <c r="K944" s="57"/>
      <c r="L944" s="57"/>
      <c r="M944" s="57"/>
      <c r="N944" s="57"/>
      <c r="O944" s="57"/>
      <c r="P944" s="57"/>
      <c r="Q944" s="57"/>
      <c r="R944" s="57"/>
      <c r="S944" s="57"/>
      <c r="T944" s="57"/>
      <c r="U944" s="57"/>
      <c r="V944" s="57"/>
      <c r="W944" s="57"/>
      <c r="X944" s="57"/>
      <c r="Y944" s="57"/>
      <c r="Z944" s="57"/>
      <c r="AA944" s="57"/>
      <c r="AB944" s="57"/>
    </row>
    <row r="945" spans="1:28" ht="11.25" customHeight="1">
      <c r="A945" s="56"/>
      <c r="B945" s="57"/>
      <c r="C945" s="57"/>
      <c r="D945" s="57"/>
      <c r="E945" s="57"/>
      <c r="F945" s="57"/>
      <c r="G945" s="57"/>
      <c r="H945" s="56"/>
      <c r="I945" s="56"/>
      <c r="J945" s="120"/>
      <c r="K945" s="57"/>
      <c r="L945" s="57"/>
      <c r="M945" s="57"/>
      <c r="N945" s="57"/>
      <c r="O945" s="57"/>
      <c r="P945" s="57"/>
      <c r="Q945" s="57"/>
      <c r="R945" s="57"/>
      <c r="S945" s="57"/>
      <c r="T945" s="57"/>
      <c r="U945" s="57"/>
      <c r="V945" s="57"/>
      <c r="W945" s="57"/>
      <c r="X945" s="57"/>
      <c r="Y945" s="57"/>
      <c r="Z945" s="57"/>
      <c r="AA945" s="57"/>
      <c r="AB945" s="57"/>
    </row>
    <row r="946" spans="1:28" ht="11.25" customHeight="1">
      <c r="A946" s="56"/>
      <c r="B946" s="57"/>
      <c r="C946" s="57"/>
      <c r="D946" s="57"/>
      <c r="E946" s="57"/>
      <c r="F946" s="57"/>
      <c r="G946" s="57"/>
      <c r="H946" s="56"/>
      <c r="I946" s="56"/>
      <c r="J946" s="120"/>
      <c r="K946" s="57"/>
      <c r="L946" s="57"/>
      <c r="M946" s="57"/>
      <c r="N946" s="57"/>
      <c r="O946" s="57"/>
      <c r="P946" s="57"/>
      <c r="Q946" s="57"/>
      <c r="R946" s="57"/>
      <c r="S946" s="57"/>
      <c r="T946" s="57"/>
      <c r="U946" s="57"/>
      <c r="V946" s="57"/>
      <c r="W946" s="57"/>
      <c r="X946" s="57"/>
      <c r="Y946" s="57"/>
      <c r="Z946" s="57"/>
      <c r="AA946" s="57"/>
      <c r="AB946" s="57"/>
    </row>
    <row r="947" spans="1:28" ht="11.25" customHeight="1">
      <c r="A947" s="56"/>
      <c r="B947" s="57"/>
      <c r="C947" s="57"/>
      <c r="D947" s="57"/>
      <c r="E947" s="57"/>
      <c r="F947" s="57"/>
      <c r="G947" s="57"/>
      <c r="H947" s="56"/>
      <c r="I947" s="56"/>
      <c r="J947" s="120"/>
      <c r="K947" s="57"/>
      <c r="L947" s="57"/>
      <c r="M947" s="57"/>
      <c r="N947" s="57"/>
      <c r="O947" s="57"/>
      <c r="P947" s="57"/>
      <c r="Q947" s="57"/>
      <c r="R947" s="57"/>
      <c r="S947" s="57"/>
      <c r="T947" s="57"/>
      <c r="U947" s="57"/>
      <c r="V947" s="57"/>
      <c r="W947" s="57"/>
      <c r="X947" s="57"/>
      <c r="Y947" s="57"/>
      <c r="Z947" s="57"/>
      <c r="AA947" s="57"/>
      <c r="AB947" s="57"/>
    </row>
    <row r="948" spans="1:28" ht="11.25" customHeight="1">
      <c r="A948" s="56"/>
      <c r="B948" s="57"/>
      <c r="C948" s="57"/>
      <c r="D948" s="57"/>
      <c r="E948" s="57"/>
      <c r="F948" s="57"/>
      <c r="G948" s="57"/>
      <c r="H948" s="56"/>
      <c r="I948" s="56"/>
      <c r="J948" s="120"/>
      <c r="K948" s="57"/>
      <c r="L948" s="57"/>
      <c r="M948" s="57"/>
      <c r="N948" s="57"/>
      <c r="O948" s="57"/>
      <c r="P948" s="57"/>
      <c r="Q948" s="57"/>
      <c r="R948" s="57"/>
      <c r="S948" s="57"/>
      <c r="T948" s="57"/>
      <c r="U948" s="57"/>
      <c r="V948" s="57"/>
      <c r="W948" s="57"/>
      <c r="X948" s="57"/>
      <c r="Y948" s="57"/>
      <c r="Z948" s="57"/>
      <c r="AA948" s="57"/>
      <c r="AB948" s="57"/>
    </row>
    <row r="949" spans="1:28" ht="11.25" customHeight="1">
      <c r="A949" s="56"/>
      <c r="B949" s="57"/>
      <c r="C949" s="57"/>
      <c r="D949" s="57"/>
      <c r="E949" s="57"/>
      <c r="F949" s="57"/>
      <c r="G949" s="57"/>
      <c r="H949" s="56"/>
      <c r="I949" s="56"/>
      <c r="J949" s="120"/>
      <c r="K949" s="57"/>
      <c r="L949" s="57"/>
      <c r="M949" s="57"/>
      <c r="N949" s="57"/>
      <c r="O949" s="57"/>
      <c r="P949" s="57"/>
      <c r="Q949" s="57"/>
      <c r="R949" s="57"/>
      <c r="S949" s="57"/>
      <c r="T949" s="57"/>
      <c r="U949" s="57"/>
      <c r="V949" s="57"/>
      <c r="W949" s="57"/>
      <c r="X949" s="57"/>
      <c r="Y949" s="57"/>
      <c r="Z949" s="57"/>
      <c r="AA949" s="57"/>
      <c r="AB949" s="57"/>
    </row>
    <row r="950" spans="1:28" ht="11.25" customHeight="1">
      <c r="A950" s="56"/>
      <c r="B950" s="57"/>
      <c r="C950" s="57"/>
      <c r="D950" s="57"/>
      <c r="E950" s="57"/>
      <c r="F950" s="57"/>
      <c r="G950" s="57"/>
      <c r="H950" s="56"/>
      <c r="I950" s="56"/>
      <c r="J950" s="120"/>
      <c r="K950" s="57"/>
      <c r="L950" s="57"/>
      <c r="M950" s="57"/>
      <c r="N950" s="57"/>
      <c r="O950" s="57"/>
      <c r="P950" s="57"/>
      <c r="Q950" s="57"/>
      <c r="R950" s="57"/>
      <c r="S950" s="57"/>
      <c r="T950" s="57"/>
      <c r="U950" s="57"/>
      <c r="V950" s="57"/>
      <c r="W950" s="57"/>
      <c r="X950" s="57"/>
      <c r="Y950" s="57"/>
      <c r="Z950" s="57"/>
      <c r="AA950" s="57"/>
      <c r="AB950" s="57"/>
    </row>
    <row r="951" spans="1:28" ht="11.25" customHeight="1">
      <c r="A951" s="56"/>
      <c r="B951" s="57"/>
      <c r="C951" s="57"/>
      <c r="D951" s="57"/>
      <c r="E951" s="57"/>
      <c r="F951" s="57"/>
      <c r="G951" s="57"/>
      <c r="H951" s="56"/>
      <c r="I951" s="56"/>
      <c r="J951" s="120"/>
      <c r="K951" s="57"/>
      <c r="L951" s="57"/>
      <c r="M951" s="57"/>
      <c r="N951" s="57"/>
      <c r="O951" s="57"/>
      <c r="P951" s="57"/>
      <c r="Q951" s="57"/>
      <c r="R951" s="57"/>
      <c r="S951" s="57"/>
      <c r="T951" s="57"/>
      <c r="U951" s="57"/>
      <c r="V951" s="57"/>
      <c r="W951" s="57"/>
      <c r="X951" s="57"/>
      <c r="Y951" s="57"/>
      <c r="Z951" s="57"/>
      <c r="AA951" s="57"/>
      <c r="AB951" s="57"/>
    </row>
    <row r="952" spans="1:28" ht="11.25" customHeight="1">
      <c r="A952" s="56"/>
      <c r="B952" s="57"/>
      <c r="C952" s="57"/>
      <c r="D952" s="57"/>
      <c r="E952" s="57"/>
      <c r="F952" s="57"/>
      <c r="G952" s="57"/>
      <c r="H952" s="56"/>
      <c r="I952" s="56"/>
      <c r="J952" s="120"/>
      <c r="K952" s="57"/>
      <c r="L952" s="57"/>
      <c r="M952" s="57"/>
      <c r="N952" s="57"/>
      <c r="O952" s="57"/>
      <c r="P952" s="57"/>
      <c r="Q952" s="57"/>
      <c r="R952" s="57"/>
      <c r="S952" s="57"/>
      <c r="T952" s="57"/>
      <c r="U952" s="57"/>
      <c r="V952" s="57"/>
      <c r="W952" s="57"/>
      <c r="X952" s="57"/>
      <c r="Y952" s="57"/>
      <c r="Z952" s="57"/>
      <c r="AA952" s="57"/>
      <c r="AB952" s="57"/>
    </row>
    <row r="953" spans="1:28" ht="11.25" customHeight="1">
      <c r="A953" s="56"/>
      <c r="B953" s="57"/>
      <c r="C953" s="57"/>
      <c r="D953" s="57"/>
      <c r="E953" s="57"/>
      <c r="F953" s="57"/>
      <c r="G953" s="57"/>
      <c r="H953" s="56"/>
      <c r="I953" s="56"/>
      <c r="J953" s="120"/>
      <c r="K953" s="57"/>
      <c r="L953" s="57"/>
      <c r="M953" s="57"/>
      <c r="N953" s="57"/>
      <c r="O953" s="57"/>
      <c r="P953" s="57"/>
      <c r="Q953" s="57"/>
      <c r="R953" s="57"/>
      <c r="S953" s="57"/>
      <c r="T953" s="57"/>
      <c r="U953" s="57"/>
      <c r="V953" s="57"/>
      <c r="W953" s="57"/>
      <c r="X953" s="57"/>
      <c r="Y953" s="57"/>
      <c r="Z953" s="57"/>
      <c r="AA953" s="57"/>
      <c r="AB953" s="57"/>
    </row>
    <row r="954" spans="1:28" ht="11.25" customHeight="1">
      <c r="A954" s="56"/>
      <c r="B954" s="57"/>
      <c r="C954" s="57"/>
      <c r="D954" s="57"/>
      <c r="E954" s="57"/>
      <c r="F954" s="57"/>
      <c r="G954" s="57"/>
      <c r="H954" s="56"/>
      <c r="I954" s="56"/>
      <c r="J954" s="120"/>
      <c r="K954" s="57"/>
      <c r="L954" s="57"/>
      <c r="M954" s="57"/>
      <c r="N954" s="57"/>
      <c r="O954" s="57"/>
      <c r="P954" s="57"/>
      <c r="Q954" s="57"/>
      <c r="R954" s="57"/>
      <c r="S954" s="57"/>
      <c r="T954" s="57"/>
      <c r="U954" s="57"/>
      <c r="V954" s="57"/>
      <c r="W954" s="57"/>
      <c r="X954" s="57"/>
      <c r="Y954" s="57"/>
      <c r="Z954" s="57"/>
      <c r="AA954" s="57"/>
      <c r="AB954" s="57"/>
    </row>
    <row r="955" spans="1:28" ht="11.25" customHeight="1">
      <c r="A955" s="56"/>
      <c r="B955" s="57"/>
      <c r="C955" s="57"/>
      <c r="D955" s="57"/>
      <c r="E955" s="57"/>
      <c r="F955" s="57"/>
      <c r="G955" s="57"/>
      <c r="H955" s="56"/>
      <c r="I955" s="56"/>
      <c r="J955" s="120"/>
      <c r="K955" s="57"/>
      <c r="L955" s="57"/>
      <c r="M955" s="57"/>
      <c r="N955" s="57"/>
      <c r="O955" s="57"/>
      <c r="P955" s="57"/>
      <c r="Q955" s="57"/>
      <c r="R955" s="57"/>
      <c r="S955" s="57"/>
      <c r="T955" s="57"/>
      <c r="U955" s="57"/>
      <c r="V955" s="57"/>
      <c r="W955" s="57"/>
      <c r="X955" s="57"/>
      <c r="Y955" s="57"/>
      <c r="Z955" s="57"/>
      <c r="AA955" s="57"/>
      <c r="AB955" s="57"/>
    </row>
    <row r="956" spans="1:28" ht="11.25" customHeight="1">
      <c r="A956" s="56"/>
      <c r="B956" s="57"/>
      <c r="C956" s="57"/>
      <c r="D956" s="57"/>
      <c r="E956" s="57"/>
      <c r="F956" s="57"/>
      <c r="G956" s="57"/>
      <c r="H956" s="56"/>
      <c r="I956" s="56"/>
      <c r="J956" s="120"/>
      <c r="K956" s="57"/>
      <c r="L956" s="57"/>
      <c r="M956" s="57"/>
      <c r="N956" s="57"/>
      <c r="O956" s="57"/>
      <c r="P956" s="57"/>
      <c r="Q956" s="57"/>
      <c r="R956" s="57"/>
      <c r="S956" s="57"/>
      <c r="T956" s="57"/>
      <c r="U956" s="57"/>
      <c r="V956" s="57"/>
      <c r="W956" s="57"/>
      <c r="X956" s="57"/>
      <c r="Y956" s="57"/>
      <c r="Z956" s="57"/>
      <c r="AA956" s="57"/>
      <c r="AB956" s="57"/>
    </row>
    <row r="957" spans="1:28" ht="11.25" customHeight="1">
      <c r="A957" s="56"/>
      <c r="B957" s="57"/>
      <c r="C957" s="57"/>
      <c r="D957" s="57"/>
      <c r="E957" s="57"/>
      <c r="F957" s="57"/>
      <c r="G957" s="57"/>
      <c r="H957" s="56"/>
      <c r="I957" s="56"/>
      <c r="J957" s="120"/>
      <c r="K957" s="57"/>
      <c r="L957" s="57"/>
      <c r="M957" s="57"/>
      <c r="N957" s="57"/>
      <c r="O957" s="57"/>
      <c r="P957" s="57"/>
      <c r="Q957" s="57"/>
      <c r="R957" s="57"/>
      <c r="S957" s="57"/>
      <c r="T957" s="57"/>
      <c r="U957" s="57"/>
      <c r="V957" s="57"/>
      <c r="W957" s="57"/>
      <c r="X957" s="57"/>
      <c r="Y957" s="57"/>
      <c r="Z957" s="57"/>
      <c r="AA957" s="57"/>
      <c r="AB957" s="57"/>
    </row>
    <row r="958" spans="1:28" ht="11.25" customHeight="1">
      <c r="A958" s="56"/>
      <c r="B958" s="57"/>
      <c r="C958" s="57"/>
      <c r="D958" s="57"/>
      <c r="E958" s="57"/>
      <c r="F958" s="57"/>
      <c r="G958" s="57"/>
      <c r="H958" s="56"/>
      <c r="I958" s="56"/>
      <c r="J958" s="120"/>
      <c r="K958" s="57"/>
      <c r="L958" s="57"/>
      <c r="M958" s="57"/>
      <c r="N958" s="57"/>
      <c r="O958" s="57"/>
      <c r="P958" s="57"/>
      <c r="Q958" s="57"/>
      <c r="R958" s="57"/>
      <c r="S958" s="57"/>
      <c r="T958" s="57"/>
      <c r="U958" s="57"/>
      <c r="V958" s="57"/>
      <c r="W958" s="57"/>
      <c r="X958" s="57"/>
      <c r="Y958" s="57"/>
      <c r="Z958" s="57"/>
      <c r="AA958" s="57"/>
      <c r="AB958" s="57"/>
    </row>
    <row r="959" spans="1:28" ht="11.25" customHeight="1">
      <c r="A959" s="56"/>
      <c r="B959" s="57"/>
      <c r="C959" s="57"/>
      <c r="D959" s="57"/>
      <c r="E959" s="57"/>
      <c r="F959" s="57"/>
      <c r="G959" s="57"/>
      <c r="H959" s="56"/>
      <c r="I959" s="56"/>
      <c r="J959" s="120"/>
      <c r="K959" s="57"/>
      <c r="L959" s="57"/>
      <c r="M959" s="57"/>
      <c r="N959" s="57"/>
      <c r="O959" s="57"/>
      <c r="P959" s="57"/>
      <c r="Q959" s="57"/>
      <c r="R959" s="57"/>
      <c r="S959" s="57"/>
      <c r="T959" s="57"/>
      <c r="U959" s="57"/>
      <c r="V959" s="57"/>
      <c r="W959" s="57"/>
      <c r="X959" s="57"/>
      <c r="Y959" s="57"/>
      <c r="Z959" s="57"/>
      <c r="AA959" s="57"/>
      <c r="AB959" s="57"/>
    </row>
    <row r="960" spans="1:28" ht="11.25" customHeight="1">
      <c r="A960" s="56"/>
      <c r="B960" s="57"/>
      <c r="C960" s="57"/>
      <c r="D960" s="57"/>
      <c r="E960" s="57"/>
      <c r="F960" s="57"/>
      <c r="G960" s="57"/>
      <c r="H960" s="56"/>
      <c r="I960" s="56"/>
      <c r="J960" s="120"/>
      <c r="K960" s="57"/>
      <c r="L960" s="57"/>
      <c r="M960" s="57"/>
      <c r="N960" s="57"/>
      <c r="O960" s="57"/>
      <c r="P960" s="57"/>
      <c r="Q960" s="57"/>
      <c r="R960" s="57"/>
      <c r="S960" s="57"/>
      <c r="T960" s="57"/>
      <c r="U960" s="57"/>
      <c r="V960" s="57"/>
      <c r="W960" s="57"/>
      <c r="X960" s="57"/>
      <c r="Y960" s="57"/>
      <c r="Z960" s="57"/>
      <c r="AA960" s="57"/>
      <c r="AB960" s="57"/>
    </row>
    <row r="961" spans="1:28" ht="11.25" customHeight="1">
      <c r="A961" s="56"/>
      <c r="B961" s="57"/>
      <c r="C961" s="57"/>
      <c r="D961" s="57"/>
      <c r="E961" s="57"/>
      <c r="F961" s="57"/>
      <c r="G961" s="57"/>
      <c r="H961" s="56"/>
      <c r="I961" s="56"/>
      <c r="J961" s="120"/>
      <c r="K961" s="57"/>
      <c r="L961" s="57"/>
      <c r="M961" s="57"/>
      <c r="N961" s="57"/>
      <c r="O961" s="57"/>
      <c r="P961" s="57"/>
      <c r="Q961" s="57"/>
      <c r="R961" s="57"/>
      <c r="S961" s="57"/>
      <c r="T961" s="57"/>
      <c r="U961" s="57"/>
      <c r="V961" s="57"/>
      <c r="W961" s="57"/>
      <c r="X961" s="57"/>
      <c r="Y961" s="57"/>
      <c r="Z961" s="57"/>
      <c r="AA961" s="57"/>
      <c r="AB961" s="57"/>
    </row>
    <row r="962" spans="1:28" ht="11.25" customHeight="1">
      <c r="A962" s="56"/>
      <c r="B962" s="57"/>
      <c r="C962" s="57"/>
      <c r="D962" s="57"/>
      <c r="E962" s="57"/>
      <c r="F962" s="57"/>
      <c r="G962" s="57"/>
      <c r="H962" s="56"/>
      <c r="I962" s="56"/>
      <c r="J962" s="120"/>
      <c r="K962" s="57"/>
      <c r="L962" s="57"/>
      <c r="M962" s="57"/>
      <c r="N962" s="57"/>
      <c r="O962" s="57"/>
      <c r="P962" s="57"/>
      <c r="Q962" s="57"/>
      <c r="R962" s="57"/>
      <c r="S962" s="57"/>
      <c r="T962" s="57"/>
      <c r="U962" s="57"/>
      <c r="V962" s="57"/>
      <c r="W962" s="57"/>
      <c r="X962" s="57"/>
      <c r="Y962" s="57"/>
      <c r="Z962" s="57"/>
      <c r="AA962" s="57"/>
      <c r="AB962" s="57"/>
    </row>
    <row r="963" spans="1:28" ht="11.25" customHeight="1">
      <c r="A963" s="56"/>
      <c r="B963" s="57"/>
      <c r="C963" s="57"/>
      <c r="D963" s="57"/>
      <c r="E963" s="57"/>
      <c r="F963" s="57"/>
      <c r="G963" s="57"/>
      <c r="H963" s="56"/>
      <c r="I963" s="56"/>
      <c r="J963" s="120"/>
      <c r="K963" s="57"/>
      <c r="L963" s="57"/>
      <c r="M963" s="57"/>
      <c r="N963" s="57"/>
      <c r="O963" s="57"/>
      <c r="P963" s="57"/>
      <c r="Q963" s="57"/>
      <c r="R963" s="57"/>
      <c r="S963" s="57"/>
      <c r="T963" s="57"/>
      <c r="U963" s="57"/>
      <c r="V963" s="57"/>
      <c r="W963" s="57"/>
      <c r="X963" s="57"/>
      <c r="Y963" s="57"/>
      <c r="Z963" s="57"/>
      <c r="AA963" s="57"/>
      <c r="AB963" s="57"/>
    </row>
    <row r="964" spans="1:28" ht="11.25" customHeight="1">
      <c r="A964" s="56"/>
      <c r="B964" s="57"/>
      <c r="C964" s="57"/>
      <c r="D964" s="57"/>
      <c r="E964" s="57"/>
      <c r="F964" s="57"/>
      <c r="G964" s="57"/>
      <c r="H964" s="56"/>
      <c r="I964" s="56"/>
      <c r="J964" s="120"/>
      <c r="K964" s="57"/>
      <c r="L964" s="57"/>
      <c r="M964" s="57"/>
      <c r="N964" s="57"/>
      <c r="O964" s="57"/>
      <c r="P964" s="57"/>
      <c r="Q964" s="57"/>
      <c r="R964" s="57"/>
      <c r="S964" s="57"/>
      <c r="T964" s="57"/>
      <c r="U964" s="57"/>
      <c r="V964" s="57"/>
      <c r="W964" s="57"/>
      <c r="X964" s="57"/>
      <c r="Y964" s="57"/>
      <c r="Z964" s="57"/>
      <c r="AA964" s="57"/>
      <c r="AB964" s="57"/>
    </row>
    <row r="965" spans="1:28" ht="11.25" customHeight="1">
      <c r="A965" s="56"/>
      <c r="B965" s="57"/>
      <c r="C965" s="57"/>
      <c r="D965" s="57"/>
      <c r="E965" s="57"/>
      <c r="F965" s="57"/>
      <c r="G965" s="57"/>
      <c r="H965" s="56"/>
      <c r="I965" s="56"/>
      <c r="J965" s="120"/>
      <c r="K965" s="57"/>
      <c r="L965" s="57"/>
      <c r="M965" s="57"/>
      <c r="N965" s="57"/>
      <c r="O965" s="57"/>
      <c r="P965" s="57"/>
      <c r="Q965" s="57"/>
      <c r="R965" s="57"/>
      <c r="S965" s="57"/>
      <c r="T965" s="57"/>
      <c r="U965" s="57"/>
      <c r="V965" s="57"/>
      <c r="W965" s="57"/>
      <c r="X965" s="57"/>
      <c r="Y965" s="57"/>
      <c r="Z965" s="57"/>
      <c r="AA965" s="57"/>
      <c r="AB965" s="57"/>
    </row>
    <row r="966" spans="1:28" ht="11.25" customHeight="1">
      <c r="A966" s="56"/>
      <c r="B966" s="57"/>
      <c r="C966" s="57"/>
      <c r="D966" s="57"/>
      <c r="E966" s="57"/>
      <c r="F966" s="57"/>
      <c r="G966" s="57"/>
      <c r="H966" s="56"/>
      <c r="I966" s="56"/>
      <c r="J966" s="120"/>
      <c r="K966" s="57"/>
      <c r="L966" s="57"/>
      <c r="M966" s="57"/>
      <c r="N966" s="57"/>
      <c r="O966" s="57"/>
      <c r="P966" s="57"/>
      <c r="Q966" s="57"/>
      <c r="R966" s="57"/>
      <c r="S966" s="57"/>
      <c r="T966" s="57"/>
      <c r="U966" s="57"/>
      <c r="V966" s="57"/>
      <c r="W966" s="57"/>
      <c r="X966" s="57"/>
      <c r="Y966" s="57"/>
      <c r="Z966" s="57"/>
      <c r="AA966" s="57"/>
      <c r="AB966" s="57"/>
    </row>
    <row r="967" spans="1:28" ht="11.25" customHeight="1">
      <c r="A967" s="56"/>
      <c r="B967" s="57"/>
      <c r="C967" s="57"/>
      <c r="D967" s="57"/>
      <c r="E967" s="57"/>
      <c r="F967" s="57"/>
      <c r="G967" s="57"/>
      <c r="H967" s="56"/>
      <c r="I967" s="56"/>
      <c r="J967" s="120"/>
      <c r="K967" s="57"/>
      <c r="L967" s="57"/>
      <c r="M967" s="57"/>
      <c r="N967" s="57"/>
      <c r="O967" s="57"/>
      <c r="P967" s="57"/>
      <c r="Q967" s="57"/>
      <c r="R967" s="57"/>
      <c r="S967" s="57"/>
      <c r="T967" s="57"/>
      <c r="U967" s="57"/>
      <c r="V967" s="57"/>
      <c r="W967" s="57"/>
      <c r="X967" s="57"/>
      <c r="Y967" s="57"/>
      <c r="Z967" s="57"/>
      <c r="AA967" s="57"/>
      <c r="AB967" s="57"/>
    </row>
    <row r="968" spans="1:28" ht="11.25" customHeight="1">
      <c r="A968" s="56"/>
      <c r="B968" s="57"/>
      <c r="C968" s="57"/>
      <c r="D968" s="57"/>
      <c r="E968" s="57"/>
      <c r="F968" s="57"/>
      <c r="G968" s="57"/>
      <c r="H968" s="56"/>
      <c r="I968" s="56"/>
      <c r="J968" s="120"/>
      <c r="K968" s="57"/>
      <c r="L968" s="57"/>
      <c r="M968" s="57"/>
      <c r="N968" s="57"/>
      <c r="O968" s="57"/>
      <c r="P968" s="57"/>
      <c r="Q968" s="57"/>
      <c r="R968" s="57"/>
      <c r="S968" s="57"/>
      <c r="T968" s="57"/>
      <c r="U968" s="57"/>
      <c r="V968" s="57"/>
      <c r="W968" s="57"/>
      <c r="X968" s="57"/>
      <c r="Y968" s="57"/>
      <c r="Z968" s="57"/>
      <c r="AA968" s="57"/>
      <c r="AB968" s="57"/>
    </row>
    <row r="969" spans="1:28" ht="11.25" customHeight="1">
      <c r="A969" s="56"/>
      <c r="B969" s="57"/>
      <c r="C969" s="57"/>
      <c r="D969" s="57"/>
      <c r="E969" s="57"/>
      <c r="F969" s="57"/>
      <c r="G969" s="57"/>
      <c r="H969" s="56"/>
      <c r="I969" s="56"/>
      <c r="J969" s="120"/>
      <c r="K969" s="57"/>
      <c r="L969" s="57"/>
      <c r="M969" s="57"/>
      <c r="N969" s="57"/>
      <c r="O969" s="57"/>
      <c r="P969" s="57"/>
      <c r="Q969" s="57"/>
      <c r="R969" s="57"/>
      <c r="S969" s="57"/>
      <c r="T969" s="57"/>
      <c r="U969" s="57"/>
      <c r="V969" s="57"/>
      <c r="W969" s="57"/>
      <c r="X969" s="57"/>
      <c r="Y969" s="57"/>
      <c r="Z969" s="57"/>
      <c r="AA969" s="57"/>
      <c r="AB969" s="57"/>
    </row>
    <row r="970" spans="1:28" ht="11.25" customHeight="1">
      <c r="A970" s="56"/>
      <c r="B970" s="57"/>
      <c r="C970" s="57"/>
      <c r="D970" s="57"/>
      <c r="E970" s="57"/>
      <c r="F970" s="57"/>
      <c r="G970" s="57"/>
      <c r="H970" s="56"/>
      <c r="I970" s="56"/>
      <c r="J970" s="120"/>
      <c r="K970" s="57"/>
      <c r="L970" s="57"/>
      <c r="M970" s="57"/>
      <c r="N970" s="57"/>
      <c r="O970" s="57"/>
      <c r="P970" s="57"/>
      <c r="Q970" s="57"/>
      <c r="R970" s="57"/>
      <c r="S970" s="57"/>
      <c r="T970" s="57"/>
      <c r="U970" s="57"/>
      <c r="V970" s="57"/>
      <c r="W970" s="57"/>
      <c r="X970" s="57"/>
      <c r="Y970" s="57"/>
      <c r="Z970" s="57"/>
      <c r="AA970" s="57"/>
      <c r="AB970" s="57"/>
    </row>
    <row r="971" spans="1:28" ht="11.25" customHeight="1">
      <c r="A971" s="56"/>
      <c r="B971" s="57"/>
      <c r="C971" s="57"/>
      <c r="D971" s="57"/>
      <c r="E971" s="57"/>
      <c r="F971" s="57"/>
      <c r="G971" s="57"/>
      <c r="H971" s="56"/>
      <c r="I971" s="56"/>
      <c r="J971" s="120"/>
      <c r="K971" s="57"/>
      <c r="L971" s="57"/>
      <c r="M971" s="57"/>
      <c r="N971" s="57"/>
      <c r="O971" s="57"/>
      <c r="P971" s="57"/>
      <c r="Q971" s="57"/>
      <c r="R971" s="57"/>
      <c r="S971" s="57"/>
      <c r="T971" s="57"/>
      <c r="U971" s="57"/>
      <c r="V971" s="57"/>
      <c r="W971" s="57"/>
      <c r="X971" s="57"/>
      <c r="Y971" s="57"/>
      <c r="Z971" s="57"/>
      <c r="AA971" s="57"/>
      <c r="AB971" s="57"/>
    </row>
    <row r="972" spans="1:28" ht="11.25" customHeight="1">
      <c r="A972" s="56"/>
      <c r="B972" s="57"/>
      <c r="C972" s="57"/>
      <c r="D972" s="57"/>
      <c r="E972" s="57"/>
      <c r="F972" s="57"/>
      <c r="G972" s="57"/>
      <c r="H972" s="56"/>
      <c r="I972" s="56"/>
      <c r="J972" s="120"/>
      <c r="K972" s="57"/>
      <c r="L972" s="57"/>
      <c r="M972" s="57"/>
      <c r="N972" s="57"/>
      <c r="O972" s="57"/>
      <c r="P972" s="57"/>
      <c r="Q972" s="57"/>
      <c r="R972" s="57"/>
      <c r="S972" s="57"/>
      <c r="T972" s="57"/>
      <c r="U972" s="57"/>
      <c r="V972" s="57"/>
      <c r="W972" s="57"/>
      <c r="X972" s="57"/>
      <c r="Y972" s="57"/>
      <c r="Z972" s="57"/>
      <c r="AA972" s="57"/>
      <c r="AB972" s="57"/>
    </row>
    <row r="973" spans="1:28" ht="11.25" customHeight="1">
      <c r="A973" s="56"/>
      <c r="B973" s="57"/>
      <c r="C973" s="57"/>
      <c r="D973" s="57"/>
      <c r="E973" s="57"/>
      <c r="F973" s="57"/>
      <c r="G973" s="57"/>
      <c r="H973" s="56"/>
      <c r="I973" s="56"/>
      <c r="J973" s="120"/>
      <c r="K973" s="57"/>
      <c r="L973" s="57"/>
      <c r="M973" s="57"/>
      <c r="N973" s="57"/>
      <c r="O973" s="57"/>
      <c r="P973" s="57"/>
      <c r="Q973" s="57"/>
      <c r="R973" s="57"/>
      <c r="S973" s="57"/>
      <c r="T973" s="57"/>
      <c r="U973" s="57"/>
      <c r="V973" s="57"/>
      <c r="W973" s="57"/>
      <c r="X973" s="57"/>
      <c r="Y973" s="57"/>
      <c r="Z973" s="57"/>
      <c r="AA973" s="57"/>
      <c r="AB973" s="57"/>
    </row>
    <row r="974" spans="1:28" ht="11.25" customHeight="1">
      <c r="A974" s="56"/>
      <c r="B974" s="57"/>
      <c r="C974" s="57"/>
      <c r="D974" s="57"/>
      <c r="E974" s="57"/>
      <c r="F974" s="57"/>
      <c r="G974" s="57"/>
      <c r="H974" s="56"/>
      <c r="I974" s="56"/>
      <c r="J974" s="120"/>
      <c r="K974" s="57"/>
      <c r="L974" s="57"/>
      <c r="M974" s="57"/>
      <c r="N974" s="57"/>
      <c r="O974" s="57"/>
      <c r="P974" s="57"/>
      <c r="Q974" s="57"/>
      <c r="R974" s="57"/>
      <c r="S974" s="57"/>
      <c r="T974" s="57"/>
      <c r="U974" s="57"/>
      <c r="V974" s="57"/>
      <c r="W974" s="57"/>
      <c r="X974" s="57"/>
      <c r="Y974" s="57"/>
      <c r="Z974" s="57"/>
      <c r="AA974" s="57"/>
      <c r="AB974" s="57"/>
    </row>
    <row r="975" spans="1:28" ht="11.25" customHeight="1">
      <c r="A975" s="56"/>
      <c r="B975" s="57"/>
      <c r="C975" s="57"/>
      <c r="D975" s="57"/>
      <c r="E975" s="57"/>
      <c r="F975" s="57"/>
      <c r="G975" s="57"/>
      <c r="H975" s="56"/>
      <c r="I975" s="56"/>
      <c r="J975" s="120"/>
      <c r="K975" s="57"/>
      <c r="L975" s="57"/>
      <c r="M975" s="57"/>
      <c r="N975" s="57"/>
      <c r="O975" s="57"/>
      <c r="P975" s="57"/>
      <c r="Q975" s="57"/>
      <c r="R975" s="57"/>
      <c r="S975" s="57"/>
      <c r="T975" s="57"/>
      <c r="U975" s="57"/>
      <c r="V975" s="57"/>
      <c r="W975" s="57"/>
      <c r="X975" s="57"/>
      <c r="Y975" s="57"/>
      <c r="Z975" s="57"/>
      <c r="AA975" s="57"/>
      <c r="AB975" s="57"/>
    </row>
    <row r="976" spans="1:28" ht="11.25" customHeight="1">
      <c r="A976" s="56"/>
      <c r="B976" s="57"/>
      <c r="C976" s="57"/>
      <c r="D976" s="57"/>
      <c r="E976" s="57"/>
      <c r="F976" s="57"/>
      <c r="G976" s="57"/>
      <c r="H976" s="56"/>
      <c r="I976" s="56"/>
      <c r="J976" s="120"/>
      <c r="K976" s="57"/>
      <c r="L976" s="57"/>
      <c r="M976" s="57"/>
      <c r="N976" s="57"/>
      <c r="O976" s="57"/>
      <c r="P976" s="57"/>
      <c r="Q976" s="57"/>
      <c r="R976" s="57"/>
      <c r="S976" s="57"/>
      <c r="T976" s="57"/>
      <c r="U976" s="57"/>
      <c r="V976" s="57"/>
      <c r="W976" s="57"/>
      <c r="X976" s="57"/>
      <c r="Y976" s="57"/>
      <c r="Z976" s="57"/>
      <c r="AA976" s="57"/>
      <c r="AB976" s="57"/>
    </row>
    <row r="977" spans="1:28" ht="11.25" customHeight="1">
      <c r="A977" s="56"/>
      <c r="B977" s="57"/>
      <c r="C977" s="57"/>
      <c r="D977" s="57"/>
      <c r="E977" s="57"/>
      <c r="F977" s="57"/>
      <c r="G977" s="57"/>
      <c r="H977" s="56"/>
      <c r="I977" s="56"/>
      <c r="J977" s="120"/>
      <c r="K977" s="57"/>
      <c r="L977" s="57"/>
      <c r="M977" s="57"/>
      <c r="N977" s="57"/>
      <c r="O977" s="57"/>
      <c r="P977" s="57"/>
      <c r="Q977" s="57"/>
      <c r="R977" s="57"/>
      <c r="S977" s="57"/>
      <c r="T977" s="57"/>
      <c r="U977" s="57"/>
      <c r="V977" s="57"/>
      <c r="W977" s="57"/>
      <c r="X977" s="57"/>
      <c r="Y977" s="57"/>
      <c r="Z977" s="57"/>
      <c r="AA977" s="57"/>
      <c r="AB977" s="57"/>
    </row>
    <row r="978" spans="1:28" ht="11.25" customHeight="1">
      <c r="A978" s="56"/>
      <c r="B978" s="57"/>
      <c r="C978" s="57"/>
      <c r="D978" s="57"/>
      <c r="E978" s="57"/>
      <c r="F978" s="57"/>
      <c r="G978" s="57"/>
      <c r="H978" s="56"/>
      <c r="I978" s="56"/>
      <c r="J978" s="120"/>
      <c r="K978" s="57"/>
      <c r="L978" s="57"/>
      <c r="M978" s="57"/>
      <c r="N978" s="57"/>
      <c r="O978" s="57"/>
      <c r="P978" s="57"/>
      <c r="Q978" s="57"/>
      <c r="R978" s="57"/>
      <c r="S978" s="57"/>
      <c r="T978" s="57"/>
      <c r="U978" s="57"/>
      <c r="V978" s="57"/>
      <c r="W978" s="57"/>
      <c r="X978" s="57"/>
      <c r="Y978" s="57"/>
      <c r="Z978" s="57"/>
      <c r="AA978" s="57"/>
      <c r="AB978" s="57"/>
    </row>
    <row r="979" spans="1:28" ht="11.25" customHeight="1">
      <c r="A979" s="56"/>
      <c r="B979" s="57"/>
      <c r="C979" s="57"/>
      <c r="D979" s="57"/>
      <c r="E979" s="57"/>
      <c r="F979" s="57"/>
      <c r="G979" s="57"/>
      <c r="H979" s="56"/>
      <c r="I979" s="56"/>
      <c r="J979" s="120"/>
      <c r="K979" s="57"/>
      <c r="L979" s="57"/>
      <c r="M979" s="57"/>
      <c r="N979" s="57"/>
      <c r="O979" s="57"/>
      <c r="P979" s="57"/>
      <c r="Q979" s="57"/>
      <c r="R979" s="57"/>
      <c r="S979" s="57"/>
      <c r="T979" s="57"/>
      <c r="U979" s="57"/>
      <c r="V979" s="57"/>
      <c r="W979" s="57"/>
      <c r="X979" s="57"/>
      <c r="Y979" s="57"/>
      <c r="Z979" s="57"/>
      <c r="AA979" s="57"/>
      <c r="AB979" s="57"/>
    </row>
    <row r="980" spans="1:28" ht="11.25" customHeight="1">
      <c r="A980" s="56"/>
      <c r="B980" s="57"/>
      <c r="C980" s="57"/>
      <c r="D980" s="57"/>
      <c r="E980" s="57"/>
      <c r="F980" s="57"/>
      <c r="G980" s="57"/>
      <c r="H980" s="56"/>
      <c r="I980" s="56"/>
      <c r="J980" s="120"/>
      <c r="K980" s="57"/>
      <c r="L980" s="57"/>
      <c r="M980" s="57"/>
      <c r="N980" s="57"/>
      <c r="O980" s="57"/>
      <c r="P980" s="57"/>
      <c r="Q980" s="57"/>
      <c r="R980" s="57"/>
      <c r="S980" s="57"/>
      <c r="T980" s="57"/>
      <c r="U980" s="57"/>
      <c r="V980" s="57"/>
      <c r="W980" s="57"/>
      <c r="X980" s="57"/>
      <c r="Y980" s="57"/>
      <c r="Z980" s="57"/>
      <c r="AA980" s="57"/>
      <c r="AB980" s="57"/>
    </row>
    <row r="981" spans="1:28" ht="11.25" customHeight="1">
      <c r="A981" s="56"/>
      <c r="B981" s="57"/>
      <c r="C981" s="57"/>
      <c r="D981" s="57"/>
      <c r="E981" s="57"/>
      <c r="F981" s="57"/>
      <c r="G981" s="57"/>
      <c r="H981" s="56"/>
      <c r="I981" s="56"/>
      <c r="J981" s="120"/>
      <c r="K981" s="57"/>
      <c r="L981" s="57"/>
      <c r="M981" s="57"/>
      <c r="N981" s="57"/>
      <c r="O981" s="57"/>
      <c r="P981" s="57"/>
      <c r="Q981" s="57"/>
      <c r="R981" s="57"/>
      <c r="S981" s="57"/>
      <c r="T981" s="57"/>
      <c r="U981" s="57"/>
      <c r="V981" s="57"/>
      <c r="W981" s="57"/>
      <c r="X981" s="57"/>
      <c r="Y981" s="57"/>
      <c r="Z981" s="57"/>
      <c r="AA981" s="57"/>
      <c r="AB981" s="57"/>
    </row>
    <row r="982" spans="1:28" ht="11.25" customHeight="1">
      <c r="A982" s="56"/>
      <c r="B982" s="57"/>
      <c r="C982" s="57"/>
      <c r="D982" s="57"/>
      <c r="E982" s="57"/>
      <c r="F982" s="57"/>
      <c r="G982" s="57"/>
      <c r="H982" s="56"/>
      <c r="I982" s="56"/>
      <c r="J982" s="120"/>
      <c r="K982" s="57"/>
      <c r="L982" s="57"/>
      <c r="M982" s="57"/>
      <c r="N982" s="57"/>
      <c r="O982" s="57"/>
      <c r="P982" s="57"/>
      <c r="Q982" s="57"/>
      <c r="R982" s="57"/>
      <c r="S982" s="57"/>
      <c r="T982" s="57"/>
      <c r="U982" s="57"/>
      <c r="V982" s="57"/>
      <c r="W982" s="57"/>
      <c r="X982" s="57"/>
      <c r="Y982" s="57"/>
      <c r="Z982" s="57"/>
      <c r="AA982" s="57"/>
      <c r="AB982" s="57"/>
    </row>
    <row r="983" spans="1:28" ht="11.25" customHeight="1">
      <c r="A983" s="56"/>
      <c r="B983" s="57"/>
      <c r="C983" s="57"/>
      <c r="D983" s="57"/>
      <c r="E983" s="57"/>
      <c r="F983" s="57"/>
      <c r="G983" s="57"/>
      <c r="H983" s="56"/>
      <c r="I983" s="56"/>
      <c r="J983" s="120"/>
      <c r="K983" s="57"/>
      <c r="L983" s="57"/>
      <c r="M983" s="57"/>
      <c r="N983" s="57"/>
      <c r="O983" s="57"/>
      <c r="P983" s="57"/>
      <c r="Q983" s="57"/>
      <c r="R983" s="57"/>
      <c r="S983" s="57"/>
      <c r="T983" s="57"/>
      <c r="U983" s="57"/>
      <c r="V983" s="57"/>
      <c r="W983" s="57"/>
      <c r="X983" s="57"/>
      <c r="Y983" s="57"/>
      <c r="Z983" s="57"/>
      <c r="AA983" s="57"/>
      <c r="AB983" s="57"/>
    </row>
    <row r="984" spans="1:28" ht="11.25" customHeight="1">
      <c r="A984" s="56"/>
      <c r="B984" s="57"/>
      <c r="C984" s="57"/>
      <c r="D984" s="57"/>
      <c r="E984" s="57"/>
      <c r="F984" s="57"/>
      <c r="G984" s="57"/>
      <c r="H984" s="56"/>
      <c r="I984" s="56"/>
      <c r="J984" s="120"/>
      <c r="K984" s="57"/>
      <c r="L984" s="57"/>
      <c r="M984" s="57"/>
      <c r="N984" s="57"/>
      <c r="O984" s="57"/>
      <c r="P984" s="57"/>
      <c r="Q984" s="57"/>
      <c r="R984" s="57"/>
      <c r="S984" s="57"/>
      <c r="T984" s="57"/>
      <c r="U984" s="57"/>
      <c r="V984" s="57"/>
      <c r="W984" s="57"/>
      <c r="X984" s="57"/>
      <c r="Y984" s="57"/>
      <c r="Z984" s="57"/>
      <c r="AA984" s="57"/>
      <c r="AB984" s="57"/>
    </row>
    <row r="985" spans="1:28" ht="11.25" customHeight="1">
      <c r="A985" s="56"/>
      <c r="B985" s="57"/>
      <c r="C985" s="57"/>
      <c r="D985" s="57"/>
      <c r="E985" s="57"/>
      <c r="F985" s="57"/>
      <c r="G985" s="57"/>
      <c r="H985" s="56"/>
      <c r="I985" s="56"/>
      <c r="J985" s="120"/>
      <c r="K985" s="57"/>
      <c r="L985" s="57"/>
      <c r="M985" s="57"/>
      <c r="N985" s="57"/>
      <c r="O985" s="57"/>
      <c r="P985" s="57"/>
      <c r="Q985" s="57"/>
      <c r="R985" s="57"/>
      <c r="S985" s="57"/>
      <c r="T985" s="57"/>
      <c r="U985" s="57"/>
      <c r="V985" s="57"/>
      <c r="W985" s="57"/>
      <c r="X985" s="57"/>
      <c r="Y985" s="57"/>
      <c r="Z985" s="57"/>
      <c r="AA985" s="57"/>
      <c r="AB985" s="57"/>
    </row>
    <row r="986" spans="1:28" ht="11.25" customHeight="1">
      <c r="A986" s="56"/>
      <c r="B986" s="57"/>
      <c r="C986" s="57"/>
      <c r="D986" s="57"/>
      <c r="E986" s="57"/>
      <c r="F986" s="57"/>
      <c r="G986" s="57"/>
      <c r="H986" s="56"/>
      <c r="I986" s="56"/>
      <c r="J986" s="120"/>
      <c r="K986" s="57"/>
      <c r="L986" s="57"/>
      <c r="M986" s="57"/>
      <c r="N986" s="57"/>
      <c r="O986" s="57"/>
      <c r="P986" s="57"/>
      <c r="Q986" s="57"/>
      <c r="R986" s="57"/>
      <c r="S986" s="57"/>
      <c r="T986" s="57"/>
      <c r="U986" s="57"/>
      <c r="V986" s="57"/>
      <c r="W986" s="57"/>
      <c r="X986" s="57"/>
      <c r="Y986" s="57"/>
      <c r="Z986" s="57"/>
      <c r="AA986" s="57"/>
      <c r="AB986" s="57"/>
    </row>
    <row r="987" spans="1:28" ht="11.25" customHeight="1">
      <c r="A987" s="56"/>
      <c r="B987" s="57"/>
      <c r="C987" s="57"/>
      <c r="D987" s="57"/>
      <c r="E987" s="57"/>
      <c r="F987" s="57"/>
      <c r="G987" s="57"/>
      <c r="H987" s="56"/>
      <c r="I987" s="56"/>
      <c r="J987" s="120"/>
      <c r="K987" s="57"/>
      <c r="L987" s="57"/>
      <c r="M987" s="57"/>
      <c r="N987" s="57"/>
      <c r="O987" s="57"/>
      <c r="P987" s="57"/>
      <c r="Q987" s="57"/>
      <c r="R987" s="57"/>
      <c r="S987" s="57"/>
      <c r="T987" s="57"/>
      <c r="U987" s="57"/>
      <c r="V987" s="57"/>
      <c r="W987" s="57"/>
      <c r="X987" s="57"/>
      <c r="Y987" s="57"/>
      <c r="Z987" s="57"/>
      <c r="AA987" s="57"/>
      <c r="AB987" s="57"/>
    </row>
    <row r="988" spans="1:28" ht="11.25" customHeight="1">
      <c r="A988" s="56"/>
      <c r="B988" s="57"/>
      <c r="C988" s="57"/>
      <c r="D988" s="57"/>
      <c r="E988" s="57"/>
      <c r="F988" s="57"/>
      <c r="G988" s="57"/>
      <c r="H988" s="56"/>
      <c r="I988" s="56"/>
      <c r="J988" s="120"/>
      <c r="K988" s="57"/>
      <c r="L988" s="57"/>
      <c r="M988" s="57"/>
      <c r="N988" s="57"/>
      <c r="O988" s="57"/>
      <c r="P988" s="57"/>
      <c r="Q988" s="57"/>
      <c r="R988" s="57"/>
      <c r="S988" s="57"/>
      <c r="T988" s="57"/>
      <c r="U988" s="57"/>
      <c r="V988" s="57"/>
      <c r="W988" s="57"/>
      <c r="X988" s="57"/>
      <c r="Y988" s="57"/>
      <c r="Z988" s="57"/>
      <c r="AA988" s="57"/>
      <c r="AB988" s="57"/>
    </row>
    <row r="989" spans="1:28" ht="11.25" customHeight="1">
      <c r="A989" s="56"/>
      <c r="B989" s="57"/>
      <c r="C989" s="57"/>
      <c r="D989" s="57"/>
      <c r="E989" s="57"/>
      <c r="F989" s="57"/>
      <c r="G989" s="57"/>
      <c r="H989" s="56"/>
      <c r="I989" s="56"/>
      <c r="J989" s="120"/>
      <c r="K989" s="57"/>
      <c r="L989" s="57"/>
      <c r="M989" s="57"/>
      <c r="N989" s="57"/>
      <c r="O989" s="57"/>
      <c r="P989" s="57"/>
      <c r="Q989" s="57"/>
      <c r="R989" s="57"/>
      <c r="S989" s="57"/>
      <c r="T989" s="57"/>
      <c r="U989" s="57"/>
      <c r="V989" s="57"/>
      <c r="W989" s="57"/>
      <c r="X989" s="57"/>
      <c r="Y989" s="57"/>
      <c r="Z989" s="57"/>
      <c r="AA989" s="57"/>
      <c r="AB989" s="57"/>
    </row>
    <row r="990" spans="1:28" ht="11.25" customHeight="1">
      <c r="A990" s="56"/>
      <c r="B990" s="57"/>
      <c r="C990" s="57"/>
      <c r="D990" s="57"/>
      <c r="E990" s="57"/>
      <c r="F990" s="57"/>
      <c r="G990" s="57"/>
      <c r="H990" s="56"/>
      <c r="I990" s="56"/>
      <c r="J990" s="120"/>
      <c r="K990" s="57"/>
      <c r="L990" s="57"/>
      <c r="M990" s="57"/>
      <c r="N990" s="57"/>
      <c r="O990" s="57"/>
      <c r="P990" s="57"/>
      <c r="Q990" s="57"/>
      <c r="R990" s="57"/>
      <c r="S990" s="57"/>
      <c r="T990" s="57"/>
      <c r="U990" s="57"/>
      <c r="V990" s="57"/>
      <c r="W990" s="57"/>
      <c r="X990" s="57"/>
      <c r="Y990" s="57"/>
      <c r="Z990" s="57"/>
      <c r="AA990" s="57"/>
      <c r="AB990" s="57"/>
    </row>
    <row r="991" spans="1:28" ht="11.25" customHeight="1">
      <c r="A991" s="56"/>
      <c r="B991" s="57"/>
      <c r="C991" s="57"/>
      <c r="D991" s="57"/>
      <c r="E991" s="57"/>
      <c r="F991" s="57"/>
      <c r="G991" s="57"/>
      <c r="H991" s="56"/>
      <c r="I991" s="56"/>
      <c r="J991" s="120"/>
      <c r="K991" s="57"/>
      <c r="L991" s="57"/>
      <c r="M991" s="57"/>
      <c r="N991" s="57"/>
      <c r="O991" s="57"/>
      <c r="P991" s="57"/>
      <c r="Q991" s="57"/>
      <c r="R991" s="57"/>
      <c r="S991" s="57"/>
      <c r="T991" s="57"/>
      <c r="U991" s="57"/>
      <c r="V991" s="57"/>
      <c r="W991" s="57"/>
      <c r="X991" s="57"/>
      <c r="Y991" s="57"/>
      <c r="Z991" s="57"/>
      <c r="AA991" s="57"/>
      <c r="AB991" s="57"/>
    </row>
    <row r="992" spans="1:28" ht="11.25" customHeight="1">
      <c r="A992" s="56"/>
      <c r="B992" s="57"/>
      <c r="C992" s="57"/>
      <c r="D992" s="57"/>
      <c r="E992" s="57"/>
      <c r="F992" s="57"/>
      <c r="G992" s="57"/>
      <c r="H992" s="56"/>
      <c r="I992" s="56"/>
      <c r="J992" s="120"/>
      <c r="K992" s="57"/>
      <c r="L992" s="57"/>
      <c r="M992" s="57"/>
      <c r="N992" s="57"/>
      <c r="O992" s="57"/>
      <c r="P992" s="57"/>
      <c r="Q992" s="57"/>
      <c r="R992" s="57"/>
      <c r="S992" s="57"/>
      <c r="T992" s="57"/>
      <c r="U992" s="57"/>
      <c r="V992" s="57"/>
      <c r="W992" s="57"/>
      <c r="X992" s="57"/>
      <c r="Y992" s="57"/>
      <c r="Z992" s="57"/>
      <c r="AA992" s="57"/>
      <c r="AB992" s="57"/>
    </row>
    <row r="993" spans="1:28" ht="11.25" customHeight="1">
      <c r="A993" s="56"/>
      <c r="B993" s="57"/>
      <c r="C993" s="57"/>
      <c r="D993" s="57"/>
      <c r="E993" s="57"/>
      <c r="F993" s="57"/>
      <c r="G993" s="57"/>
      <c r="H993" s="56"/>
      <c r="I993" s="56"/>
      <c r="J993" s="120"/>
      <c r="K993" s="57"/>
      <c r="L993" s="57"/>
      <c r="M993" s="57"/>
      <c r="N993" s="57"/>
      <c r="O993" s="57"/>
      <c r="P993" s="57"/>
      <c r="Q993" s="57"/>
      <c r="R993" s="57"/>
      <c r="S993" s="57"/>
      <c r="T993" s="57"/>
      <c r="U993" s="57"/>
      <c r="V993" s="57"/>
      <c r="W993" s="57"/>
      <c r="X993" s="57"/>
      <c r="Y993" s="57"/>
      <c r="Z993" s="57"/>
      <c r="AA993" s="57"/>
      <c r="AB993" s="57"/>
    </row>
    <row r="994" spans="1:28" ht="11.25" customHeight="1">
      <c r="A994" s="56"/>
      <c r="B994" s="57"/>
      <c r="C994" s="57"/>
      <c r="D994" s="57"/>
      <c r="E994" s="57"/>
      <c r="F994" s="57"/>
      <c r="G994" s="57"/>
      <c r="H994" s="56"/>
      <c r="I994" s="56"/>
      <c r="J994" s="120"/>
      <c r="K994" s="57"/>
      <c r="L994" s="57"/>
      <c r="M994" s="57"/>
      <c r="N994" s="57"/>
      <c r="O994" s="57"/>
      <c r="P994" s="57"/>
      <c r="Q994" s="57"/>
      <c r="R994" s="57"/>
      <c r="S994" s="57"/>
      <c r="T994" s="57"/>
      <c r="U994" s="57"/>
      <c r="V994" s="57"/>
      <c r="W994" s="57"/>
      <c r="X994" s="57"/>
      <c r="Y994" s="57"/>
      <c r="Z994" s="57"/>
      <c r="AA994" s="57"/>
      <c r="AB994" s="57"/>
    </row>
    <row r="995" spans="1:28" ht="11.25" customHeight="1">
      <c r="A995" s="56"/>
      <c r="B995" s="57"/>
      <c r="C995" s="57"/>
      <c r="D995" s="57"/>
      <c r="E995" s="57"/>
      <c r="F995" s="57"/>
      <c r="G995" s="57"/>
      <c r="H995" s="56"/>
      <c r="I995" s="56"/>
      <c r="J995" s="120"/>
      <c r="K995" s="57"/>
      <c r="L995" s="57"/>
      <c r="M995" s="57"/>
      <c r="N995" s="57"/>
      <c r="O995" s="57"/>
      <c r="P995" s="57"/>
      <c r="Q995" s="57"/>
      <c r="R995" s="57"/>
      <c r="S995" s="57"/>
      <c r="T995" s="57"/>
      <c r="U995" s="57"/>
      <c r="V995" s="57"/>
      <c r="W995" s="57"/>
      <c r="X995" s="57"/>
      <c r="Y995" s="57"/>
      <c r="Z995" s="57"/>
      <c r="AA995" s="57"/>
      <c r="AB995" s="57"/>
    </row>
    <row r="996" spans="1:28" ht="11.25" customHeight="1">
      <c r="A996" s="56"/>
      <c r="B996" s="57"/>
      <c r="C996" s="57"/>
      <c r="D996" s="57"/>
      <c r="E996" s="57"/>
      <c r="F996" s="57"/>
      <c r="G996" s="57"/>
      <c r="H996" s="56"/>
      <c r="I996" s="56"/>
      <c r="J996" s="120"/>
      <c r="K996" s="57"/>
      <c r="L996" s="57"/>
      <c r="M996" s="57"/>
      <c r="N996" s="57"/>
      <c r="O996" s="57"/>
      <c r="P996" s="57"/>
      <c r="Q996" s="57"/>
      <c r="R996" s="57"/>
      <c r="S996" s="57"/>
      <c r="T996" s="57"/>
      <c r="U996" s="57"/>
      <c r="V996" s="57"/>
      <c r="W996" s="57"/>
      <c r="X996" s="57"/>
      <c r="Y996" s="57"/>
      <c r="Z996" s="57"/>
      <c r="AA996" s="57"/>
      <c r="AB996" s="57"/>
    </row>
    <row r="997" spans="1:28" ht="11.25" customHeight="1">
      <c r="A997" s="56"/>
      <c r="B997" s="57"/>
      <c r="C997" s="57"/>
      <c r="D997" s="57"/>
      <c r="E997" s="57"/>
      <c r="F997" s="57"/>
      <c r="G997" s="57"/>
      <c r="H997" s="56"/>
      <c r="I997" s="56"/>
      <c r="J997" s="120"/>
      <c r="K997" s="57"/>
      <c r="L997" s="57"/>
      <c r="M997" s="57"/>
      <c r="N997" s="57"/>
      <c r="O997" s="57"/>
      <c r="P997" s="57"/>
      <c r="Q997" s="57"/>
      <c r="R997" s="57"/>
      <c r="S997" s="57"/>
      <c r="T997" s="57"/>
      <c r="U997" s="57"/>
      <c r="V997" s="57"/>
      <c r="W997" s="57"/>
      <c r="X997" s="57"/>
      <c r="Y997" s="57"/>
      <c r="Z997" s="57"/>
      <c r="AA997" s="57"/>
      <c r="AB997" s="57"/>
    </row>
    <row r="998" spans="1:28" ht="11.25" customHeight="1">
      <c r="A998" s="56"/>
      <c r="B998" s="57"/>
      <c r="C998" s="57"/>
      <c r="D998" s="57"/>
      <c r="E998" s="57"/>
      <c r="F998" s="57"/>
      <c r="G998" s="57"/>
      <c r="H998" s="56"/>
      <c r="I998" s="56"/>
      <c r="J998" s="120"/>
      <c r="K998" s="57"/>
      <c r="L998" s="57"/>
      <c r="M998" s="57"/>
      <c r="N998" s="57"/>
      <c r="O998" s="57"/>
      <c r="P998" s="57"/>
      <c r="Q998" s="57"/>
      <c r="R998" s="57"/>
      <c r="S998" s="57"/>
      <c r="T998" s="57"/>
      <c r="U998" s="57"/>
      <c r="V998" s="57"/>
      <c r="W998" s="57"/>
      <c r="X998" s="57"/>
      <c r="Y998" s="57"/>
      <c r="Z998" s="57"/>
      <c r="AA998" s="57"/>
      <c r="AB998" s="57"/>
    </row>
    <row r="999" spans="1:28" ht="11.25" customHeight="1">
      <c r="A999" s="56"/>
      <c r="B999" s="57"/>
      <c r="C999" s="57"/>
      <c r="D999" s="57"/>
      <c r="E999" s="57"/>
      <c r="F999" s="57"/>
      <c r="G999" s="57"/>
      <c r="H999" s="56"/>
      <c r="I999" s="56"/>
      <c r="J999" s="120"/>
      <c r="K999" s="57"/>
      <c r="L999" s="57"/>
      <c r="M999" s="57"/>
      <c r="N999" s="57"/>
      <c r="O999" s="57"/>
      <c r="P999" s="57"/>
      <c r="Q999" s="57"/>
      <c r="R999" s="57"/>
      <c r="S999" s="57"/>
      <c r="T999" s="57"/>
      <c r="U999" s="57"/>
      <c r="V999" s="57"/>
      <c r="W999" s="57"/>
      <c r="X999" s="57"/>
      <c r="Y999" s="57"/>
      <c r="Z999" s="57"/>
      <c r="AA999" s="57"/>
      <c r="AB999" s="57"/>
    </row>
    <row r="1000" spans="1:28" ht="11.25" customHeight="1">
      <c r="A1000" s="56"/>
      <c r="B1000" s="57"/>
      <c r="C1000" s="57"/>
      <c r="D1000" s="57"/>
      <c r="E1000" s="57"/>
      <c r="F1000" s="57"/>
      <c r="G1000" s="57"/>
      <c r="H1000" s="56"/>
      <c r="I1000" s="56"/>
      <c r="J1000" s="120"/>
      <c r="K1000" s="57"/>
      <c r="L1000" s="57"/>
      <c r="M1000" s="57"/>
      <c r="N1000" s="57"/>
      <c r="O1000" s="57"/>
      <c r="P1000" s="57"/>
      <c r="Q1000" s="57"/>
      <c r="R1000" s="57"/>
      <c r="S1000" s="57"/>
      <c r="T1000" s="57"/>
      <c r="U1000" s="57"/>
      <c r="V1000" s="57"/>
      <c r="W1000" s="57"/>
      <c r="X1000" s="57"/>
      <c r="Y1000" s="57"/>
      <c r="Z1000" s="57"/>
      <c r="AA1000" s="57"/>
      <c r="AB1000" s="57"/>
    </row>
  </sheetData>
  <mergeCells count="8">
    <mergeCell ref="B18:B20"/>
    <mergeCell ref="B21:G21"/>
    <mergeCell ref="B1:G1"/>
    <mergeCell ref="C5:D5"/>
    <mergeCell ref="B6:B9"/>
    <mergeCell ref="B10:B14"/>
    <mergeCell ref="B15:B17"/>
    <mergeCell ref="B3:P3"/>
  </mergeCells>
  <hyperlinks>
    <hyperlink ref="K7" r:id="rId1" xr:uid="{00000000-0004-0000-0300-000000000000}"/>
    <hyperlink ref="N8" r:id="rId2" display="OAP, el proceso fue cumplido en el II cuatrimestre. Adicionalmente fué incluido en el respectivo capítulo del Informe de Rendición de Cuentas sectorial realizado, el cual se encuentra publicado en la Web Institucional en el siguiente enlace_x000a_https://www.pa" xr:uid="{00000000-0004-0000-0300-000001000000}"/>
    <hyperlink ref="N15" r:id="rId3" xr:uid="{00000000-0004-0000-0300-000002000000}"/>
  </hyperlinks>
  <pageMargins left="0.31496062992125984" right="0.31496062992125984" top="0.74803149606299213" bottom="0.74803149606299213" header="0" footer="0"/>
  <pageSetup orientation="landscape" r:id="rId4"/>
  <rowBreaks count="1" manualBreakCount="1">
    <brk id="17"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00"/>
  <sheetViews>
    <sheetView topLeftCell="H4" workbookViewId="0">
      <selection activeCell="O4" sqref="O4"/>
    </sheetView>
  </sheetViews>
  <sheetFormatPr baseColWidth="10" defaultColWidth="12.625" defaultRowHeight="15" customHeight="1"/>
  <cols>
    <col min="1" max="1" width="2.375" customWidth="1"/>
    <col min="2" max="2" width="25.5" hidden="1" customWidth="1"/>
    <col min="3" max="3" width="5.625" customWidth="1"/>
    <col min="4" max="4" width="29" customWidth="1"/>
    <col min="5" max="5" width="36" customWidth="1"/>
    <col min="6" max="6" width="28.5" customWidth="1"/>
    <col min="7" max="7" width="18.75" customWidth="1"/>
    <col min="8" max="8" width="10.125" customWidth="1"/>
    <col min="9" max="9" width="32.5" customWidth="1"/>
    <col min="10" max="10" width="11.875" customWidth="1"/>
    <col min="11" max="11" width="29.25" style="117" customWidth="1"/>
    <col min="12" max="12" width="26.625" customWidth="1"/>
    <col min="13" max="13" width="9.375" customWidth="1"/>
    <col min="14" max="14" width="30.25" style="117" customWidth="1"/>
    <col min="15" max="15" width="27.625" customWidth="1"/>
    <col min="16" max="16" width="9.375" customWidth="1"/>
    <col min="17" max="17" width="36" customWidth="1"/>
    <col min="18" max="36" width="9.375" customWidth="1"/>
  </cols>
  <sheetData>
    <row r="1" spans="1:36" ht="90" customHeight="1" thickTop="1" thickBot="1">
      <c r="A1" s="312" t="s">
        <v>355</v>
      </c>
      <c r="B1" s="312"/>
      <c r="C1" s="312"/>
      <c r="D1" s="312"/>
      <c r="E1" s="312"/>
      <c r="F1" s="312"/>
      <c r="G1" s="312"/>
      <c r="H1" s="312"/>
      <c r="I1" s="312"/>
      <c r="J1" s="312"/>
      <c r="K1" s="312"/>
      <c r="L1" s="312"/>
      <c r="M1" s="312"/>
      <c r="N1" s="312"/>
      <c r="O1" s="312"/>
      <c r="P1" s="312"/>
      <c r="Q1" s="312"/>
      <c r="R1" s="310"/>
      <c r="S1" s="310"/>
      <c r="T1" s="310"/>
      <c r="U1" s="310"/>
      <c r="V1" s="310"/>
      <c r="W1" s="310"/>
      <c r="X1" s="310"/>
      <c r="Y1" s="310"/>
      <c r="Z1" s="310"/>
      <c r="AA1" s="310"/>
      <c r="AB1" s="310"/>
      <c r="AC1" s="311"/>
      <c r="AD1" s="1"/>
      <c r="AE1" s="1"/>
      <c r="AF1" s="1"/>
      <c r="AG1" s="1"/>
      <c r="AH1" s="1"/>
      <c r="AI1" s="1"/>
      <c r="AJ1" s="1"/>
    </row>
    <row r="2" spans="1:36" ht="27.75" customHeight="1" thickTop="1" thickBot="1">
      <c r="A2" s="1"/>
      <c r="B2" s="315" t="s">
        <v>356</v>
      </c>
      <c r="C2" s="316"/>
      <c r="D2" s="316"/>
      <c r="E2" s="316"/>
      <c r="F2" s="316"/>
      <c r="G2" s="316"/>
      <c r="H2" s="316"/>
      <c r="I2" s="316"/>
      <c r="J2" s="316"/>
      <c r="K2" s="316"/>
      <c r="L2" s="316"/>
      <c r="M2" s="316"/>
      <c r="N2" s="316"/>
      <c r="O2" s="316"/>
      <c r="P2" s="316"/>
      <c r="Q2" s="316"/>
      <c r="R2" s="1"/>
      <c r="S2" s="1"/>
      <c r="T2" s="1"/>
      <c r="U2" s="1"/>
      <c r="V2" s="1"/>
      <c r="W2" s="1"/>
      <c r="X2" s="1"/>
      <c r="Y2" s="1"/>
      <c r="Z2" s="1"/>
      <c r="AA2" s="1"/>
      <c r="AB2" s="1"/>
      <c r="AC2" s="1"/>
      <c r="AD2" s="1"/>
      <c r="AE2" s="1"/>
      <c r="AF2" s="1"/>
      <c r="AG2" s="1"/>
      <c r="AH2" s="1"/>
      <c r="AI2" s="1"/>
      <c r="AJ2" s="1"/>
    </row>
    <row r="3" spans="1:36" ht="40.5" customHeight="1" thickBot="1">
      <c r="A3" s="1"/>
      <c r="B3" s="73" t="s">
        <v>2</v>
      </c>
      <c r="C3" s="212" t="s">
        <v>199</v>
      </c>
      <c r="D3" s="213"/>
      <c r="E3" s="74" t="s">
        <v>4</v>
      </c>
      <c r="F3" s="74" t="s">
        <v>357</v>
      </c>
      <c r="G3" s="75" t="s">
        <v>5</v>
      </c>
      <c r="H3" s="76" t="s">
        <v>6</v>
      </c>
      <c r="I3" s="41" t="s">
        <v>358</v>
      </c>
      <c r="J3" s="59" t="s">
        <v>359</v>
      </c>
      <c r="K3" s="235" t="s">
        <v>635</v>
      </c>
      <c r="L3" s="40" t="s">
        <v>9</v>
      </c>
      <c r="M3" s="41" t="s">
        <v>359</v>
      </c>
      <c r="N3" s="235" t="s">
        <v>644</v>
      </c>
      <c r="O3" s="40" t="s">
        <v>10</v>
      </c>
      <c r="P3" s="41" t="s">
        <v>359</v>
      </c>
      <c r="Q3" s="235" t="s">
        <v>573</v>
      </c>
      <c r="R3" s="1"/>
      <c r="S3" s="1"/>
      <c r="T3" s="1"/>
      <c r="U3" s="1"/>
      <c r="V3" s="1"/>
      <c r="W3" s="1"/>
      <c r="X3" s="1"/>
      <c r="Y3" s="1"/>
      <c r="Z3" s="1"/>
      <c r="AA3" s="1"/>
      <c r="AB3" s="1"/>
      <c r="AC3" s="1"/>
      <c r="AD3" s="1"/>
      <c r="AE3" s="1"/>
      <c r="AF3" s="1"/>
      <c r="AG3" s="1"/>
      <c r="AH3" s="1"/>
      <c r="AI3" s="1"/>
      <c r="AJ3" s="1"/>
    </row>
    <row r="4" spans="1:36" ht="409.6" thickBot="1">
      <c r="A4" s="3"/>
      <c r="B4" s="214" t="s">
        <v>360</v>
      </c>
      <c r="C4" s="107" t="s">
        <v>12</v>
      </c>
      <c r="D4" s="300" t="s">
        <v>361</v>
      </c>
      <c r="E4" s="300" t="s">
        <v>362</v>
      </c>
      <c r="F4" s="300" t="s">
        <v>363</v>
      </c>
      <c r="G4" s="300" t="s">
        <v>664</v>
      </c>
      <c r="H4" s="77">
        <v>44196</v>
      </c>
      <c r="I4" s="303" t="s">
        <v>698</v>
      </c>
      <c r="J4" s="62">
        <f>AVERAGE(1,1,1,0.5,0.7,1,1,1.1,1,0,1)</f>
        <v>0.84545454545454557</v>
      </c>
      <c r="K4" s="102" t="s">
        <v>636</v>
      </c>
      <c r="L4" s="303" t="s">
        <v>364</v>
      </c>
      <c r="M4" s="78">
        <f>AVERAGE(1,1,1,1,1,1,1,0.5,1,1)</f>
        <v>0.95</v>
      </c>
      <c r="N4" s="102" t="s">
        <v>578</v>
      </c>
      <c r="O4" s="303" t="s">
        <v>620</v>
      </c>
      <c r="P4" s="104">
        <f>AVERAGE(1,1,1,1,1,1,1,1,1,1,1,1)</f>
        <v>1</v>
      </c>
      <c r="Q4" s="102" t="s">
        <v>574</v>
      </c>
      <c r="R4" s="1"/>
      <c r="S4" s="1"/>
      <c r="T4" s="1"/>
      <c r="U4" s="1"/>
      <c r="V4" s="1"/>
      <c r="W4" s="1"/>
      <c r="X4" s="1"/>
      <c r="Y4" s="1"/>
      <c r="Z4" s="1"/>
      <c r="AA4" s="1"/>
      <c r="AB4" s="1"/>
      <c r="AC4" s="1"/>
      <c r="AD4" s="1"/>
      <c r="AE4" s="1"/>
      <c r="AF4" s="1"/>
      <c r="AG4" s="1"/>
      <c r="AH4" s="1"/>
      <c r="AI4" s="1"/>
      <c r="AJ4" s="1"/>
    </row>
    <row r="5" spans="1:36" ht="222" customHeight="1" thickBot="1">
      <c r="A5" s="1"/>
      <c r="B5" s="215"/>
      <c r="C5" s="107">
        <v>1.2</v>
      </c>
      <c r="D5" s="300" t="s">
        <v>365</v>
      </c>
      <c r="E5" s="300" t="s">
        <v>366</v>
      </c>
      <c r="F5" s="300" t="s">
        <v>367</v>
      </c>
      <c r="G5" s="300" t="s">
        <v>697</v>
      </c>
      <c r="H5" s="77">
        <v>44196</v>
      </c>
      <c r="I5" s="10" t="s">
        <v>368</v>
      </c>
      <c r="J5" s="62">
        <f>AVERAGE(1,0.6,0.7,0,1,1)</f>
        <v>0.71666666666666667</v>
      </c>
      <c r="K5" s="102" t="s">
        <v>636</v>
      </c>
      <c r="L5" s="303" t="s">
        <v>369</v>
      </c>
      <c r="M5" s="78">
        <f>AVERAGE(1,1,1,0.9,0.65,1,1,1)</f>
        <v>0.94374999999999998</v>
      </c>
      <c r="N5" s="102" t="s">
        <v>574</v>
      </c>
      <c r="O5" s="303" t="s">
        <v>621</v>
      </c>
      <c r="P5" s="104">
        <f>AVERAGE(1,0.95,1,1,1,1,1)</f>
        <v>0.99285714285714288</v>
      </c>
      <c r="Q5" s="102" t="s">
        <v>574</v>
      </c>
      <c r="R5" s="1"/>
      <c r="S5" s="1"/>
      <c r="T5" s="1"/>
      <c r="U5" s="1"/>
      <c r="V5" s="1"/>
      <c r="W5" s="1"/>
      <c r="X5" s="1"/>
      <c r="Y5" s="1"/>
      <c r="Z5" s="1"/>
      <c r="AA5" s="1"/>
      <c r="AB5" s="1"/>
      <c r="AC5" s="1"/>
      <c r="AD5" s="1"/>
      <c r="AE5" s="1"/>
      <c r="AF5" s="1"/>
      <c r="AG5" s="1"/>
      <c r="AH5" s="1"/>
      <c r="AI5" s="1"/>
      <c r="AJ5" s="1"/>
    </row>
    <row r="6" spans="1:36" ht="409.6" thickBot="1">
      <c r="A6" s="1"/>
      <c r="B6" s="216"/>
      <c r="C6" s="107" t="s">
        <v>20</v>
      </c>
      <c r="D6" s="300" t="s">
        <v>370</v>
      </c>
      <c r="E6" s="300" t="s">
        <v>371</v>
      </c>
      <c r="F6" s="300" t="s">
        <v>372</v>
      </c>
      <c r="G6" s="300" t="s">
        <v>373</v>
      </c>
      <c r="H6" s="77">
        <v>44196</v>
      </c>
      <c r="I6" s="119" t="s">
        <v>666</v>
      </c>
      <c r="J6" s="62">
        <f>AVERAGE(0,0,0,0,0,0.3,0)</f>
        <v>4.2857142857142858E-2</v>
      </c>
      <c r="K6" s="102" t="s">
        <v>636</v>
      </c>
      <c r="L6" s="303" t="s">
        <v>374</v>
      </c>
      <c r="M6" s="62">
        <f>AVERAGE(0.5,0,1,0,0.5,1)</f>
        <v>0.5</v>
      </c>
      <c r="N6" s="102" t="s">
        <v>574</v>
      </c>
      <c r="O6" s="303" t="s">
        <v>375</v>
      </c>
      <c r="P6" s="104">
        <f>AVERAGE(1,0,1,1,0,1)</f>
        <v>0.66666666666666663</v>
      </c>
      <c r="Q6" s="102" t="s">
        <v>574</v>
      </c>
      <c r="R6" s="1"/>
      <c r="S6" s="1"/>
      <c r="T6" s="1"/>
      <c r="U6" s="1"/>
      <c r="V6" s="1"/>
      <c r="W6" s="1"/>
      <c r="X6" s="1"/>
      <c r="Y6" s="1"/>
      <c r="Z6" s="1"/>
      <c r="AA6" s="1"/>
      <c r="AB6" s="1"/>
      <c r="AC6" s="1"/>
      <c r="AD6" s="1"/>
      <c r="AE6" s="1"/>
      <c r="AF6" s="1"/>
      <c r="AG6" s="1"/>
      <c r="AH6" s="1"/>
      <c r="AI6" s="1"/>
      <c r="AJ6" s="1"/>
    </row>
    <row r="7" spans="1:36" ht="192" thickBot="1">
      <c r="A7" s="1"/>
      <c r="B7" s="79" t="s">
        <v>376</v>
      </c>
      <c r="C7" s="107" t="s">
        <v>30</v>
      </c>
      <c r="D7" s="300" t="s">
        <v>377</v>
      </c>
      <c r="E7" s="300" t="s">
        <v>378</v>
      </c>
      <c r="F7" s="300" t="s">
        <v>379</v>
      </c>
      <c r="G7" s="300" t="s">
        <v>380</v>
      </c>
      <c r="H7" s="77">
        <v>44196</v>
      </c>
      <c r="I7" s="15" t="s">
        <v>381</v>
      </c>
      <c r="J7" s="62">
        <f>AVERAGE(1)</f>
        <v>1</v>
      </c>
      <c r="K7" s="102" t="s">
        <v>645</v>
      </c>
      <c r="L7" s="313" t="s">
        <v>382</v>
      </c>
      <c r="M7" s="62">
        <f>AVERAGE(1)</f>
        <v>1</v>
      </c>
      <c r="N7" s="102" t="s">
        <v>574</v>
      </c>
      <c r="O7" s="313" t="s">
        <v>616</v>
      </c>
      <c r="P7" s="104">
        <f>AVERAGE(,)</f>
        <v>0</v>
      </c>
      <c r="Q7" s="102" t="s">
        <v>579</v>
      </c>
      <c r="R7" s="1"/>
      <c r="S7" s="1"/>
      <c r="T7" s="1"/>
      <c r="U7" s="1"/>
      <c r="V7" s="1"/>
      <c r="W7" s="1"/>
      <c r="X7" s="1"/>
      <c r="Y7" s="1"/>
      <c r="Z7" s="1"/>
      <c r="AA7" s="1"/>
      <c r="AB7" s="1"/>
      <c r="AC7" s="1"/>
      <c r="AD7" s="1"/>
      <c r="AE7" s="1"/>
      <c r="AF7" s="1"/>
      <c r="AG7" s="1"/>
      <c r="AH7" s="1"/>
      <c r="AI7" s="1"/>
      <c r="AJ7" s="1"/>
    </row>
    <row r="8" spans="1:36" ht="409.6" thickBot="1">
      <c r="A8" s="1"/>
      <c r="B8" s="210" t="s">
        <v>383</v>
      </c>
      <c r="C8" s="107" t="s">
        <v>42</v>
      </c>
      <c r="D8" s="300" t="s">
        <v>384</v>
      </c>
      <c r="E8" s="300" t="s">
        <v>385</v>
      </c>
      <c r="F8" s="300" t="s">
        <v>386</v>
      </c>
      <c r="G8" s="300" t="s">
        <v>387</v>
      </c>
      <c r="H8" s="77">
        <v>44196</v>
      </c>
      <c r="I8" s="119" t="s">
        <v>665</v>
      </c>
      <c r="J8" s="62">
        <f>AVERAGE(1,1,1,0.9,1,1)</f>
        <v>0.98333333333333339</v>
      </c>
      <c r="K8" s="102" t="s">
        <v>636</v>
      </c>
      <c r="L8" s="313" t="s">
        <v>388</v>
      </c>
      <c r="M8" s="62">
        <f>AVERAGE(1,1,1,0.3,1,1,0)</f>
        <v>0.75714285714285712</v>
      </c>
      <c r="N8" s="102" t="s">
        <v>574</v>
      </c>
      <c r="O8" s="313" t="s">
        <v>622</v>
      </c>
      <c r="P8" s="104">
        <f>AVERAGE(1,1,1,0)</f>
        <v>0.75</v>
      </c>
      <c r="Q8" s="313" t="s">
        <v>574</v>
      </c>
      <c r="R8" s="1"/>
      <c r="S8" s="1"/>
      <c r="T8" s="1"/>
      <c r="U8" s="1"/>
      <c r="V8" s="1"/>
      <c r="W8" s="1"/>
      <c r="X8" s="1"/>
      <c r="Y8" s="1"/>
      <c r="Z8" s="1"/>
      <c r="AA8" s="1"/>
      <c r="AB8" s="1"/>
      <c r="AC8" s="1"/>
      <c r="AD8" s="1"/>
      <c r="AE8" s="1"/>
      <c r="AF8" s="1"/>
      <c r="AG8" s="1"/>
      <c r="AH8" s="1"/>
      <c r="AI8" s="1"/>
      <c r="AJ8" s="1"/>
    </row>
    <row r="9" spans="1:36" ht="409.6" thickBot="1">
      <c r="A9" s="1"/>
      <c r="B9" s="215"/>
      <c r="C9" s="107" t="s">
        <v>45</v>
      </c>
      <c r="D9" s="300" t="s">
        <v>389</v>
      </c>
      <c r="E9" s="300" t="s">
        <v>390</v>
      </c>
      <c r="F9" s="300" t="s">
        <v>391</v>
      </c>
      <c r="G9" s="300" t="s">
        <v>392</v>
      </c>
      <c r="H9" s="77">
        <v>44195</v>
      </c>
      <c r="I9" s="48" t="s">
        <v>393</v>
      </c>
      <c r="J9" s="62">
        <f>AVERAGE(1,0.5,1)</f>
        <v>0.83333333333333337</v>
      </c>
      <c r="K9" s="102" t="s">
        <v>574</v>
      </c>
      <c r="L9" s="313" t="s">
        <v>619</v>
      </c>
      <c r="M9" s="62">
        <f>AVERAGE(0.5,0.5,0.5)</f>
        <v>0.5</v>
      </c>
      <c r="N9" s="102" t="s">
        <v>574</v>
      </c>
      <c r="O9" s="105" t="s">
        <v>623</v>
      </c>
      <c r="P9" s="104">
        <f>AVERAGE(1,1)</f>
        <v>1</v>
      </c>
      <c r="Q9" s="102" t="s">
        <v>574</v>
      </c>
      <c r="R9" s="1"/>
      <c r="S9" s="1"/>
      <c r="T9" s="1"/>
      <c r="U9" s="1"/>
      <c r="V9" s="1"/>
      <c r="W9" s="1"/>
      <c r="X9" s="1"/>
      <c r="Y9" s="1"/>
      <c r="Z9" s="1"/>
      <c r="AA9" s="1"/>
      <c r="AB9" s="1"/>
      <c r="AC9" s="1"/>
      <c r="AD9" s="1"/>
      <c r="AE9" s="1"/>
      <c r="AF9" s="1"/>
      <c r="AG9" s="1"/>
      <c r="AH9" s="1"/>
      <c r="AI9" s="1"/>
      <c r="AJ9" s="1"/>
    </row>
    <row r="10" spans="1:36" ht="128.25" thickBot="1">
      <c r="A10" s="1"/>
      <c r="B10" s="216"/>
      <c r="C10" s="107" t="s">
        <v>49</v>
      </c>
      <c r="D10" s="300" t="s">
        <v>394</v>
      </c>
      <c r="E10" s="300" t="s">
        <v>395</v>
      </c>
      <c r="F10" s="300" t="s">
        <v>396</v>
      </c>
      <c r="G10" s="300" t="s">
        <v>380</v>
      </c>
      <c r="H10" s="77">
        <v>44195</v>
      </c>
      <c r="I10" s="15" t="s">
        <v>397</v>
      </c>
      <c r="J10" s="62">
        <f>AVERAGE(0.9,)</f>
        <v>0.45</v>
      </c>
      <c r="K10" s="102" t="s">
        <v>636</v>
      </c>
      <c r="L10" s="313" t="s">
        <v>398</v>
      </c>
      <c r="M10" s="62">
        <f>AVERAGE(1)</f>
        <v>1</v>
      </c>
      <c r="N10" s="102" t="s">
        <v>574</v>
      </c>
      <c r="O10" s="105" t="s">
        <v>616</v>
      </c>
      <c r="P10" s="104">
        <f>AVERAGE(,)</f>
        <v>0</v>
      </c>
      <c r="Q10" s="102" t="s">
        <v>579</v>
      </c>
      <c r="R10" s="1"/>
      <c r="S10" s="1"/>
      <c r="T10" s="1"/>
      <c r="U10" s="1"/>
      <c r="V10" s="1"/>
      <c r="W10" s="1"/>
      <c r="X10" s="1"/>
      <c r="Y10" s="1"/>
      <c r="Z10" s="1"/>
      <c r="AA10" s="1"/>
      <c r="AB10" s="1"/>
      <c r="AC10" s="1"/>
      <c r="AD10" s="1"/>
      <c r="AE10" s="1"/>
      <c r="AF10" s="1"/>
      <c r="AG10" s="1"/>
      <c r="AH10" s="1"/>
      <c r="AI10" s="1"/>
      <c r="AJ10" s="1"/>
    </row>
    <row r="11" spans="1:36" ht="192" thickBot="1">
      <c r="A11" s="3"/>
      <c r="B11" s="210" t="s">
        <v>399</v>
      </c>
      <c r="C11" s="107" t="s">
        <v>54</v>
      </c>
      <c r="D11" s="300" t="s">
        <v>400</v>
      </c>
      <c r="E11" s="300" t="s">
        <v>401</v>
      </c>
      <c r="F11" s="300" t="s">
        <v>402</v>
      </c>
      <c r="G11" s="300" t="s">
        <v>403</v>
      </c>
      <c r="H11" s="77">
        <v>44196</v>
      </c>
      <c r="I11" s="48" t="s">
        <v>404</v>
      </c>
      <c r="J11" s="62">
        <f>AVERAGE(1,1)</f>
        <v>1</v>
      </c>
      <c r="K11" s="102" t="s">
        <v>574</v>
      </c>
      <c r="L11" s="313" t="s">
        <v>405</v>
      </c>
      <c r="M11" s="62">
        <f>AVERAGE(0.5,0.6)</f>
        <v>0.55000000000000004</v>
      </c>
      <c r="N11" s="102" t="s">
        <v>574</v>
      </c>
      <c r="O11" s="105" t="s">
        <v>617</v>
      </c>
      <c r="P11" s="104">
        <f>AVERAGE(1)</f>
        <v>1</v>
      </c>
      <c r="Q11" s="102" t="s">
        <v>578</v>
      </c>
      <c r="R11" s="1"/>
      <c r="S11" s="1"/>
      <c r="T11" s="1"/>
      <c r="U11" s="1"/>
      <c r="V11" s="1"/>
      <c r="W11" s="1"/>
      <c r="X11" s="1"/>
      <c r="Y11" s="1"/>
      <c r="Z11" s="1"/>
      <c r="AA11" s="1"/>
      <c r="AB11" s="1"/>
      <c r="AC11" s="1"/>
      <c r="AD11" s="1"/>
      <c r="AE11" s="1"/>
      <c r="AF11" s="1"/>
      <c r="AG11" s="1"/>
      <c r="AH11" s="1"/>
      <c r="AI11" s="1"/>
      <c r="AJ11" s="1"/>
    </row>
    <row r="12" spans="1:36" ht="243" thickBot="1">
      <c r="A12" s="1"/>
      <c r="B12" s="211"/>
      <c r="C12" s="107">
        <v>4.2</v>
      </c>
      <c r="D12" s="300" t="s">
        <v>406</v>
      </c>
      <c r="E12" s="300" t="s">
        <v>407</v>
      </c>
      <c r="F12" s="300" t="s">
        <v>408</v>
      </c>
      <c r="G12" s="300" t="s">
        <v>409</v>
      </c>
      <c r="H12" s="77">
        <v>44196</v>
      </c>
      <c r="I12" s="103" t="s">
        <v>618</v>
      </c>
      <c r="J12" s="62">
        <f>AVERAGE(0,0.5)</f>
        <v>0.25</v>
      </c>
      <c r="K12" s="102" t="s">
        <v>574</v>
      </c>
      <c r="L12" s="313" t="s">
        <v>410</v>
      </c>
      <c r="M12" s="62">
        <f>AVERAGE(0,0,0)</f>
        <v>0</v>
      </c>
      <c r="N12" s="102" t="s">
        <v>646</v>
      </c>
      <c r="O12" s="314" t="s">
        <v>624</v>
      </c>
      <c r="P12" s="104">
        <f>AVERAGE(0,0)</f>
        <v>0</v>
      </c>
      <c r="Q12" s="102" t="s">
        <v>578</v>
      </c>
      <c r="R12" s="1"/>
      <c r="S12" s="1"/>
      <c r="T12" s="1"/>
      <c r="U12" s="1"/>
      <c r="V12" s="1"/>
      <c r="W12" s="1"/>
      <c r="X12" s="1"/>
      <c r="Y12" s="1"/>
      <c r="Z12" s="1"/>
      <c r="AA12" s="1"/>
      <c r="AB12" s="1"/>
      <c r="AC12" s="1"/>
      <c r="AD12" s="1"/>
      <c r="AE12" s="1"/>
      <c r="AF12" s="1"/>
      <c r="AG12" s="1"/>
      <c r="AH12" s="1"/>
      <c r="AI12" s="1"/>
      <c r="AJ12" s="1"/>
    </row>
    <row r="13" spans="1:36" ht="138.75" customHeight="1" thickBot="1">
      <c r="A13" s="1"/>
      <c r="B13" s="210" t="s">
        <v>411</v>
      </c>
      <c r="C13" s="144" t="s">
        <v>279</v>
      </c>
      <c r="D13" s="300" t="s">
        <v>412</v>
      </c>
      <c r="E13" s="300"/>
      <c r="F13" s="300" t="s">
        <v>413</v>
      </c>
      <c r="G13" s="300" t="s">
        <v>380</v>
      </c>
      <c r="H13" s="77">
        <v>44196</v>
      </c>
      <c r="I13" s="15" t="s">
        <v>414</v>
      </c>
      <c r="J13" s="62">
        <f>AVERAGE(1)</f>
        <v>1</v>
      </c>
      <c r="K13" s="102" t="s">
        <v>578</v>
      </c>
      <c r="L13" s="313" t="s">
        <v>415</v>
      </c>
      <c r="M13" s="62">
        <f>AVERAGE(1)</f>
        <v>1</v>
      </c>
      <c r="N13" s="102" t="s">
        <v>574</v>
      </c>
      <c r="O13" s="105" t="s">
        <v>616</v>
      </c>
      <c r="P13" s="104">
        <f>AVERAGE(1)</f>
        <v>1</v>
      </c>
      <c r="Q13" s="102" t="s">
        <v>578</v>
      </c>
      <c r="R13" s="1"/>
      <c r="S13" s="1"/>
      <c r="T13" s="1"/>
      <c r="U13" s="1"/>
      <c r="V13" s="1"/>
      <c r="W13" s="1"/>
      <c r="X13" s="1"/>
      <c r="Y13" s="1"/>
      <c r="Z13" s="1"/>
      <c r="AA13" s="1"/>
      <c r="AB13" s="1"/>
      <c r="AC13" s="1"/>
      <c r="AD13" s="1"/>
      <c r="AE13" s="1"/>
      <c r="AF13" s="1"/>
      <c r="AG13" s="1"/>
      <c r="AH13" s="1"/>
      <c r="AI13" s="1"/>
      <c r="AJ13" s="1"/>
    </row>
    <row r="14" spans="1:36" ht="409.6" thickBot="1">
      <c r="A14" s="1"/>
      <c r="B14" s="189"/>
      <c r="C14" s="145">
        <v>5.2</v>
      </c>
      <c r="D14" s="300" t="s">
        <v>416</v>
      </c>
      <c r="E14" s="300" t="s">
        <v>417</v>
      </c>
      <c r="F14" s="300" t="s">
        <v>413</v>
      </c>
      <c r="G14" s="300" t="s">
        <v>418</v>
      </c>
      <c r="H14" s="66">
        <v>44196</v>
      </c>
      <c r="I14" s="32" t="s">
        <v>419</v>
      </c>
      <c r="J14" s="71">
        <f>AVERAGE(1,0.5,0.5,1,1,1)</f>
        <v>0.83333333333333337</v>
      </c>
      <c r="K14" s="102" t="s">
        <v>578</v>
      </c>
      <c r="L14" s="313" t="s">
        <v>420</v>
      </c>
      <c r="M14" s="71">
        <f>AVERAGE(1,1,1,0.8,1,1)</f>
        <v>0.96666666666666667</v>
      </c>
      <c r="N14" s="102" t="s">
        <v>574</v>
      </c>
      <c r="O14" s="314" t="s">
        <v>625</v>
      </c>
      <c r="P14" s="104">
        <f>AVERAGE(1,1,1,1,1,1,1)</f>
        <v>1</v>
      </c>
      <c r="Q14" s="102" t="s">
        <v>574</v>
      </c>
      <c r="R14" s="1"/>
      <c r="S14" s="1"/>
      <c r="T14" s="1"/>
      <c r="U14" s="1"/>
      <c r="V14" s="1"/>
      <c r="W14" s="1"/>
      <c r="X14" s="1"/>
      <c r="Y14" s="1"/>
      <c r="Z14" s="1"/>
      <c r="AA14" s="1"/>
      <c r="AB14" s="1"/>
      <c r="AC14" s="1"/>
      <c r="AD14" s="1"/>
      <c r="AE14" s="1"/>
      <c r="AF14" s="1"/>
      <c r="AG14" s="1"/>
      <c r="AH14" s="1"/>
      <c r="AI14" s="1"/>
      <c r="AJ14" s="1"/>
    </row>
    <row r="15" spans="1:36" ht="19.5" thickBot="1">
      <c r="A15" s="1"/>
      <c r="B15" s="157" t="s">
        <v>421</v>
      </c>
      <c r="C15" s="158"/>
      <c r="D15" s="158"/>
      <c r="E15" s="158"/>
      <c r="F15" s="158"/>
      <c r="G15" s="158"/>
      <c r="H15" s="159"/>
      <c r="I15" s="21"/>
      <c r="J15" s="22">
        <f>AVERAGE(J14,J13,J12,J11,J10,J9,J8,J7,J6,J5,J4)*0.33</f>
        <v>0.23864935064935069</v>
      </c>
      <c r="K15" s="125"/>
      <c r="L15" s="1"/>
      <c r="M15" s="22">
        <f>AVERAGE(M14,M13,M12,M11,M10,M9,M8,M7,M6,M5,M4)*0.33</f>
        <v>0.24502678571428568</v>
      </c>
      <c r="N15" s="111"/>
      <c r="O15" s="1"/>
      <c r="P15" s="22">
        <f>AVERAGE(P14,P13,P12,P11,P10,P9,P8,P7,P6,P5,P4)*0.33</f>
        <v>0.22228571428571431</v>
      </c>
      <c r="Q15" s="1"/>
      <c r="R15" s="1"/>
      <c r="S15" s="1"/>
      <c r="T15" s="1"/>
      <c r="U15" s="1"/>
      <c r="V15" s="1"/>
      <c r="W15" s="1"/>
      <c r="X15" s="1"/>
      <c r="Y15" s="1"/>
      <c r="Z15" s="1"/>
      <c r="AA15" s="1"/>
      <c r="AB15" s="1"/>
      <c r="AC15" s="1"/>
      <c r="AD15" s="1"/>
      <c r="AE15" s="1"/>
      <c r="AF15" s="1"/>
      <c r="AG15" s="1"/>
      <c r="AH15" s="1"/>
      <c r="AI15" s="1"/>
      <c r="AJ15" s="1"/>
    </row>
    <row r="16" spans="1:36">
      <c r="A16" s="1"/>
      <c r="B16" s="1"/>
      <c r="C16" s="1"/>
      <c r="D16" s="1"/>
      <c r="E16" s="1"/>
      <c r="F16" s="1"/>
      <c r="G16" s="1"/>
      <c r="H16" s="1"/>
      <c r="I16" s="1"/>
      <c r="J16" s="1"/>
      <c r="K16" s="109"/>
      <c r="L16" s="1"/>
      <c r="M16" s="1"/>
      <c r="N16" s="109"/>
      <c r="O16" s="1"/>
      <c r="P16" s="1"/>
      <c r="Q16" s="1"/>
      <c r="R16" s="1"/>
      <c r="S16" s="1"/>
      <c r="T16" s="1"/>
      <c r="U16" s="1"/>
      <c r="V16" s="1"/>
      <c r="W16" s="1"/>
      <c r="X16" s="1"/>
      <c r="Y16" s="1"/>
      <c r="Z16" s="1"/>
      <c r="AA16" s="1"/>
      <c r="AB16" s="1"/>
      <c r="AC16" s="1"/>
      <c r="AD16" s="1"/>
      <c r="AE16" s="1"/>
      <c r="AF16" s="1"/>
      <c r="AG16" s="1"/>
      <c r="AH16" s="1"/>
      <c r="AI16" s="1"/>
      <c r="AJ16" s="1"/>
    </row>
    <row r="17" spans="1:36">
      <c r="A17" s="1"/>
      <c r="B17" s="1"/>
      <c r="C17" s="1"/>
      <c r="D17" s="1"/>
      <c r="E17" s="1"/>
      <c r="F17" s="1"/>
      <c r="G17" s="1"/>
      <c r="H17" s="1"/>
      <c r="I17" s="1"/>
      <c r="J17" s="1"/>
      <c r="K17" s="109"/>
      <c r="L17" s="1"/>
      <c r="M17" s="1"/>
      <c r="N17" s="109"/>
      <c r="O17" s="1"/>
      <c r="P17" s="1"/>
      <c r="Q17" s="1"/>
      <c r="R17" s="1"/>
      <c r="S17" s="1"/>
      <c r="T17" s="1"/>
      <c r="U17" s="1"/>
      <c r="V17" s="1"/>
      <c r="W17" s="1"/>
      <c r="X17" s="1"/>
      <c r="Y17" s="1"/>
      <c r="Z17" s="1"/>
      <c r="AA17" s="1"/>
      <c r="AB17" s="1"/>
      <c r="AC17" s="1"/>
      <c r="AD17" s="1"/>
      <c r="AE17" s="1"/>
      <c r="AF17" s="1"/>
      <c r="AG17" s="1"/>
      <c r="AH17" s="1"/>
      <c r="AI17" s="1"/>
      <c r="AJ17" s="1"/>
    </row>
    <row r="18" spans="1:36">
      <c r="A18" s="1"/>
      <c r="B18" s="1"/>
      <c r="C18" s="1"/>
      <c r="D18" s="1"/>
      <c r="E18" s="1"/>
      <c r="F18" s="1"/>
      <c r="G18" s="1"/>
      <c r="H18" s="1"/>
      <c r="I18" s="1"/>
      <c r="J18" s="1"/>
      <c r="K18" s="109"/>
      <c r="L18" s="1"/>
      <c r="M18" s="1"/>
      <c r="N18" s="109"/>
      <c r="O18" s="1"/>
      <c r="P18" s="1"/>
      <c r="Q18" s="1"/>
      <c r="R18" s="1"/>
      <c r="S18" s="1"/>
      <c r="T18" s="1"/>
      <c r="U18" s="1"/>
      <c r="V18" s="1"/>
      <c r="W18" s="1"/>
      <c r="X18" s="1"/>
      <c r="Y18" s="1"/>
      <c r="Z18" s="1"/>
      <c r="AA18" s="1"/>
      <c r="AB18" s="1"/>
      <c r="AC18" s="1"/>
      <c r="AD18" s="1"/>
      <c r="AE18" s="1"/>
      <c r="AF18" s="1"/>
      <c r="AG18" s="1"/>
      <c r="AH18" s="1"/>
      <c r="AI18" s="1"/>
      <c r="AJ18" s="1"/>
    </row>
    <row r="19" spans="1:36" ht="17.25" customHeight="1">
      <c r="A19" s="1"/>
      <c r="B19" s="1"/>
      <c r="C19" s="1"/>
      <c r="D19" s="1"/>
      <c r="E19" s="1"/>
      <c r="F19" s="1"/>
      <c r="G19" s="1"/>
      <c r="H19" s="1"/>
      <c r="I19" s="1"/>
      <c r="J19" s="1"/>
      <c r="K19" s="109"/>
      <c r="L19" s="1"/>
      <c r="M19" s="1"/>
      <c r="N19" s="109"/>
      <c r="O19" s="1"/>
      <c r="P19" s="1"/>
      <c r="Q19" s="1"/>
      <c r="R19" s="1"/>
      <c r="S19" s="1"/>
      <c r="T19" s="1"/>
      <c r="U19" s="1"/>
      <c r="V19" s="1"/>
      <c r="W19" s="1"/>
      <c r="X19" s="1"/>
      <c r="Y19" s="1"/>
      <c r="Z19" s="1"/>
      <c r="AA19" s="1"/>
      <c r="AB19" s="1"/>
      <c r="AC19" s="1"/>
      <c r="AD19" s="1"/>
      <c r="AE19" s="1"/>
      <c r="AF19" s="1"/>
      <c r="AG19" s="1"/>
      <c r="AH19" s="1"/>
      <c r="AI19" s="1"/>
      <c r="AJ19" s="1"/>
    </row>
    <row r="20" spans="1:36" ht="17.25" customHeight="1">
      <c r="A20" s="1"/>
      <c r="B20" s="1"/>
      <c r="C20" s="1"/>
      <c r="D20" s="1"/>
      <c r="E20" s="1"/>
      <c r="F20" s="1"/>
      <c r="G20" s="1"/>
      <c r="H20" s="1"/>
      <c r="I20" s="1"/>
      <c r="J20" s="1"/>
      <c r="K20" s="109"/>
      <c r="L20" s="1"/>
      <c r="M20" s="1"/>
      <c r="N20" s="109"/>
      <c r="O20" s="1"/>
      <c r="P20" s="1"/>
      <c r="Q20" s="1"/>
      <c r="R20" s="1"/>
      <c r="S20" s="1"/>
      <c r="T20" s="1"/>
      <c r="U20" s="1"/>
      <c r="V20" s="1"/>
      <c r="W20" s="1"/>
      <c r="X20" s="1"/>
      <c r="Y20" s="1"/>
      <c r="Z20" s="1"/>
      <c r="AA20" s="1"/>
      <c r="AB20" s="1"/>
      <c r="AC20" s="1"/>
      <c r="AD20" s="1"/>
      <c r="AE20" s="1"/>
      <c r="AF20" s="1"/>
      <c r="AG20" s="1"/>
      <c r="AH20" s="1"/>
      <c r="AI20" s="1"/>
      <c r="AJ20" s="1"/>
    </row>
    <row r="21" spans="1:36" ht="17.25" customHeight="1">
      <c r="A21" s="1"/>
      <c r="B21" s="1"/>
      <c r="C21" s="1"/>
      <c r="D21" s="1"/>
      <c r="E21" s="1"/>
      <c r="F21" s="1"/>
      <c r="G21" s="1"/>
      <c r="H21" s="1"/>
      <c r="I21" s="1"/>
      <c r="J21" s="1"/>
      <c r="K21" s="109"/>
      <c r="L21" s="1"/>
      <c r="M21" s="1"/>
      <c r="N21" s="109"/>
      <c r="O21" s="1"/>
      <c r="P21" s="1"/>
      <c r="Q21" s="1"/>
      <c r="R21" s="1"/>
      <c r="S21" s="1"/>
      <c r="T21" s="1"/>
      <c r="U21" s="1"/>
      <c r="V21" s="1"/>
      <c r="W21" s="1"/>
      <c r="X21" s="1"/>
      <c r="Y21" s="1"/>
      <c r="Z21" s="1"/>
      <c r="AA21" s="1"/>
      <c r="AB21" s="1"/>
      <c r="AC21" s="1"/>
      <c r="AD21" s="1"/>
      <c r="AE21" s="1"/>
      <c r="AF21" s="1"/>
      <c r="AG21" s="1"/>
      <c r="AH21" s="1"/>
      <c r="AI21" s="1"/>
      <c r="AJ21" s="1"/>
    </row>
    <row r="22" spans="1:36" ht="15.75" customHeight="1">
      <c r="A22" s="1"/>
      <c r="B22" s="1"/>
      <c r="C22" s="1"/>
      <c r="D22" s="1"/>
      <c r="E22" s="1"/>
      <c r="F22" s="1"/>
      <c r="G22" s="1"/>
      <c r="H22" s="1"/>
      <c r="I22" s="1"/>
      <c r="J22" s="1"/>
      <c r="K22" s="109"/>
      <c r="L22" s="1"/>
      <c r="M22" s="1"/>
      <c r="N22" s="109"/>
      <c r="O22" s="1"/>
      <c r="P22" s="1"/>
      <c r="Q22" s="1"/>
      <c r="R22" s="1"/>
      <c r="S22" s="1"/>
      <c r="T22" s="1"/>
      <c r="U22" s="1"/>
      <c r="V22" s="1"/>
      <c r="W22" s="1"/>
      <c r="X22" s="1"/>
      <c r="Y22" s="1"/>
      <c r="Z22" s="1"/>
      <c r="AA22" s="1"/>
      <c r="AB22" s="1"/>
      <c r="AC22" s="1"/>
      <c r="AD22" s="1"/>
      <c r="AE22" s="1"/>
      <c r="AF22" s="1"/>
      <c r="AG22" s="1"/>
      <c r="AH22" s="1"/>
      <c r="AI22" s="1"/>
      <c r="AJ22" s="1"/>
    </row>
    <row r="23" spans="1:36" ht="17.25" customHeight="1">
      <c r="A23" s="1"/>
      <c r="B23" s="1"/>
      <c r="C23" s="1"/>
      <c r="D23" s="1"/>
      <c r="E23" s="1"/>
      <c r="F23" s="1"/>
      <c r="G23" s="1"/>
      <c r="H23" s="1"/>
      <c r="I23" s="1"/>
      <c r="J23" s="1"/>
      <c r="K23" s="109"/>
      <c r="L23" s="1"/>
      <c r="M23" s="1"/>
      <c r="N23" s="109"/>
      <c r="O23" s="1"/>
      <c r="P23" s="1"/>
      <c r="Q23" s="1"/>
      <c r="R23" s="1"/>
      <c r="S23" s="1"/>
      <c r="T23" s="1"/>
      <c r="U23" s="1"/>
      <c r="V23" s="1"/>
      <c r="W23" s="1"/>
      <c r="X23" s="1"/>
      <c r="Y23" s="1"/>
      <c r="Z23" s="1"/>
      <c r="AA23" s="1"/>
      <c r="AB23" s="1"/>
      <c r="AC23" s="1"/>
      <c r="AD23" s="1"/>
      <c r="AE23" s="1"/>
      <c r="AF23" s="1"/>
      <c r="AG23" s="1"/>
      <c r="AH23" s="1"/>
      <c r="AI23" s="1"/>
      <c r="AJ23" s="1"/>
    </row>
    <row r="24" spans="1:36" ht="17.25" customHeight="1">
      <c r="A24" s="1"/>
      <c r="B24" s="1"/>
      <c r="C24" s="1"/>
      <c r="D24" s="1"/>
      <c r="E24" s="1"/>
      <c r="F24" s="1"/>
      <c r="G24" s="1"/>
      <c r="H24" s="1"/>
      <c r="I24" s="1"/>
      <c r="J24" s="1"/>
      <c r="K24" s="109"/>
      <c r="L24" s="1"/>
      <c r="M24" s="1"/>
      <c r="N24" s="109"/>
      <c r="O24" s="1"/>
      <c r="P24" s="1"/>
      <c r="Q24" s="1"/>
      <c r="R24" s="1"/>
      <c r="S24" s="1"/>
      <c r="T24" s="1"/>
      <c r="U24" s="1"/>
      <c r="V24" s="1"/>
      <c r="W24" s="1"/>
      <c r="X24" s="1"/>
      <c r="Y24" s="1"/>
      <c r="Z24" s="1"/>
      <c r="AA24" s="1"/>
      <c r="AB24" s="1"/>
      <c r="AC24" s="1"/>
      <c r="AD24" s="1"/>
      <c r="AE24" s="1"/>
      <c r="AF24" s="1"/>
      <c r="AG24" s="1"/>
      <c r="AH24" s="1"/>
      <c r="AI24" s="1"/>
      <c r="AJ24" s="1"/>
    </row>
    <row r="25" spans="1:36" ht="17.25" customHeight="1">
      <c r="A25" s="1"/>
      <c r="B25" s="1"/>
      <c r="C25" s="1"/>
      <c r="D25" s="1"/>
      <c r="E25" s="1"/>
      <c r="F25" s="1"/>
      <c r="G25" s="1"/>
      <c r="H25" s="1"/>
      <c r="I25" s="1"/>
      <c r="J25" s="1"/>
      <c r="K25" s="109"/>
      <c r="L25" s="1"/>
      <c r="M25" s="1"/>
      <c r="N25" s="109"/>
      <c r="O25" s="1"/>
      <c r="P25" s="1"/>
      <c r="Q25" s="1"/>
      <c r="R25" s="1"/>
      <c r="S25" s="1"/>
      <c r="T25" s="1"/>
      <c r="U25" s="1"/>
      <c r="V25" s="1"/>
      <c r="W25" s="1"/>
      <c r="X25" s="1"/>
      <c r="Y25" s="1"/>
      <c r="Z25" s="1"/>
      <c r="AA25" s="1"/>
      <c r="AB25" s="1"/>
      <c r="AC25" s="1"/>
      <c r="AD25" s="1"/>
      <c r="AE25" s="1"/>
      <c r="AF25" s="1"/>
      <c r="AG25" s="1"/>
      <c r="AH25" s="1"/>
      <c r="AI25" s="1"/>
      <c r="AJ25" s="1"/>
    </row>
    <row r="26" spans="1:36" ht="17.25" customHeight="1">
      <c r="A26" s="1"/>
      <c r="B26" s="1"/>
      <c r="C26" s="1"/>
      <c r="D26" s="1"/>
      <c r="E26" s="1"/>
      <c r="F26" s="1"/>
      <c r="G26" s="1"/>
      <c r="H26" s="1"/>
      <c r="I26" s="1"/>
      <c r="J26" s="1"/>
      <c r="K26" s="109"/>
      <c r="L26" s="1"/>
      <c r="M26" s="1"/>
      <c r="N26" s="109"/>
      <c r="O26" s="1"/>
      <c r="P26" s="1"/>
      <c r="Q26" s="1"/>
      <c r="R26" s="1"/>
      <c r="S26" s="1"/>
      <c r="T26" s="1"/>
      <c r="U26" s="1"/>
      <c r="V26" s="1"/>
      <c r="W26" s="1"/>
      <c r="X26" s="1"/>
      <c r="Y26" s="1"/>
      <c r="Z26" s="1"/>
      <c r="AA26" s="1"/>
      <c r="AB26" s="1"/>
      <c r="AC26" s="1"/>
      <c r="AD26" s="1"/>
      <c r="AE26" s="1"/>
      <c r="AF26" s="1"/>
      <c r="AG26" s="1"/>
      <c r="AH26" s="1"/>
      <c r="AI26" s="1"/>
      <c r="AJ26" s="1"/>
    </row>
    <row r="27" spans="1:36" ht="17.25" customHeight="1">
      <c r="A27" s="1"/>
      <c r="B27" s="1"/>
      <c r="C27" s="1"/>
      <c r="D27" s="1"/>
      <c r="E27" s="1"/>
      <c r="F27" s="1"/>
      <c r="G27" s="1"/>
      <c r="H27" s="1"/>
      <c r="I27" s="1"/>
      <c r="J27" s="1"/>
      <c r="K27" s="109"/>
      <c r="L27" s="1"/>
      <c r="M27" s="1"/>
      <c r="N27" s="109"/>
      <c r="O27" s="1"/>
      <c r="P27" s="1"/>
      <c r="Q27" s="1"/>
      <c r="R27" s="1"/>
      <c r="S27" s="1"/>
      <c r="T27" s="1"/>
      <c r="U27" s="1"/>
      <c r="V27" s="1"/>
      <c r="W27" s="1"/>
      <c r="X27" s="1"/>
      <c r="Y27" s="1"/>
      <c r="Z27" s="1"/>
      <c r="AA27" s="1"/>
      <c r="AB27" s="1"/>
      <c r="AC27" s="1"/>
      <c r="AD27" s="1"/>
      <c r="AE27" s="1"/>
      <c r="AF27" s="1"/>
      <c r="AG27" s="1"/>
      <c r="AH27" s="1"/>
      <c r="AI27" s="1"/>
      <c r="AJ27" s="1"/>
    </row>
    <row r="28" spans="1:36" ht="17.25" customHeight="1">
      <c r="A28" s="1"/>
      <c r="B28" s="1"/>
      <c r="C28" s="1"/>
      <c r="D28" s="1"/>
      <c r="E28" s="1"/>
      <c r="F28" s="1"/>
      <c r="G28" s="1"/>
      <c r="H28" s="1"/>
      <c r="I28" s="1"/>
      <c r="J28" s="1"/>
      <c r="K28" s="109"/>
      <c r="L28" s="1"/>
      <c r="M28" s="1"/>
      <c r="N28" s="109"/>
      <c r="O28" s="1"/>
      <c r="P28" s="1"/>
      <c r="Q28" s="1"/>
      <c r="R28" s="1"/>
      <c r="S28" s="1"/>
      <c r="T28" s="1"/>
      <c r="U28" s="1"/>
      <c r="V28" s="1"/>
      <c r="W28" s="1"/>
      <c r="X28" s="1"/>
      <c r="Y28" s="1"/>
      <c r="Z28" s="1"/>
      <c r="AA28" s="1"/>
      <c r="AB28" s="1"/>
      <c r="AC28" s="1"/>
      <c r="AD28" s="1"/>
      <c r="AE28" s="1"/>
      <c r="AF28" s="1"/>
      <c r="AG28" s="1"/>
      <c r="AH28" s="1"/>
      <c r="AI28" s="1"/>
      <c r="AJ28" s="1"/>
    </row>
    <row r="29" spans="1:36" ht="17.25" customHeight="1">
      <c r="A29" s="1"/>
      <c r="B29" s="1"/>
      <c r="C29" s="1"/>
      <c r="D29" s="1"/>
      <c r="E29" s="1"/>
      <c r="F29" s="1"/>
      <c r="G29" s="1"/>
      <c r="H29" s="1"/>
      <c r="I29" s="1"/>
      <c r="J29" s="1"/>
      <c r="K29" s="109"/>
      <c r="L29" s="1"/>
      <c r="M29" s="1"/>
      <c r="N29" s="109"/>
      <c r="O29" s="1"/>
      <c r="P29" s="1"/>
      <c r="Q29" s="1"/>
      <c r="R29" s="1"/>
      <c r="S29" s="1"/>
      <c r="T29" s="1"/>
      <c r="U29" s="1"/>
      <c r="V29" s="1"/>
      <c r="W29" s="1"/>
      <c r="X29" s="1"/>
      <c r="Y29" s="1"/>
      <c r="Z29" s="1"/>
      <c r="AA29" s="1"/>
      <c r="AB29" s="1"/>
      <c r="AC29" s="1"/>
      <c r="AD29" s="1"/>
      <c r="AE29" s="1"/>
      <c r="AF29" s="1"/>
      <c r="AG29" s="1"/>
      <c r="AH29" s="1"/>
      <c r="AI29" s="1"/>
      <c r="AJ29" s="1"/>
    </row>
    <row r="30" spans="1:36" ht="15.75" customHeight="1">
      <c r="A30" s="1"/>
      <c r="B30" s="1"/>
      <c r="C30" s="1"/>
      <c r="D30" s="1"/>
      <c r="E30" s="1"/>
      <c r="F30" s="1"/>
      <c r="G30" s="1"/>
      <c r="H30" s="1"/>
      <c r="I30" s="1"/>
      <c r="J30" s="1"/>
      <c r="K30" s="109"/>
      <c r="L30" s="1"/>
      <c r="M30" s="1"/>
      <c r="N30" s="109"/>
      <c r="O30" s="1"/>
      <c r="P30" s="1"/>
      <c r="Q30" s="1"/>
      <c r="R30" s="1"/>
      <c r="S30" s="1"/>
      <c r="T30" s="1"/>
      <c r="U30" s="1"/>
      <c r="V30" s="1"/>
      <c r="W30" s="1"/>
      <c r="X30" s="1"/>
      <c r="Y30" s="1"/>
      <c r="Z30" s="1"/>
      <c r="AA30" s="1"/>
      <c r="AB30" s="1"/>
      <c r="AC30" s="1"/>
      <c r="AD30" s="1"/>
      <c r="AE30" s="1"/>
      <c r="AF30" s="1"/>
      <c r="AG30" s="1"/>
      <c r="AH30" s="1"/>
      <c r="AI30" s="1"/>
      <c r="AJ30" s="1"/>
    </row>
    <row r="31" spans="1:36" ht="15.75" customHeight="1">
      <c r="A31" s="1"/>
      <c r="B31" s="1"/>
      <c r="C31" s="1"/>
      <c r="D31" s="1"/>
      <c r="E31" s="1"/>
      <c r="F31" s="1"/>
      <c r="G31" s="1"/>
      <c r="H31" s="1"/>
      <c r="I31" s="1"/>
      <c r="J31" s="1"/>
      <c r="K31" s="109"/>
      <c r="L31" s="1"/>
      <c r="M31" s="1"/>
      <c r="N31" s="109"/>
      <c r="O31" s="1"/>
      <c r="P31" s="1"/>
      <c r="Q31" s="1"/>
      <c r="R31" s="1"/>
      <c r="S31" s="1"/>
      <c r="T31" s="1"/>
      <c r="U31" s="1"/>
      <c r="V31" s="1"/>
      <c r="W31" s="1"/>
      <c r="X31" s="1"/>
      <c r="Y31" s="1"/>
      <c r="Z31" s="1"/>
      <c r="AA31" s="1"/>
      <c r="AB31" s="1"/>
      <c r="AC31" s="1"/>
      <c r="AD31" s="1"/>
      <c r="AE31" s="1"/>
      <c r="AF31" s="1"/>
      <c r="AG31" s="1"/>
      <c r="AH31" s="1"/>
      <c r="AI31" s="1"/>
      <c r="AJ31" s="1"/>
    </row>
    <row r="32" spans="1:36" ht="15.75" customHeight="1">
      <c r="A32" s="1"/>
      <c r="B32" s="1"/>
      <c r="C32" s="1"/>
      <c r="D32" s="1"/>
      <c r="E32" s="1"/>
      <c r="F32" s="1"/>
      <c r="G32" s="1"/>
      <c r="H32" s="1"/>
      <c r="I32" s="1"/>
      <c r="J32" s="1"/>
      <c r="K32" s="109"/>
      <c r="L32" s="1"/>
      <c r="M32" s="1"/>
      <c r="N32" s="109"/>
      <c r="O32" s="1"/>
      <c r="P32" s="1"/>
      <c r="Q32" s="1"/>
      <c r="R32" s="1"/>
      <c r="S32" s="1"/>
      <c r="T32" s="1"/>
      <c r="U32" s="1"/>
      <c r="V32" s="1"/>
      <c r="W32" s="1"/>
      <c r="X32" s="1"/>
      <c r="Y32" s="1"/>
      <c r="Z32" s="1"/>
      <c r="AA32" s="1"/>
      <c r="AB32" s="1"/>
      <c r="AC32" s="1"/>
      <c r="AD32" s="1"/>
      <c r="AE32" s="1"/>
      <c r="AF32" s="1"/>
      <c r="AG32" s="1"/>
      <c r="AH32" s="1"/>
      <c r="AI32" s="1"/>
      <c r="AJ32" s="1"/>
    </row>
    <row r="33" spans="1:36" ht="15.75" customHeight="1">
      <c r="A33" s="1"/>
      <c r="B33" s="1"/>
      <c r="C33" s="1"/>
      <c r="D33" s="1"/>
      <c r="E33" s="1"/>
      <c r="F33" s="1"/>
      <c r="G33" s="1"/>
      <c r="H33" s="1"/>
      <c r="I33" s="1"/>
      <c r="J33" s="1"/>
      <c r="K33" s="109"/>
      <c r="L33" s="1"/>
      <c r="M33" s="1"/>
      <c r="N33" s="109"/>
      <c r="O33" s="1"/>
      <c r="P33" s="1"/>
      <c r="Q33" s="1"/>
      <c r="R33" s="1"/>
      <c r="S33" s="1"/>
      <c r="T33" s="1"/>
      <c r="U33" s="1"/>
      <c r="V33" s="1"/>
      <c r="W33" s="1"/>
      <c r="X33" s="1"/>
      <c r="Y33" s="1"/>
      <c r="Z33" s="1"/>
      <c r="AA33" s="1"/>
      <c r="AB33" s="1"/>
      <c r="AC33" s="1"/>
      <c r="AD33" s="1"/>
      <c r="AE33" s="1"/>
      <c r="AF33" s="1"/>
      <c r="AG33" s="1"/>
      <c r="AH33" s="1"/>
      <c r="AI33" s="1"/>
      <c r="AJ33" s="1"/>
    </row>
    <row r="34" spans="1:36" ht="15.75" customHeight="1">
      <c r="A34" s="1"/>
      <c r="B34" s="1"/>
      <c r="C34" s="1"/>
      <c r="D34" s="1"/>
      <c r="E34" s="1"/>
      <c r="F34" s="1"/>
      <c r="G34" s="1"/>
      <c r="H34" s="1"/>
      <c r="I34" s="1"/>
      <c r="J34" s="1"/>
      <c r="K34" s="109"/>
      <c r="L34" s="1"/>
      <c r="M34" s="1"/>
      <c r="N34" s="109"/>
      <c r="O34" s="1"/>
      <c r="P34" s="1"/>
      <c r="Q34" s="1"/>
      <c r="R34" s="1"/>
      <c r="S34" s="1"/>
      <c r="T34" s="1"/>
      <c r="U34" s="1"/>
      <c r="V34" s="1"/>
      <c r="W34" s="1"/>
      <c r="X34" s="1"/>
      <c r="Y34" s="1"/>
      <c r="Z34" s="1"/>
      <c r="AA34" s="1"/>
      <c r="AB34" s="1"/>
      <c r="AC34" s="1"/>
      <c r="AD34" s="1"/>
      <c r="AE34" s="1"/>
      <c r="AF34" s="1"/>
      <c r="AG34" s="1"/>
      <c r="AH34" s="1"/>
      <c r="AI34" s="1"/>
      <c r="AJ34" s="1"/>
    </row>
    <row r="35" spans="1:36" ht="15.75" customHeight="1">
      <c r="A35" s="1"/>
      <c r="B35" s="1"/>
      <c r="C35" s="1"/>
      <c r="D35" s="1"/>
      <c r="E35" s="1"/>
      <c r="F35" s="1"/>
      <c r="G35" s="1"/>
      <c r="H35" s="1"/>
      <c r="I35" s="1"/>
      <c r="J35" s="1"/>
      <c r="K35" s="109"/>
      <c r="L35" s="1"/>
      <c r="M35" s="1"/>
      <c r="N35" s="109"/>
      <c r="O35" s="1"/>
      <c r="P35" s="1"/>
      <c r="Q35" s="1"/>
      <c r="R35" s="1"/>
      <c r="S35" s="1"/>
      <c r="T35" s="1"/>
      <c r="U35" s="1"/>
      <c r="V35" s="1"/>
      <c r="W35" s="1"/>
      <c r="X35" s="1"/>
      <c r="Y35" s="1"/>
      <c r="Z35" s="1"/>
      <c r="AA35" s="1"/>
      <c r="AB35" s="1"/>
      <c r="AC35" s="1"/>
      <c r="AD35" s="1"/>
      <c r="AE35" s="1"/>
      <c r="AF35" s="1"/>
      <c r="AG35" s="1"/>
      <c r="AH35" s="1"/>
      <c r="AI35" s="1"/>
      <c r="AJ35" s="1"/>
    </row>
    <row r="36" spans="1:36" ht="15.75" customHeight="1">
      <c r="A36" s="1"/>
      <c r="B36" s="1"/>
      <c r="C36" s="1"/>
      <c r="D36" s="1"/>
      <c r="E36" s="1"/>
      <c r="F36" s="1"/>
      <c r="G36" s="1"/>
      <c r="H36" s="1"/>
      <c r="I36" s="1"/>
      <c r="J36" s="1"/>
      <c r="K36" s="109"/>
      <c r="L36" s="1"/>
      <c r="M36" s="1"/>
      <c r="N36" s="109"/>
      <c r="O36" s="1"/>
      <c r="P36" s="1"/>
      <c r="Q36" s="1"/>
      <c r="R36" s="1"/>
      <c r="S36" s="1"/>
      <c r="T36" s="1"/>
      <c r="U36" s="1"/>
      <c r="V36" s="1"/>
      <c r="W36" s="1"/>
      <c r="X36" s="1"/>
      <c r="Y36" s="1"/>
      <c r="Z36" s="1"/>
      <c r="AA36" s="1"/>
      <c r="AB36" s="1"/>
      <c r="AC36" s="1"/>
      <c r="AD36" s="1"/>
      <c r="AE36" s="1"/>
      <c r="AF36" s="1"/>
      <c r="AG36" s="1"/>
      <c r="AH36" s="1"/>
      <c r="AI36" s="1"/>
      <c r="AJ36" s="1"/>
    </row>
    <row r="37" spans="1:36" ht="15.75" customHeight="1">
      <c r="A37" s="1"/>
      <c r="B37" s="1"/>
      <c r="C37" s="1"/>
      <c r="D37" s="1"/>
      <c r="E37" s="1"/>
      <c r="F37" s="1"/>
      <c r="G37" s="1"/>
      <c r="H37" s="1"/>
      <c r="I37" s="1"/>
      <c r="J37" s="1"/>
      <c r="K37" s="109"/>
      <c r="L37" s="1"/>
      <c r="M37" s="1"/>
      <c r="N37" s="109"/>
      <c r="O37" s="1"/>
      <c r="P37" s="1"/>
      <c r="Q37" s="1"/>
      <c r="R37" s="1"/>
      <c r="S37" s="1"/>
      <c r="T37" s="1"/>
      <c r="U37" s="1"/>
      <c r="V37" s="1"/>
      <c r="W37" s="1"/>
      <c r="X37" s="1"/>
      <c r="Y37" s="1"/>
      <c r="Z37" s="1"/>
      <c r="AA37" s="1"/>
      <c r="AB37" s="1"/>
      <c r="AC37" s="1"/>
      <c r="AD37" s="1"/>
      <c r="AE37" s="1"/>
      <c r="AF37" s="1"/>
      <c r="AG37" s="1"/>
      <c r="AH37" s="1"/>
      <c r="AI37" s="1"/>
      <c r="AJ37" s="1"/>
    </row>
    <row r="38" spans="1:36" ht="15.75" customHeight="1">
      <c r="A38" s="1"/>
      <c r="B38" s="1"/>
      <c r="C38" s="1"/>
      <c r="D38" s="1"/>
      <c r="E38" s="1"/>
      <c r="F38" s="1"/>
      <c r="G38" s="1"/>
      <c r="H38" s="1"/>
      <c r="I38" s="1"/>
      <c r="J38" s="1"/>
      <c r="K38" s="109"/>
      <c r="L38" s="1"/>
      <c r="M38" s="1"/>
      <c r="N38" s="109"/>
      <c r="O38" s="1"/>
      <c r="P38" s="1"/>
      <c r="Q38" s="1"/>
      <c r="R38" s="1"/>
      <c r="S38" s="1"/>
      <c r="T38" s="1"/>
      <c r="U38" s="1"/>
      <c r="V38" s="1"/>
      <c r="W38" s="1"/>
      <c r="X38" s="1"/>
      <c r="Y38" s="1"/>
      <c r="Z38" s="1"/>
      <c r="AA38" s="1"/>
      <c r="AB38" s="1"/>
      <c r="AC38" s="1"/>
      <c r="AD38" s="1"/>
      <c r="AE38" s="1"/>
      <c r="AF38" s="1"/>
      <c r="AG38" s="1"/>
      <c r="AH38" s="1"/>
      <c r="AI38" s="1"/>
      <c r="AJ38" s="1"/>
    </row>
    <row r="39" spans="1:36" ht="15.75" customHeight="1">
      <c r="A39" s="1"/>
      <c r="B39" s="1"/>
      <c r="C39" s="1"/>
      <c r="D39" s="1"/>
      <c r="E39" s="1"/>
      <c r="F39" s="1"/>
      <c r="G39" s="1"/>
      <c r="H39" s="1"/>
      <c r="I39" s="1"/>
      <c r="J39" s="1"/>
      <c r="K39" s="109"/>
      <c r="L39" s="1"/>
      <c r="M39" s="1"/>
      <c r="N39" s="109"/>
      <c r="O39" s="1"/>
      <c r="P39" s="1"/>
      <c r="Q39" s="1"/>
      <c r="R39" s="1"/>
      <c r="S39" s="1"/>
      <c r="T39" s="1"/>
      <c r="U39" s="1"/>
      <c r="V39" s="1"/>
      <c r="W39" s="1"/>
      <c r="X39" s="1"/>
      <c r="Y39" s="1"/>
      <c r="Z39" s="1"/>
      <c r="AA39" s="1"/>
      <c r="AB39" s="1"/>
      <c r="AC39" s="1"/>
      <c r="AD39" s="1"/>
      <c r="AE39" s="1"/>
      <c r="AF39" s="1"/>
      <c r="AG39" s="1"/>
      <c r="AH39" s="1"/>
      <c r="AI39" s="1"/>
      <c r="AJ39" s="1"/>
    </row>
    <row r="40" spans="1:36" ht="15.75" customHeight="1">
      <c r="A40" s="1"/>
      <c r="B40" s="1"/>
      <c r="C40" s="1"/>
      <c r="D40" s="1"/>
      <c r="E40" s="1"/>
      <c r="F40" s="1"/>
      <c r="G40" s="1"/>
      <c r="H40" s="1"/>
      <c r="I40" s="1"/>
      <c r="J40" s="1"/>
      <c r="K40" s="109"/>
      <c r="L40" s="1"/>
      <c r="M40" s="1"/>
      <c r="N40" s="109"/>
      <c r="O40" s="1"/>
      <c r="P40" s="1"/>
      <c r="Q40" s="1"/>
      <c r="R40" s="1"/>
      <c r="S40" s="1"/>
      <c r="T40" s="1"/>
      <c r="U40" s="1"/>
      <c r="V40" s="1"/>
      <c r="W40" s="1"/>
      <c r="X40" s="1"/>
      <c r="Y40" s="1"/>
      <c r="Z40" s="1"/>
      <c r="AA40" s="1"/>
      <c r="AB40" s="1"/>
      <c r="AC40" s="1"/>
      <c r="AD40" s="1"/>
      <c r="AE40" s="1"/>
      <c r="AF40" s="1"/>
      <c r="AG40" s="1"/>
      <c r="AH40" s="1"/>
      <c r="AI40" s="1"/>
      <c r="AJ40" s="1"/>
    </row>
    <row r="41" spans="1:36" ht="15.75" customHeight="1">
      <c r="A41" s="1"/>
      <c r="B41" s="1"/>
      <c r="C41" s="1"/>
      <c r="D41" s="1"/>
      <c r="E41" s="1"/>
      <c r="F41" s="1"/>
      <c r="G41" s="1"/>
      <c r="H41" s="1"/>
      <c r="I41" s="1"/>
      <c r="J41" s="1"/>
      <c r="K41" s="109"/>
      <c r="L41" s="1"/>
      <c r="M41" s="1"/>
      <c r="N41" s="109"/>
      <c r="O41" s="1"/>
      <c r="P41" s="1"/>
      <c r="Q41" s="1"/>
      <c r="R41" s="1"/>
      <c r="S41" s="1"/>
      <c r="T41" s="1"/>
      <c r="U41" s="1"/>
      <c r="V41" s="1"/>
      <c r="W41" s="1"/>
      <c r="X41" s="1"/>
      <c r="Y41" s="1"/>
      <c r="Z41" s="1"/>
      <c r="AA41" s="1"/>
      <c r="AB41" s="1"/>
      <c r="AC41" s="1"/>
      <c r="AD41" s="1"/>
      <c r="AE41" s="1"/>
      <c r="AF41" s="1"/>
      <c r="AG41" s="1"/>
      <c r="AH41" s="1"/>
      <c r="AI41" s="1"/>
      <c r="AJ41" s="1"/>
    </row>
    <row r="42" spans="1:36" ht="15.75" customHeight="1">
      <c r="A42" s="1"/>
      <c r="B42" s="1"/>
      <c r="C42" s="1"/>
      <c r="D42" s="1"/>
      <c r="E42" s="1"/>
      <c r="F42" s="1"/>
      <c r="G42" s="1"/>
      <c r="H42" s="1"/>
      <c r="I42" s="1"/>
      <c r="J42" s="1"/>
      <c r="K42" s="109"/>
      <c r="L42" s="1"/>
      <c r="M42" s="1"/>
      <c r="N42" s="109"/>
      <c r="O42" s="1"/>
      <c r="P42" s="1"/>
      <c r="Q42" s="1"/>
      <c r="R42" s="1"/>
      <c r="S42" s="1"/>
      <c r="T42" s="1"/>
      <c r="U42" s="1"/>
      <c r="V42" s="1"/>
      <c r="W42" s="1"/>
      <c r="X42" s="1"/>
      <c r="Y42" s="1"/>
      <c r="Z42" s="1"/>
      <c r="AA42" s="1"/>
      <c r="AB42" s="1"/>
      <c r="AC42" s="1"/>
      <c r="AD42" s="1"/>
      <c r="AE42" s="1"/>
      <c r="AF42" s="1"/>
      <c r="AG42" s="1"/>
      <c r="AH42" s="1"/>
      <c r="AI42" s="1"/>
      <c r="AJ42" s="1"/>
    </row>
    <row r="43" spans="1:36" ht="15.75" customHeight="1">
      <c r="A43" s="1"/>
      <c r="B43" s="1"/>
      <c r="C43" s="1"/>
      <c r="D43" s="1"/>
      <c r="E43" s="1"/>
      <c r="F43" s="1"/>
      <c r="G43" s="1"/>
      <c r="H43" s="1"/>
      <c r="I43" s="1"/>
      <c r="J43" s="1"/>
      <c r="K43" s="109"/>
      <c r="L43" s="1"/>
      <c r="M43" s="1"/>
      <c r="N43" s="109"/>
      <c r="O43" s="1"/>
      <c r="P43" s="1"/>
      <c r="Q43" s="1"/>
      <c r="R43" s="1"/>
      <c r="S43" s="1"/>
      <c r="T43" s="1"/>
      <c r="U43" s="1"/>
      <c r="V43" s="1"/>
      <c r="W43" s="1"/>
      <c r="X43" s="1"/>
      <c r="Y43" s="1"/>
      <c r="Z43" s="1"/>
      <c r="AA43" s="1"/>
      <c r="AB43" s="1"/>
      <c r="AC43" s="1"/>
      <c r="AD43" s="1"/>
      <c r="AE43" s="1"/>
      <c r="AF43" s="1"/>
      <c r="AG43" s="1"/>
      <c r="AH43" s="1"/>
      <c r="AI43" s="1"/>
      <c r="AJ43" s="1"/>
    </row>
    <row r="44" spans="1:36" ht="15.75" customHeight="1">
      <c r="A44" s="1"/>
      <c r="B44" s="1"/>
      <c r="C44" s="1"/>
      <c r="D44" s="1"/>
      <c r="E44" s="1"/>
      <c r="F44" s="1"/>
      <c r="G44" s="1"/>
      <c r="H44" s="1"/>
      <c r="I44" s="1"/>
      <c r="J44" s="1"/>
      <c r="K44" s="109"/>
      <c r="L44" s="1"/>
      <c r="M44" s="1"/>
      <c r="N44" s="109"/>
      <c r="O44" s="1"/>
      <c r="P44" s="1"/>
      <c r="Q44" s="1"/>
      <c r="R44" s="1"/>
      <c r="S44" s="1"/>
      <c r="T44" s="1"/>
      <c r="U44" s="1"/>
      <c r="V44" s="1"/>
      <c r="W44" s="1"/>
      <c r="X44" s="1"/>
      <c r="Y44" s="1"/>
      <c r="Z44" s="1"/>
      <c r="AA44" s="1"/>
      <c r="AB44" s="1"/>
      <c r="AC44" s="1"/>
      <c r="AD44" s="1"/>
      <c r="AE44" s="1"/>
      <c r="AF44" s="1"/>
      <c r="AG44" s="1"/>
      <c r="AH44" s="1"/>
      <c r="AI44" s="1"/>
      <c r="AJ44" s="1"/>
    </row>
    <row r="45" spans="1:36" ht="15.75" customHeight="1">
      <c r="A45" s="1"/>
      <c r="B45" s="1"/>
      <c r="C45" s="1"/>
      <c r="D45" s="1"/>
      <c r="E45" s="1"/>
      <c r="F45" s="1"/>
      <c r="G45" s="1"/>
      <c r="H45" s="1"/>
      <c r="I45" s="1"/>
      <c r="J45" s="1"/>
      <c r="K45" s="109"/>
      <c r="L45" s="1"/>
      <c r="M45" s="1"/>
      <c r="N45" s="109"/>
      <c r="O45" s="1"/>
      <c r="P45" s="1"/>
      <c r="Q45" s="1"/>
      <c r="R45" s="1"/>
      <c r="S45" s="1"/>
      <c r="T45" s="1"/>
      <c r="U45" s="1"/>
      <c r="V45" s="1"/>
      <c r="W45" s="1"/>
      <c r="X45" s="1"/>
      <c r="Y45" s="1"/>
      <c r="Z45" s="1"/>
      <c r="AA45" s="1"/>
      <c r="AB45" s="1"/>
      <c r="AC45" s="1"/>
      <c r="AD45" s="1"/>
      <c r="AE45" s="1"/>
      <c r="AF45" s="1"/>
      <c r="AG45" s="1"/>
      <c r="AH45" s="1"/>
      <c r="AI45" s="1"/>
      <c r="AJ45" s="1"/>
    </row>
    <row r="46" spans="1:36" ht="15.75" customHeight="1">
      <c r="A46" s="1"/>
      <c r="B46" s="1"/>
      <c r="C46" s="1"/>
      <c r="D46" s="1"/>
      <c r="E46" s="1"/>
      <c r="F46" s="1"/>
      <c r="G46" s="1"/>
      <c r="H46" s="1"/>
      <c r="I46" s="1"/>
      <c r="J46" s="1"/>
      <c r="K46" s="109"/>
      <c r="L46" s="1"/>
      <c r="M46" s="1"/>
      <c r="N46" s="109"/>
      <c r="O46" s="1"/>
      <c r="P46" s="1"/>
      <c r="Q46" s="1"/>
      <c r="R46" s="1"/>
      <c r="S46" s="1"/>
      <c r="T46" s="1"/>
      <c r="U46" s="1"/>
      <c r="V46" s="1"/>
      <c r="W46" s="1"/>
      <c r="X46" s="1"/>
      <c r="Y46" s="1"/>
      <c r="Z46" s="1"/>
      <c r="AA46" s="1"/>
      <c r="AB46" s="1"/>
      <c r="AC46" s="1"/>
      <c r="AD46" s="1"/>
      <c r="AE46" s="1"/>
      <c r="AF46" s="1"/>
      <c r="AG46" s="1"/>
      <c r="AH46" s="1"/>
      <c r="AI46" s="1"/>
      <c r="AJ46" s="1"/>
    </row>
    <row r="47" spans="1:36" ht="15.75" customHeight="1">
      <c r="A47" s="1"/>
      <c r="B47" s="1"/>
      <c r="C47" s="1"/>
      <c r="D47" s="1"/>
      <c r="E47" s="1"/>
      <c r="F47" s="1"/>
      <c r="G47" s="1"/>
      <c r="H47" s="1"/>
      <c r="I47" s="1"/>
      <c r="J47" s="1"/>
      <c r="K47" s="109"/>
      <c r="L47" s="1"/>
      <c r="M47" s="1"/>
      <c r="N47" s="109"/>
      <c r="O47" s="1"/>
      <c r="P47" s="1"/>
      <c r="Q47" s="1"/>
      <c r="R47" s="1"/>
      <c r="S47" s="1"/>
      <c r="T47" s="1"/>
      <c r="U47" s="1"/>
      <c r="V47" s="1"/>
      <c r="W47" s="1"/>
      <c r="X47" s="1"/>
      <c r="Y47" s="1"/>
      <c r="Z47" s="1"/>
      <c r="AA47" s="1"/>
      <c r="AB47" s="1"/>
      <c r="AC47" s="1"/>
      <c r="AD47" s="1"/>
      <c r="AE47" s="1"/>
      <c r="AF47" s="1"/>
      <c r="AG47" s="1"/>
      <c r="AH47" s="1"/>
      <c r="AI47" s="1"/>
      <c r="AJ47" s="1"/>
    </row>
    <row r="48" spans="1:36" ht="15.75" customHeight="1">
      <c r="A48" s="1"/>
      <c r="B48" s="1"/>
      <c r="C48" s="1"/>
      <c r="D48" s="1"/>
      <c r="E48" s="1"/>
      <c r="F48" s="1"/>
      <c r="G48" s="1"/>
      <c r="H48" s="1"/>
      <c r="I48" s="1"/>
      <c r="J48" s="1"/>
      <c r="K48" s="109"/>
      <c r="L48" s="1"/>
      <c r="M48" s="1"/>
      <c r="N48" s="109"/>
      <c r="O48" s="1"/>
      <c r="P48" s="1"/>
      <c r="Q48" s="1"/>
      <c r="R48" s="1"/>
      <c r="S48" s="1"/>
      <c r="T48" s="1"/>
      <c r="U48" s="1"/>
      <c r="V48" s="1"/>
      <c r="W48" s="1"/>
      <c r="X48" s="1"/>
      <c r="Y48" s="1"/>
      <c r="Z48" s="1"/>
      <c r="AA48" s="1"/>
      <c r="AB48" s="1"/>
      <c r="AC48" s="1"/>
      <c r="AD48" s="1"/>
      <c r="AE48" s="1"/>
      <c r="AF48" s="1"/>
      <c r="AG48" s="1"/>
      <c r="AH48" s="1"/>
      <c r="AI48" s="1"/>
      <c r="AJ48" s="1"/>
    </row>
    <row r="49" spans="1:36" ht="15.75" customHeight="1">
      <c r="A49" s="1"/>
      <c r="B49" s="1"/>
      <c r="C49" s="1"/>
      <c r="D49" s="1"/>
      <c r="E49" s="1"/>
      <c r="F49" s="1"/>
      <c r="G49" s="1"/>
      <c r="H49" s="1"/>
      <c r="I49" s="1"/>
      <c r="J49" s="1"/>
      <c r="K49" s="109"/>
      <c r="L49" s="1"/>
      <c r="M49" s="1"/>
      <c r="N49" s="109"/>
      <c r="O49" s="1"/>
      <c r="P49" s="1"/>
      <c r="Q49" s="1"/>
      <c r="R49" s="1"/>
      <c r="S49" s="1"/>
      <c r="T49" s="1"/>
      <c r="U49" s="1"/>
      <c r="V49" s="1"/>
      <c r="W49" s="1"/>
      <c r="X49" s="1"/>
      <c r="Y49" s="1"/>
      <c r="Z49" s="1"/>
      <c r="AA49" s="1"/>
      <c r="AB49" s="1"/>
      <c r="AC49" s="1"/>
      <c r="AD49" s="1"/>
      <c r="AE49" s="1"/>
      <c r="AF49" s="1"/>
      <c r="AG49" s="1"/>
      <c r="AH49" s="1"/>
      <c r="AI49" s="1"/>
      <c r="AJ49" s="1"/>
    </row>
    <row r="50" spans="1:36" ht="15.75" customHeight="1">
      <c r="A50" s="1"/>
      <c r="B50" s="1"/>
      <c r="C50" s="1"/>
      <c r="D50" s="1"/>
      <c r="E50" s="1"/>
      <c r="F50" s="1"/>
      <c r="G50" s="1"/>
      <c r="H50" s="1"/>
      <c r="I50" s="1"/>
      <c r="J50" s="1"/>
      <c r="K50" s="109"/>
      <c r="L50" s="1"/>
      <c r="M50" s="1"/>
      <c r="N50" s="109"/>
      <c r="O50" s="1"/>
      <c r="P50" s="1"/>
      <c r="Q50" s="1"/>
      <c r="R50" s="1"/>
      <c r="S50" s="1"/>
      <c r="T50" s="1"/>
      <c r="U50" s="1"/>
      <c r="V50" s="1"/>
      <c r="W50" s="1"/>
      <c r="X50" s="1"/>
      <c r="Y50" s="1"/>
      <c r="Z50" s="1"/>
      <c r="AA50" s="1"/>
      <c r="AB50" s="1"/>
      <c r="AC50" s="1"/>
      <c r="AD50" s="1"/>
      <c r="AE50" s="1"/>
      <c r="AF50" s="1"/>
      <c r="AG50" s="1"/>
      <c r="AH50" s="1"/>
      <c r="AI50" s="1"/>
      <c r="AJ50" s="1"/>
    </row>
    <row r="51" spans="1:36" ht="15.75" customHeight="1">
      <c r="A51" s="1"/>
      <c r="B51" s="1"/>
      <c r="C51" s="1"/>
      <c r="D51" s="1"/>
      <c r="E51" s="1"/>
      <c r="F51" s="1"/>
      <c r="G51" s="1"/>
      <c r="H51" s="1"/>
      <c r="I51" s="1"/>
      <c r="J51" s="1"/>
      <c r="K51" s="109"/>
      <c r="L51" s="1"/>
      <c r="M51" s="1"/>
      <c r="N51" s="109"/>
      <c r="O51" s="1"/>
      <c r="P51" s="1"/>
      <c r="Q51" s="1"/>
      <c r="R51" s="1"/>
      <c r="S51" s="1"/>
      <c r="T51" s="1"/>
      <c r="U51" s="1"/>
      <c r="V51" s="1"/>
      <c r="W51" s="1"/>
      <c r="X51" s="1"/>
      <c r="Y51" s="1"/>
      <c r="Z51" s="1"/>
      <c r="AA51" s="1"/>
      <c r="AB51" s="1"/>
      <c r="AC51" s="1"/>
      <c r="AD51" s="1"/>
      <c r="AE51" s="1"/>
      <c r="AF51" s="1"/>
      <c r="AG51" s="1"/>
      <c r="AH51" s="1"/>
      <c r="AI51" s="1"/>
      <c r="AJ51" s="1"/>
    </row>
    <row r="52" spans="1:36" ht="15.75" customHeight="1">
      <c r="A52" s="1"/>
      <c r="B52" s="1"/>
      <c r="C52" s="1"/>
      <c r="D52" s="1"/>
      <c r="E52" s="1"/>
      <c r="F52" s="1"/>
      <c r="G52" s="1"/>
      <c r="H52" s="1"/>
      <c r="I52" s="1"/>
      <c r="J52" s="1"/>
      <c r="K52" s="109"/>
      <c r="L52" s="1"/>
      <c r="M52" s="1"/>
      <c r="N52" s="109"/>
      <c r="O52" s="1"/>
      <c r="P52" s="1"/>
      <c r="Q52" s="1"/>
      <c r="R52" s="1"/>
      <c r="S52" s="1"/>
      <c r="T52" s="1"/>
      <c r="U52" s="1"/>
      <c r="V52" s="1"/>
      <c r="W52" s="1"/>
      <c r="X52" s="1"/>
      <c r="Y52" s="1"/>
      <c r="Z52" s="1"/>
      <c r="AA52" s="1"/>
      <c r="AB52" s="1"/>
      <c r="AC52" s="1"/>
      <c r="AD52" s="1"/>
      <c r="AE52" s="1"/>
      <c r="AF52" s="1"/>
      <c r="AG52" s="1"/>
      <c r="AH52" s="1"/>
      <c r="AI52" s="1"/>
      <c r="AJ52" s="1"/>
    </row>
    <row r="53" spans="1:36" ht="15.75" customHeight="1">
      <c r="A53" s="1"/>
      <c r="B53" s="1"/>
      <c r="C53" s="1"/>
      <c r="D53" s="1"/>
      <c r="E53" s="1"/>
      <c r="F53" s="1"/>
      <c r="G53" s="1"/>
      <c r="H53" s="1"/>
      <c r="I53" s="1"/>
      <c r="J53" s="1"/>
      <c r="K53" s="109"/>
      <c r="L53" s="1"/>
      <c r="M53" s="1"/>
      <c r="N53" s="109"/>
      <c r="O53" s="1"/>
      <c r="P53" s="1"/>
      <c r="Q53" s="1"/>
      <c r="R53" s="1"/>
      <c r="S53" s="1"/>
      <c r="T53" s="1"/>
      <c r="U53" s="1"/>
      <c r="V53" s="1"/>
      <c r="W53" s="1"/>
      <c r="X53" s="1"/>
      <c r="Y53" s="1"/>
      <c r="Z53" s="1"/>
      <c r="AA53" s="1"/>
      <c r="AB53" s="1"/>
      <c r="AC53" s="1"/>
      <c r="AD53" s="1"/>
      <c r="AE53" s="1"/>
      <c r="AF53" s="1"/>
      <c r="AG53" s="1"/>
      <c r="AH53" s="1"/>
      <c r="AI53" s="1"/>
      <c r="AJ53" s="1"/>
    </row>
    <row r="54" spans="1:36" ht="15.75" customHeight="1">
      <c r="A54" s="1"/>
      <c r="B54" s="1"/>
      <c r="C54" s="1"/>
      <c r="D54" s="1"/>
      <c r="E54" s="1"/>
      <c r="F54" s="1"/>
      <c r="G54" s="1"/>
      <c r="H54" s="1"/>
      <c r="I54" s="1"/>
      <c r="J54" s="1"/>
      <c r="K54" s="109"/>
      <c r="L54" s="1"/>
      <c r="M54" s="1"/>
      <c r="N54" s="109"/>
      <c r="O54" s="1"/>
      <c r="P54" s="1"/>
      <c r="Q54" s="1"/>
      <c r="R54" s="1"/>
      <c r="S54" s="1"/>
      <c r="T54" s="1"/>
      <c r="U54" s="1"/>
      <c r="V54" s="1"/>
      <c r="W54" s="1"/>
      <c r="X54" s="1"/>
      <c r="Y54" s="1"/>
      <c r="Z54" s="1"/>
      <c r="AA54" s="1"/>
      <c r="AB54" s="1"/>
      <c r="AC54" s="1"/>
      <c r="AD54" s="1"/>
      <c r="AE54" s="1"/>
      <c r="AF54" s="1"/>
      <c r="AG54" s="1"/>
      <c r="AH54" s="1"/>
      <c r="AI54" s="1"/>
      <c r="AJ54" s="1"/>
    </row>
    <row r="55" spans="1:36" ht="15.75" customHeight="1">
      <c r="A55" s="1"/>
      <c r="B55" s="1"/>
      <c r="C55" s="1"/>
      <c r="D55" s="1"/>
      <c r="E55" s="1"/>
      <c r="F55" s="1"/>
      <c r="G55" s="1"/>
      <c r="H55" s="1"/>
      <c r="I55" s="1"/>
      <c r="J55" s="1"/>
      <c r="K55" s="109"/>
      <c r="L55" s="1"/>
      <c r="M55" s="1"/>
      <c r="N55" s="109"/>
      <c r="O55" s="1"/>
      <c r="P55" s="1"/>
      <c r="Q55" s="1"/>
      <c r="R55" s="1"/>
      <c r="S55" s="1"/>
      <c r="T55" s="1"/>
      <c r="U55" s="1"/>
      <c r="V55" s="1"/>
      <c r="W55" s="1"/>
      <c r="X55" s="1"/>
      <c r="Y55" s="1"/>
      <c r="Z55" s="1"/>
      <c r="AA55" s="1"/>
      <c r="AB55" s="1"/>
      <c r="AC55" s="1"/>
      <c r="AD55" s="1"/>
      <c r="AE55" s="1"/>
      <c r="AF55" s="1"/>
      <c r="AG55" s="1"/>
      <c r="AH55" s="1"/>
      <c r="AI55" s="1"/>
      <c r="AJ55" s="1"/>
    </row>
    <row r="56" spans="1:36" ht="15.75" customHeight="1">
      <c r="A56" s="1"/>
      <c r="B56" s="1"/>
      <c r="C56" s="1"/>
      <c r="D56" s="1"/>
      <c r="E56" s="1"/>
      <c r="F56" s="1"/>
      <c r="G56" s="1"/>
      <c r="H56" s="1"/>
      <c r="I56" s="1"/>
      <c r="J56" s="1"/>
      <c r="K56" s="109"/>
      <c r="L56" s="1"/>
      <c r="M56" s="1"/>
      <c r="N56" s="109"/>
      <c r="O56" s="1"/>
      <c r="P56" s="1"/>
      <c r="Q56" s="1"/>
      <c r="R56" s="1"/>
      <c r="S56" s="1"/>
      <c r="T56" s="1"/>
      <c r="U56" s="1"/>
      <c r="V56" s="1"/>
      <c r="W56" s="1"/>
      <c r="X56" s="1"/>
      <c r="Y56" s="1"/>
      <c r="Z56" s="1"/>
      <c r="AA56" s="1"/>
      <c r="AB56" s="1"/>
      <c r="AC56" s="1"/>
      <c r="AD56" s="1"/>
      <c r="AE56" s="1"/>
      <c r="AF56" s="1"/>
      <c r="AG56" s="1"/>
      <c r="AH56" s="1"/>
      <c r="AI56" s="1"/>
      <c r="AJ56" s="1"/>
    </row>
    <row r="57" spans="1:36" ht="15.75" customHeight="1">
      <c r="A57" s="1"/>
      <c r="B57" s="1"/>
      <c r="C57" s="1"/>
      <c r="D57" s="1"/>
      <c r="E57" s="1"/>
      <c r="F57" s="1"/>
      <c r="G57" s="1"/>
      <c r="H57" s="1"/>
      <c r="I57" s="1"/>
      <c r="J57" s="1"/>
      <c r="K57" s="109"/>
      <c r="L57" s="1"/>
      <c r="M57" s="1"/>
      <c r="N57" s="109"/>
      <c r="O57" s="1"/>
      <c r="P57" s="1"/>
      <c r="Q57" s="1"/>
      <c r="R57" s="1"/>
      <c r="S57" s="1"/>
      <c r="T57" s="1"/>
      <c r="U57" s="1"/>
      <c r="V57" s="1"/>
      <c r="W57" s="1"/>
      <c r="X57" s="1"/>
      <c r="Y57" s="1"/>
      <c r="Z57" s="1"/>
      <c r="AA57" s="1"/>
      <c r="AB57" s="1"/>
      <c r="AC57" s="1"/>
      <c r="AD57" s="1"/>
      <c r="AE57" s="1"/>
      <c r="AF57" s="1"/>
      <c r="AG57" s="1"/>
      <c r="AH57" s="1"/>
      <c r="AI57" s="1"/>
      <c r="AJ57" s="1"/>
    </row>
    <row r="58" spans="1:36" ht="15.75" customHeight="1">
      <c r="A58" s="1"/>
      <c r="B58" s="1"/>
      <c r="C58" s="1"/>
      <c r="D58" s="1"/>
      <c r="E58" s="1"/>
      <c r="F58" s="1"/>
      <c r="G58" s="1"/>
      <c r="H58" s="1"/>
      <c r="I58" s="1"/>
      <c r="J58" s="1"/>
      <c r="K58" s="109"/>
      <c r="L58" s="1"/>
      <c r="M58" s="1"/>
      <c r="N58" s="109"/>
      <c r="O58" s="1"/>
      <c r="P58" s="1"/>
      <c r="Q58" s="1"/>
      <c r="R58" s="1"/>
      <c r="S58" s="1"/>
      <c r="T58" s="1"/>
      <c r="U58" s="1"/>
      <c r="V58" s="1"/>
      <c r="W58" s="1"/>
      <c r="X58" s="1"/>
      <c r="Y58" s="1"/>
      <c r="Z58" s="1"/>
      <c r="AA58" s="1"/>
      <c r="AB58" s="1"/>
      <c r="AC58" s="1"/>
      <c r="AD58" s="1"/>
      <c r="AE58" s="1"/>
      <c r="AF58" s="1"/>
      <c r="AG58" s="1"/>
      <c r="AH58" s="1"/>
      <c r="AI58" s="1"/>
      <c r="AJ58" s="1"/>
    </row>
    <row r="59" spans="1:36" ht="15.75" customHeight="1">
      <c r="A59" s="1"/>
      <c r="B59" s="1"/>
      <c r="C59" s="1"/>
      <c r="D59" s="1"/>
      <c r="E59" s="1"/>
      <c r="F59" s="1"/>
      <c r="G59" s="1"/>
      <c r="H59" s="1"/>
      <c r="I59" s="1"/>
      <c r="J59" s="1"/>
      <c r="K59" s="109"/>
      <c r="L59" s="1"/>
      <c r="M59" s="1"/>
      <c r="N59" s="109"/>
      <c r="O59" s="1"/>
      <c r="P59" s="1"/>
      <c r="Q59" s="1"/>
      <c r="R59" s="1"/>
      <c r="S59" s="1"/>
      <c r="T59" s="1"/>
      <c r="U59" s="1"/>
      <c r="V59" s="1"/>
      <c r="W59" s="1"/>
      <c r="X59" s="1"/>
      <c r="Y59" s="1"/>
      <c r="Z59" s="1"/>
      <c r="AA59" s="1"/>
      <c r="AB59" s="1"/>
      <c r="AC59" s="1"/>
      <c r="AD59" s="1"/>
      <c r="AE59" s="1"/>
      <c r="AF59" s="1"/>
      <c r="AG59" s="1"/>
      <c r="AH59" s="1"/>
      <c r="AI59" s="1"/>
      <c r="AJ59" s="1"/>
    </row>
    <row r="60" spans="1:36" ht="15.75" customHeight="1">
      <c r="A60" s="1"/>
      <c r="B60" s="1"/>
      <c r="C60" s="1"/>
      <c r="D60" s="1"/>
      <c r="E60" s="1"/>
      <c r="F60" s="1"/>
      <c r="G60" s="1"/>
      <c r="H60" s="1"/>
      <c r="I60" s="1"/>
      <c r="J60" s="1"/>
      <c r="K60" s="109"/>
      <c r="L60" s="1"/>
      <c r="M60" s="1"/>
      <c r="N60" s="109"/>
      <c r="O60" s="1"/>
      <c r="P60" s="1"/>
      <c r="Q60" s="1"/>
      <c r="R60" s="1"/>
      <c r="S60" s="1"/>
      <c r="T60" s="1"/>
      <c r="U60" s="1"/>
      <c r="V60" s="1"/>
      <c r="W60" s="1"/>
      <c r="X60" s="1"/>
      <c r="Y60" s="1"/>
      <c r="Z60" s="1"/>
      <c r="AA60" s="1"/>
      <c r="AB60" s="1"/>
      <c r="AC60" s="1"/>
      <c r="AD60" s="1"/>
      <c r="AE60" s="1"/>
      <c r="AF60" s="1"/>
      <c r="AG60" s="1"/>
      <c r="AH60" s="1"/>
      <c r="AI60" s="1"/>
      <c r="AJ60" s="1"/>
    </row>
    <row r="61" spans="1:36" ht="15.75" customHeight="1">
      <c r="A61" s="1"/>
      <c r="B61" s="1"/>
      <c r="C61" s="1"/>
      <c r="D61" s="1"/>
      <c r="E61" s="1"/>
      <c r="F61" s="1"/>
      <c r="G61" s="1"/>
      <c r="H61" s="1"/>
      <c r="I61" s="1"/>
      <c r="J61" s="1"/>
      <c r="K61" s="109"/>
      <c r="L61" s="1"/>
      <c r="M61" s="1"/>
      <c r="N61" s="109"/>
      <c r="O61" s="1"/>
      <c r="P61" s="1"/>
      <c r="Q61" s="1"/>
      <c r="R61" s="1"/>
      <c r="S61" s="1"/>
      <c r="T61" s="1"/>
      <c r="U61" s="1"/>
      <c r="V61" s="1"/>
      <c r="W61" s="1"/>
      <c r="X61" s="1"/>
      <c r="Y61" s="1"/>
      <c r="Z61" s="1"/>
      <c r="AA61" s="1"/>
      <c r="AB61" s="1"/>
      <c r="AC61" s="1"/>
      <c r="AD61" s="1"/>
      <c r="AE61" s="1"/>
      <c r="AF61" s="1"/>
      <c r="AG61" s="1"/>
      <c r="AH61" s="1"/>
      <c r="AI61" s="1"/>
      <c r="AJ61" s="1"/>
    </row>
    <row r="62" spans="1:36" ht="15.75" customHeight="1">
      <c r="A62" s="1"/>
      <c r="B62" s="1"/>
      <c r="C62" s="1"/>
      <c r="D62" s="1"/>
      <c r="E62" s="1"/>
      <c r="F62" s="1"/>
      <c r="G62" s="1"/>
      <c r="H62" s="1"/>
      <c r="I62" s="1"/>
      <c r="J62" s="1"/>
      <c r="K62" s="109"/>
      <c r="L62" s="1"/>
      <c r="M62" s="1"/>
      <c r="N62" s="109"/>
      <c r="O62" s="1"/>
      <c r="P62" s="1"/>
      <c r="Q62" s="1"/>
      <c r="R62" s="1"/>
      <c r="S62" s="1"/>
      <c r="T62" s="1"/>
      <c r="U62" s="1"/>
      <c r="V62" s="1"/>
      <c r="W62" s="1"/>
      <c r="X62" s="1"/>
      <c r="Y62" s="1"/>
      <c r="Z62" s="1"/>
      <c r="AA62" s="1"/>
      <c r="AB62" s="1"/>
      <c r="AC62" s="1"/>
      <c r="AD62" s="1"/>
      <c r="AE62" s="1"/>
      <c r="AF62" s="1"/>
      <c r="AG62" s="1"/>
      <c r="AH62" s="1"/>
      <c r="AI62" s="1"/>
      <c r="AJ62" s="1"/>
    </row>
    <row r="63" spans="1:36" ht="15.75" customHeight="1">
      <c r="A63" s="1"/>
      <c r="B63" s="1"/>
      <c r="C63" s="1"/>
      <c r="D63" s="1"/>
      <c r="E63" s="1"/>
      <c r="F63" s="1"/>
      <c r="G63" s="1"/>
      <c r="H63" s="1"/>
      <c r="I63" s="1"/>
      <c r="J63" s="1"/>
      <c r="K63" s="109"/>
      <c r="L63" s="1"/>
      <c r="M63" s="1"/>
      <c r="N63" s="109"/>
      <c r="O63" s="1"/>
      <c r="P63" s="1"/>
      <c r="Q63" s="1"/>
      <c r="R63" s="1"/>
      <c r="S63" s="1"/>
      <c r="T63" s="1"/>
      <c r="U63" s="1"/>
      <c r="V63" s="1"/>
      <c r="W63" s="1"/>
      <c r="X63" s="1"/>
      <c r="Y63" s="1"/>
      <c r="Z63" s="1"/>
      <c r="AA63" s="1"/>
      <c r="AB63" s="1"/>
      <c r="AC63" s="1"/>
      <c r="AD63" s="1"/>
      <c r="AE63" s="1"/>
      <c r="AF63" s="1"/>
      <c r="AG63" s="1"/>
      <c r="AH63" s="1"/>
      <c r="AI63" s="1"/>
      <c r="AJ63" s="1"/>
    </row>
    <row r="64" spans="1:36" ht="15.75" customHeight="1">
      <c r="A64" s="1"/>
      <c r="B64" s="1"/>
      <c r="C64" s="1"/>
      <c r="D64" s="1"/>
      <c r="E64" s="1"/>
      <c r="F64" s="1"/>
      <c r="G64" s="1"/>
      <c r="H64" s="1"/>
      <c r="I64" s="1"/>
      <c r="J64" s="1"/>
      <c r="K64" s="109"/>
      <c r="L64" s="1"/>
      <c r="M64" s="1"/>
      <c r="N64" s="109"/>
      <c r="O64" s="1"/>
      <c r="P64" s="1"/>
      <c r="Q64" s="1"/>
      <c r="R64" s="1"/>
      <c r="S64" s="1"/>
      <c r="T64" s="1"/>
      <c r="U64" s="1"/>
      <c r="V64" s="1"/>
      <c r="W64" s="1"/>
      <c r="X64" s="1"/>
      <c r="Y64" s="1"/>
      <c r="Z64" s="1"/>
      <c r="AA64" s="1"/>
      <c r="AB64" s="1"/>
      <c r="AC64" s="1"/>
      <c r="AD64" s="1"/>
      <c r="AE64" s="1"/>
      <c r="AF64" s="1"/>
      <c r="AG64" s="1"/>
      <c r="AH64" s="1"/>
      <c r="AI64" s="1"/>
      <c r="AJ64" s="1"/>
    </row>
    <row r="65" spans="1:36" ht="15.75" customHeight="1">
      <c r="A65" s="1"/>
      <c r="B65" s="1"/>
      <c r="C65" s="1"/>
      <c r="D65" s="1"/>
      <c r="E65" s="1"/>
      <c r="F65" s="1"/>
      <c r="G65" s="1"/>
      <c r="H65" s="1"/>
      <c r="I65" s="1"/>
      <c r="J65" s="1"/>
      <c r="K65" s="109"/>
      <c r="L65" s="1"/>
      <c r="M65" s="1"/>
      <c r="N65" s="109"/>
      <c r="O65" s="1"/>
      <c r="P65" s="1"/>
      <c r="Q65" s="1"/>
      <c r="R65" s="1"/>
      <c r="S65" s="1"/>
      <c r="T65" s="1"/>
      <c r="U65" s="1"/>
      <c r="V65" s="1"/>
      <c r="W65" s="1"/>
      <c r="X65" s="1"/>
      <c r="Y65" s="1"/>
      <c r="Z65" s="1"/>
      <c r="AA65" s="1"/>
      <c r="AB65" s="1"/>
      <c r="AC65" s="1"/>
      <c r="AD65" s="1"/>
      <c r="AE65" s="1"/>
      <c r="AF65" s="1"/>
      <c r="AG65" s="1"/>
      <c r="AH65" s="1"/>
      <c r="AI65" s="1"/>
      <c r="AJ65" s="1"/>
    </row>
    <row r="66" spans="1:36" ht="15.75" customHeight="1">
      <c r="A66" s="1"/>
      <c r="B66" s="1"/>
      <c r="C66" s="1"/>
      <c r="D66" s="1"/>
      <c r="E66" s="1"/>
      <c r="F66" s="1"/>
      <c r="G66" s="1"/>
      <c r="H66" s="1"/>
      <c r="I66" s="1"/>
      <c r="J66" s="1"/>
      <c r="K66" s="109"/>
      <c r="L66" s="1"/>
      <c r="M66" s="1"/>
      <c r="N66" s="109"/>
      <c r="O66" s="1"/>
      <c r="P66" s="1"/>
      <c r="Q66" s="1"/>
      <c r="R66" s="1"/>
      <c r="S66" s="1"/>
      <c r="T66" s="1"/>
      <c r="U66" s="1"/>
      <c r="V66" s="1"/>
      <c r="W66" s="1"/>
      <c r="X66" s="1"/>
      <c r="Y66" s="1"/>
      <c r="Z66" s="1"/>
      <c r="AA66" s="1"/>
      <c r="AB66" s="1"/>
      <c r="AC66" s="1"/>
      <c r="AD66" s="1"/>
      <c r="AE66" s="1"/>
      <c r="AF66" s="1"/>
      <c r="AG66" s="1"/>
      <c r="AH66" s="1"/>
      <c r="AI66" s="1"/>
      <c r="AJ66" s="1"/>
    </row>
    <row r="67" spans="1:36" ht="15.75" customHeight="1">
      <c r="A67" s="1"/>
      <c r="B67" s="1"/>
      <c r="C67" s="1"/>
      <c r="D67" s="1"/>
      <c r="E67" s="1"/>
      <c r="F67" s="1"/>
      <c r="G67" s="1"/>
      <c r="H67" s="1"/>
      <c r="I67" s="1"/>
      <c r="J67" s="1"/>
      <c r="K67" s="109"/>
      <c r="L67" s="1"/>
      <c r="M67" s="1"/>
      <c r="N67" s="109"/>
      <c r="O67" s="1"/>
      <c r="P67" s="1"/>
      <c r="Q67" s="1"/>
      <c r="R67" s="1"/>
      <c r="S67" s="1"/>
      <c r="T67" s="1"/>
      <c r="U67" s="1"/>
      <c r="V67" s="1"/>
      <c r="W67" s="1"/>
      <c r="X67" s="1"/>
      <c r="Y67" s="1"/>
      <c r="Z67" s="1"/>
      <c r="AA67" s="1"/>
      <c r="AB67" s="1"/>
      <c r="AC67" s="1"/>
      <c r="AD67" s="1"/>
      <c r="AE67" s="1"/>
      <c r="AF67" s="1"/>
      <c r="AG67" s="1"/>
      <c r="AH67" s="1"/>
      <c r="AI67" s="1"/>
      <c r="AJ67" s="1"/>
    </row>
    <row r="68" spans="1:36" ht="15.75" customHeight="1">
      <c r="A68" s="1"/>
      <c r="B68" s="1"/>
      <c r="C68" s="1"/>
      <c r="D68" s="1"/>
      <c r="E68" s="1"/>
      <c r="F68" s="1"/>
      <c r="G68" s="1"/>
      <c r="H68" s="1"/>
      <c r="I68" s="1"/>
      <c r="J68" s="1"/>
      <c r="K68" s="109"/>
      <c r="L68" s="1"/>
      <c r="M68" s="1"/>
      <c r="N68" s="109"/>
      <c r="O68" s="1"/>
      <c r="P68" s="1"/>
      <c r="Q68" s="1"/>
      <c r="R68" s="1"/>
      <c r="S68" s="1"/>
      <c r="T68" s="1"/>
      <c r="U68" s="1"/>
      <c r="V68" s="1"/>
      <c r="W68" s="1"/>
      <c r="X68" s="1"/>
      <c r="Y68" s="1"/>
      <c r="Z68" s="1"/>
      <c r="AA68" s="1"/>
      <c r="AB68" s="1"/>
      <c r="AC68" s="1"/>
      <c r="AD68" s="1"/>
      <c r="AE68" s="1"/>
      <c r="AF68" s="1"/>
      <c r="AG68" s="1"/>
      <c r="AH68" s="1"/>
      <c r="AI68" s="1"/>
      <c r="AJ68" s="1"/>
    </row>
    <row r="69" spans="1:36" ht="15.75" customHeight="1">
      <c r="A69" s="1"/>
      <c r="B69" s="1"/>
      <c r="C69" s="1"/>
      <c r="D69" s="1"/>
      <c r="E69" s="1"/>
      <c r="F69" s="1"/>
      <c r="G69" s="1"/>
      <c r="H69" s="1"/>
      <c r="I69" s="1"/>
      <c r="J69" s="1"/>
      <c r="K69" s="109"/>
      <c r="L69" s="1"/>
      <c r="M69" s="1"/>
      <c r="N69" s="109"/>
      <c r="O69" s="1"/>
      <c r="P69" s="1"/>
      <c r="Q69" s="1"/>
      <c r="R69" s="1"/>
      <c r="S69" s="1"/>
      <c r="T69" s="1"/>
      <c r="U69" s="1"/>
      <c r="V69" s="1"/>
      <c r="W69" s="1"/>
      <c r="X69" s="1"/>
      <c r="Y69" s="1"/>
      <c r="Z69" s="1"/>
      <c r="AA69" s="1"/>
      <c r="AB69" s="1"/>
      <c r="AC69" s="1"/>
      <c r="AD69" s="1"/>
      <c r="AE69" s="1"/>
      <c r="AF69" s="1"/>
      <c r="AG69" s="1"/>
      <c r="AH69" s="1"/>
      <c r="AI69" s="1"/>
      <c r="AJ69" s="1"/>
    </row>
    <row r="70" spans="1:36" ht="15.75" customHeight="1">
      <c r="A70" s="1"/>
      <c r="B70" s="1"/>
      <c r="C70" s="1"/>
      <c r="D70" s="1"/>
      <c r="E70" s="1"/>
      <c r="F70" s="1"/>
      <c r="G70" s="1"/>
      <c r="H70" s="1"/>
      <c r="I70" s="1"/>
      <c r="J70" s="1"/>
      <c r="K70" s="109"/>
      <c r="L70" s="1"/>
      <c r="M70" s="1"/>
      <c r="N70" s="109"/>
      <c r="O70" s="1"/>
      <c r="P70" s="1"/>
      <c r="Q70" s="1"/>
      <c r="R70" s="1"/>
      <c r="S70" s="1"/>
      <c r="T70" s="1"/>
      <c r="U70" s="1"/>
      <c r="V70" s="1"/>
      <c r="W70" s="1"/>
      <c r="X70" s="1"/>
      <c r="Y70" s="1"/>
      <c r="Z70" s="1"/>
      <c r="AA70" s="1"/>
      <c r="AB70" s="1"/>
      <c r="AC70" s="1"/>
      <c r="AD70" s="1"/>
      <c r="AE70" s="1"/>
      <c r="AF70" s="1"/>
      <c r="AG70" s="1"/>
      <c r="AH70" s="1"/>
      <c r="AI70" s="1"/>
      <c r="AJ70" s="1"/>
    </row>
    <row r="71" spans="1:36" ht="15.75" customHeight="1">
      <c r="A71" s="1"/>
      <c r="B71" s="1"/>
      <c r="C71" s="1"/>
      <c r="D71" s="1"/>
      <c r="E71" s="1"/>
      <c r="F71" s="1"/>
      <c r="G71" s="1"/>
      <c r="H71" s="1"/>
      <c r="I71" s="1"/>
      <c r="J71" s="1"/>
      <c r="K71" s="109"/>
      <c r="L71" s="1"/>
      <c r="M71" s="1"/>
      <c r="N71" s="109"/>
      <c r="O71" s="1"/>
      <c r="P71" s="1"/>
      <c r="Q71" s="1"/>
      <c r="R71" s="1"/>
      <c r="S71" s="1"/>
      <c r="T71" s="1"/>
      <c r="U71" s="1"/>
      <c r="V71" s="1"/>
      <c r="W71" s="1"/>
      <c r="X71" s="1"/>
      <c r="Y71" s="1"/>
      <c r="Z71" s="1"/>
      <c r="AA71" s="1"/>
      <c r="AB71" s="1"/>
      <c r="AC71" s="1"/>
      <c r="AD71" s="1"/>
      <c r="AE71" s="1"/>
      <c r="AF71" s="1"/>
      <c r="AG71" s="1"/>
      <c r="AH71" s="1"/>
      <c r="AI71" s="1"/>
      <c r="AJ71" s="1"/>
    </row>
    <row r="72" spans="1:36" ht="15.75" customHeight="1">
      <c r="A72" s="1"/>
      <c r="B72" s="1"/>
      <c r="C72" s="1"/>
      <c r="D72" s="1"/>
      <c r="E72" s="1"/>
      <c r="F72" s="1"/>
      <c r="G72" s="1"/>
      <c r="H72" s="1"/>
      <c r="I72" s="1"/>
      <c r="J72" s="1"/>
      <c r="K72" s="109"/>
      <c r="L72" s="1"/>
      <c r="M72" s="1"/>
      <c r="N72" s="109"/>
      <c r="O72" s="1"/>
      <c r="P72" s="1"/>
      <c r="Q72" s="1"/>
      <c r="R72" s="1"/>
      <c r="S72" s="1"/>
      <c r="T72" s="1"/>
      <c r="U72" s="1"/>
      <c r="V72" s="1"/>
      <c r="W72" s="1"/>
      <c r="X72" s="1"/>
      <c r="Y72" s="1"/>
      <c r="Z72" s="1"/>
      <c r="AA72" s="1"/>
      <c r="AB72" s="1"/>
      <c r="AC72" s="1"/>
      <c r="AD72" s="1"/>
      <c r="AE72" s="1"/>
      <c r="AF72" s="1"/>
      <c r="AG72" s="1"/>
      <c r="AH72" s="1"/>
      <c r="AI72" s="1"/>
      <c r="AJ72" s="1"/>
    </row>
    <row r="73" spans="1:36" ht="15.75" customHeight="1">
      <c r="A73" s="1"/>
      <c r="B73" s="1"/>
      <c r="C73" s="1"/>
      <c r="D73" s="1"/>
      <c r="E73" s="1"/>
      <c r="F73" s="1"/>
      <c r="G73" s="1"/>
      <c r="H73" s="1"/>
      <c r="I73" s="1"/>
      <c r="J73" s="1"/>
      <c r="K73" s="109"/>
      <c r="L73" s="1"/>
      <c r="M73" s="1"/>
      <c r="N73" s="109"/>
      <c r="O73" s="1"/>
      <c r="P73" s="1"/>
      <c r="Q73" s="1"/>
      <c r="R73" s="1"/>
      <c r="S73" s="1"/>
      <c r="T73" s="1"/>
      <c r="U73" s="1"/>
      <c r="V73" s="1"/>
      <c r="W73" s="1"/>
      <c r="X73" s="1"/>
      <c r="Y73" s="1"/>
      <c r="Z73" s="1"/>
      <c r="AA73" s="1"/>
      <c r="AB73" s="1"/>
      <c r="AC73" s="1"/>
      <c r="AD73" s="1"/>
      <c r="AE73" s="1"/>
      <c r="AF73" s="1"/>
      <c r="AG73" s="1"/>
      <c r="AH73" s="1"/>
      <c r="AI73" s="1"/>
      <c r="AJ73" s="1"/>
    </row>
    <row r="74" spans="1:36" ht="15.75" customHeight="1">
      <c r="A74" s="1"/>
      <c r="B74" s="1"/>
      <c r="C74" s="1"/>
      <c r="D74" s="1"/>
      <c r="E74" s="1"/>
      <c r="F74" s="1"/>
      <c r="G74" s="1"/>
      <c r="H74" s="1"/>
      <c r="I74" s="1"/>
      <c r="J74" s="1"/>
      <c r="K74" s="109"/>
      <c r="L74" s="1"/>
      <c r="M74" s="1"/>
      <c r="N74" s="109"/>
      <c r="O74" s="1"/>
      <c r="P74" s="1"/>
      <c r="Q74" s="1"/>
      <c r="R74" s="1"/>
      <c r="S74" s="1"/>
      <c r="T74" s="1"/>
      <c r="U74" s="1"/>
      <c r="V74" s="1"/>
      <c r="W74" s="1"/>
      <c r="X74" s="1"/>
      <c r="Y74" s="1"/>
      <c r="Z74" s="1"/>
      <c r="AA74" s="1"/>
      <c r="AB74" s="1"/>
      <c r="AC74" s="1"/>
      <c r="AD74" s="1"/>
      <c r="AE74" s="1"/>
      <c r="AF74" s="1"/>
      <c r="AG74" s="1"/>
      <c r="AH74" s="1"/>
      <c r="AI74" s="1"/>
      <c r="AJ74" s="1"/>
    </row>
    <row r="75" spans="1:36" ht="15.75" customHeight="1">
      <c r="A75" s="1"/>
      <c r="B75" s="1"/>
      <c r="C75" s="1"/>
      <c r="D75" s="1"/>
      <c r="E75" s="1"/>
      <c r="F75" s="1"/>
      <c r="G75" s="1"/>
      <c r="H75" s="1"/>
      <c r="I75" s="1"/>
      <c r="J75" s="1"/>
      <c r="K75" s="109"/>
      <c r="L75" s="1"/>
      <c r="M75" s="1"/>
      <c r="N75" s="109"/>
      <c r="O75" s="1"/>
      <c r="P75" s="1"/>
      <c r="Q75" s="1"/>
      <c r="R75" s="1"/>
      <c r="S75" s="1"/>
      <c r="T75" s="1"/>
      <c r="U75" s="1"/>
      <c r="V75" s="1"/>
      <c r="W75" s="1"/>
      <c r="X75" s="1"/>
      <c r="Y75" s="1"/>
      <c r="Z75" s="1"/>
      <c r="AA75" s="1"/>
      <c r="AB75" s="1"/>
      <c r="AC75" s="1"/>
      <c r="AD75" s="1"/>
      <c r="AE75" s="1"/>
      <c r="AF75" s="1"/>
      <c r="AG75" s="1"/>
      <c r="AH75" s="1"/>
      <c r="AI75" s="1"/>
      <c r="AJ75" s="1"/>
    </row>
    <row r="76" spans="1:36" ht="15.75" customHeight="1">
      <c r="A76" s="1"/>
      <c r="B76" s="1"/>
      <c r="C76" s="1"/>
      <c r="D76" s="1"/>
      <c r="E76" s="1"/>
      <c r="F76" s="1"/>
      <c r="G76" s="1"/>
      <c r="H76" s="1"/>
      <c r="I76" s="1"/>
      <c r="J76" s="1"/>
      <c r="K76" s="109"/>
      <c r="L76" s="1"/>
      <c r="M76" s="1"/>
      <c r="N76" s="109"/>
      <c r="O76" s="1"/>
      <c r="P76" s="1"/>
      <c r="Q76" s="1"/>
      <c r="R76" s="1"/>
      <c r="S76" s="1"/>
      <c r="T76" s="1"/>
      <c r="U76" s="1"/>
      <c r="V76" s="1"/>
      <c r="W76" s="1"/>
      <c r="X76" s="1"/>
      <c r="Y76" s="1"/>
      <c r="Z76" s="1"/>
      <c r="AA76" s="1"/>
      <c r="AB76" s="1"/>
      <c r="AC76" s="1"/>
      <c r="AD76" s="1"/>
      <c r="AE76" s="1"/>
      <c r="AF76" s="1"/>
      <c r="AG76" s="1"/>
      <c r="AH76" s="1"/>
      <c r="AI76" s="1"/>
      <c r="AJ76" s="1"/>
    </row>
    <row r="77" spans="1:36" ht="15.75" customHeight="1">
      <c r="A77" s="1"/>
      <c r="B77" s="1"/>
      <c r="C77" s="1"/>
      <c r="D77" s="1"/>
      <c r="E77" s="1"/>
      <c r="F77" s="1"/>
      <c r="G77" s="1"/>
      <c r="H77" s="1"/>
      <c r="I77" s="1"/>
      <c r="J77" s="1"/>
      <c r="K77" s="109"/>
      <c r="L77" s="1"/>
      <c r="M77" s="1"/>
      <c r="N77" s="109"/>
      <c r="O77" s="1"/>
      <c r="P77" s="1"/>
      <c r="Q77" s="1"/>
      <c r="R77" s="1"/>
      <c r="S77" s="1"/>
      <c r="T77" s="1"/>
      <c r="U77" s="1"/>
      <c r="V77" s="1"/>
      <c r="W77" s="1"/>
      <c r="X77" s="1"/>
      <c r="Y77" s="1"/>
      <c r="Z77" s="1"/>
      <c r="AA77" s="1"/>
      <c r="AB77" s="1"/>
      <c r="AC77" s="1"/>
      <c r="AD77" s="1"/>
      <c r="AE77" s="1"/>
      <c r="AF77" s="1"/>
      <c r="AG77" s="1"/>
      <c r="AH77" s="1"/>
      <c r="AI77" s="1"/>
      <c r="AJ77" s="1"/>
    </row>
    <row r="78" spans="1:36" ht="15.75" customHeight="1">
      <c r="A78" s="1"/>
      <c r="B78" s="1"/>
      <c r="C78" s="1"/>
      <c r="D78" s="1"/>
      <c r="E78" s="1"/>
      <c r="F78" s="1"/>
      <c r="G78" s="1"/>
      <c r="H78" s="1"/>
      <c r="I78" s="1"/>
      <c r="J78" s="1"/>
      <c r="K78" s="109"/>
      <c r="L78" s="1"/>
      <c r="M78" s="1"/>
      <c r="N78" s="109"/>
      <c r="O78" s="1"/>
      <c r="P78" s="1"/>
      <c r="Q78" s="1"/>
      <c r="R78" s="1"/>
      <c r="S78" s="1"/>
      <c r="T78" s="1"/>
      <c r="U78" s="1"/>
      <c r="V78" s="1"/>
      <c r="W78" s="1"/>
      <c r="X78" s="1"/>
      <c r="Y78" s="1"/>
      <c r="Z78" s="1"/>
      <c r="AA78" s="1"/>
      <c r="AB78" s="1"/>
      <c r="AC78" s="1"/>
      <c r="AD78" s="1"/>
      <c r="AE78" s="1"/>
      <c r="AF78" s="1"/>
      <c r="AG78" s="1"/>
      <c r="AH78" s="1"/>
      <c r="AI78" s="1"/>
      <c r="AJ78" s="1"/>
    </row>
    <row r="79" spans="1:36" ht="15.75" customHeight="1">
      <c r="A79" s="1"/>
      <c r="B79" s="1"/>
      <c r="C79" s="1"/>
      <c r="D79" s="1"/>
      <c r="E79" s="1"/>
      <c r="F79" s="1"/>
      <c r="G79" s="1"/>
      <c r="H79" s="1"/>
      <c r="I79" s="1"/>
      <c r="J79" s="1"/>
      <c r="K79" s="109"/>
      <c r="L79" s="1"/>
      <c r="M79" s="1"/>
      <c r="N79" s="109"/>
      <c r="O79" s="1"/>
      <c r="P79" s="1"/>
      <c r="Q79" s="1"/>
      <c r="R79" s="1"/>
      <c r="S79" s="1"/>
      <c r="T79" s="1"/>
      <c r="U79" s="1"/>
      <c r="V79" s="1"/>
      <c r="W79" s="1"/>
      <c r="X79" s="1"/>
      <c r="Y79" s="1"/>
      <c r="Z79" s="1"/>
      <c r="AA79" s="1"/>
      <c r="AB79" s="1"/>
      <c r="AC79" s="1"/>
      <c r="AD79" s="1"/>
      <c r="AE79" s="1"/>
      <c r="AF79" s="1"/>
      <c r="AG79" s="1"/>
      <c r="AH79" s="1"/>
      <c r="AI79" s="1"/>
      <c r="AJ79" s="1"/>
    </row>
    <row r="80" spans="1:36" ht="15.75" customHeight="1">
      <c r="A80" s="1"/>
      <c r="B80" s="1"/>
      <c r="C80" s="1"/>
      <c r="D80" s="1"/>
      <c r="E80" s="1"/>
      <c r="F80" s="1"/>
      <c r="G80" s="1"/>
      <c r="H80" s="1"/>
      <c r="I80" s="1"/>
      <c r="J80" s="1"/>
      <c r="K80" s="109"/>
      <c r="L80" s="1"/>
      <c r="M80" s="1"/>
      <c r="N80" s="109"/>
      <c r="O80" s="1"/>
      <c r="P80" s="1"/>
      <c r="Q80" s="1"/>
      <c r="R80" s="1"/>
      <c r="S80" s="1"/>
      <c r="T80" s="1"/>
      <c r="U80" s="1"/>
      <c r="V80" s="1"/>
      <c r="W80" s="1"/>
      <c r="X80" s="1"/>
      <c r="Y80" s="1"/>
      <c r="Z80" s="1"/>
      <c r="AA80" s="1"/>
      <c r="AB80" s="1"/>
      <c r="AC80" s="1"/>
      <c r="AD80" s="1"/>
      <c r="AE80" s="1"/>
      <c r="AF80" s="1"/>
      <c r="AG80" s="1"/>
      <c r="AH80" s="1"/>
      <c r="AI80" s="1"/>
      <c r="AJ80" s="1"/>
    </row>
    <row r="81" spans="1:36" ht="15.75" customHeight="1">
      <c r="A81" s="1"/>
      <c r="B81" s="1"/>
      <c r="C81" s="1"/>
      <c r="D81" s="1"/>
      <c r="E81" s="1"/>
      <c r="F81" s="1"/>
      <c r="G81" s="1"/>
      <c r="H81" s="1"/>
      <c r="I81" s="1"/>
      <c r="J81" s="1"/>
      <c r="K81" s="109"/>
      <c r="L81" s="1"/>
      <c r="M81" s="1"/>
      <c r="N81" s="109"/>
      <c r="O81" s="1"/>
      <c r="P81" s="1"/>
      <c r="Q81" s="1"/>
      <c r="R81" s="1"/>
      <c r="S81" s="1"/>
      <c r="T81" s="1"/>
      <c r="U81" s="1"/>
      <c r="V81" s="1"/>
      <c r="W81" s="1"/>
      <c r="X81" s="1"/>
      <c r="Y81" s="1"/>
      <c r="Z81" s="1"/>
      <c r="AA81" s="1"/>
      <c r="AB81" s="1"/>
      <c r="AC81" s="1"/>
      <c r="AD81" s="1"/>
      <c r="AE81" s="1"/>
      <c r="AF81" s="1"/>
      <c r="AG81" s="1"/>
      <c r="AH81" s="1"/>
      <c r="AI81" s="1"/>
      <c r="AJ81" s="1"/>
    </row>
    <row r="82" spans="1:36" ht="15.75" customHeight="1">
      <c r="A82" s="1"/>
      <c r="B82" s="1"/>
      <c r="C82" s="1"/>
      <c r="D82" s="1"/>
      <c r="E82" s="1"/>
      <c r="F82" s="1"/>
      <c r="G82" s="1"/>
      <c r="H82" s="1"/>
      <c r="I82" s="1"/>
      <c r="J82" s="1"/>
      <c r="K82" s="109"/>
      <c r="L82" s="1"/>
      <c r="M82" s="1"/>
      <c r="N82" s="109"/>
      <c r="O82" s="1"/>
      <c r="P82" s="1"/>
      <c r="Q82" s="1"/>
      <c r="R82" s="1"/>
      <c r="S82" s="1"/>
      <c r="T82" s="1"/>
      <c r="U82" s="1"/>
      <c r="V82" s="1"/>
      <c r="W82" s="1"/>
      <c r="X82" s="1"/>
      <c r="Y82" s="1"/>
      <c r="Z82" s="1"/>
      <c r="AA82" s="1"/>
      <c r="AB82" s="1"/>
      <c r="AC82" s="1"/>
      <c r="AD82" s="1"/>
      <c r="AE82" s="1"/>
      <c r="AF82" s="1"/>
      <c r="AG82" s="1"/>
      <c r="AH82" s="1"/>
      <c r="AI82" s="1"/>
      <c r="AJ82" s="1"/>
    </row>
    <row r="83" spans="1:36" ht="15.75" customHeight="1">
      <c r="A83" s="1"/>
      <c r="B83" s="1"/>
      <c r="C83" s="1"/>
      <c r="D83" s="1"/>
      <c r="E83" s="1"/>
      <c r="F83" s="1"/>
      <c r="G83" s="1"/>
      <c r="H83" s="1"/>
      <c r="I83" s="1"/>
      <c r="J83" s="1"/>
      <c r="K83" s="109"/>
      <c r="L83" s="1"/>
      <c r="M83" s="1"/>
      <c r="N83" s="109"/>
      <c r="O83" s="1"/>
      <c r="P83" s="1"/>
      <c r="Q83" s="1"/>
      <c r="R83" s="1"/>
      <c r="S83" s="1"/>
      <c r="T83" s="1"/>
      <c r="U83" s="1"/>
      <c r="V83" s="1"/>
      <c r="W83" s="1"/>
      <c r="X83" s="1"/>
      <c r="Y83" s="1"/>
      <c r="Z83" s="1"/>
      <c r="AA83" s="1"/>
      <c r="AB83" s="1"/>
      <c r="AC83" s="1"/>
      <c r="AD83" s="1"/>
      <c r="AE83" s="1"/>
      <c r="AF83" s="1"/>
      <c r="AG83" s="1"/>
      <c r="AH83" s="1"/>
      <c r="AI83" s="1"/>
      <c r="AJ83" s="1"/>
    </row>
    <row r="84" spans="1:36" ht="15.75" customHeight="1">
      <c r="A84" s="1"/>
      <c r="B84" s="1"/>
      <c r="C84" s="1"/>
      <c r="D84" s="1"/>
      <c r="E84" s="1"/>
      <c r="F84" s="1"/>
      <c r="G84" s="1"/>
      <c r="H84" s="1"/>
      <c r="I84" s="1"/>
      <c r="J84" s="1"/>
      <c r="K84" s="109"/>
      <c r="L84" s="1"/>
      <c r="M84" s="1"/>
      <c r="N84" s="109"/>
      <c r="O84" s="1"/>
      <c r="P84" s="1"/>
      <c r="Q84" s="1"/>
      <c r="R84" s="1"/>
      <c r="S84" s="1"/>
      <c r="T84" s="1"/>
      <c r="U84" s="1"/>
      <c r="V84" s="1"/>
      <c r="W84" s="1"/>
      <c r="X84" s="1"/>
      <c r="Y84" s="1"/>
      <c r="Z84" s="1"/>
      <c r="AA84" s="1"/>
      <c r="AB84" s="1"/>
      <c r="AC84" s="1"/>
      <c r="AD84" s="1"/>
      <c r="AE84" s="1"/>
      <c r="AF84" s="1"/>
      <c r="AG84" s="1"/>
      <c r="AH84" s="1"/>
      <c r="AI84" s="1"/>
      <c r="AJ84" s="1"/>
    </row>
    <row r="85" spans="1:36" ht="15.75" customHeight="1">
      <c r="A85" s="1"/>
      <c r="B85" s="1"/>
      <c r="C85" s="1"/>
      <c r="D85" s="1"/>
      <c r="E85" s="1"/>
      <c r="F85" s="1"/>
      <c r="G85" s="1"/>
      <c r="H85" s="1"/>
      <c r="I85" s="1"/>
      <c r="J85" s="1"/>
      <c r="K85" s="109"/>
      <c r="L85" s="1"/>
      <c r="M85" s="1"/>
      <c r="N85" s="109"/>
      <c r="O85" s="1"/>
      <c r="P85" s="1"/>
      <c r="Q85" s="1"/>
      <c r="R85" s="1"/>
      <c r="S85" s="1"/>
      <c r="T85" s="1"/>
      <c r="U85" s="1"/>
      <c r="V85" s="1"/>
      <c r="W85" s="1"/>
      <c r="X85" s="1"/>
      <c r="Y85" s="1"/>
      <c r="Z85" s="1"/>
      <c r="AA85" s="1"/>
      <c r="AB85" s="1"/>
      <c r="AC85" s="1"/>
      <c r="AD85" s="1"/>
      <c r="AE85" s="1"/>
      <c r="AF85" s="1"/>
      <c r="AG85" s="1"/>
      <c r="AH85" s="1"/>
      <c r="AI85" s="1"/>
      <c r="AJ85" s="1"/>
    </row>
    <row r="86" spans="1:36" ht="15.75" customHeight="1">
      <c r="A86" s="1"/>
      <c r="B86" s="1"/>
      <c r="C86" s="1"/>
      <c r="D86" s="1"/>
      <c r="E86" s="1"/>
      <c r="F86" s="1"/>
      <c r="G86" s="1"/>
      <c r="H86" s="1"/>
      <c r="I86" s="1"/>
      <c r="J86" s="3"/>
      <c r="K86" s="110"/>
      <c r="L86" s="1"/>
      <c r="M86" s="1"/>
      <c r="N86" s="109"/>
      <c r="O86" s="1"/>
      <c r="P86" s="1"/>
      <c r="Q86" s="1"/>
      <c r="R86" s="1"/>
      <c r="S86" s="1"/>
      <c r="T86" s="1"/>
      <c r="U86" s="1"/>
      <c r="V86" s="1"/>
      <c r="W86" s="1"/>
      <c r="X86" s="1"/>
      <c r="Y86" s="1"/>
      <c r="Z86" s="1"/>
      <c r="AA86" s="1"/>
      <c r="AB86" s="1"/>
      <c r="AC86" s="1"/>
      <c r="AD86" s="1"/>
      <c r="AE86" s="1"/>
      <c r="AF86" s="1"/>
      <c r="AG86" s="1"/>
      <c r="AH86" s="1"/>
      <c r="AI86" s="1"/>
      <c r="AJ86" s="1"/>
    </row>
    <row r="87" spans="1:36" ht="15.75" customHeight="1">
      <c r="A87" s="1"/>
      <c r="B87" s="1"/>
      <c r="C87" s="1"/>
      <c r="D87" s="1"/>
      <c r="E87" s="1"/>
      <c r="F87" s="1"/>
      <c r="G87" s="1"/>
      <c r="H87" s="1"/>
      <c r="I87" s="1"/>
      <c r="J87" s="3"/>
      <c r="K87" s="110"/>
      <c r="L87" s="1"/>
      <c r="M87" s="1"/>
      <c r="N87" s="109"/>
      <c r="O87" s="1"/>
      <c r="P87" s="1"/>
      <c r="Q87" s="1"/>
      <c r="R87" s="1"/>
      <c r="S87" s="1"/>
      <c r="T87" s="1"/>
      <c r="U87" s="1"/>
      <c r="V87" s="1"/>
      <c r="W87" s="1"/>
      <c r="X87" s="1"/>
      <c r="Y87" s="1"/>
      <c r="Z87" s="1"/>
      <c r="AA87" s="1"/>
      <c r="AB87" s="1"/>
      <c r="AC87" s="1"/>
      <c r="AD87" s="1"/>
      <c r="AE87" s="1"/>
      <c r="AF87" s="1"/>
      <c r="AG87" s="1"/>
      <c r="AH87" s="1"/>
      <c r="AI87" s="1"/>
      <c r="AJ87" s="1"/>
    </row>
    <row r="88" spans="1:36" ht="15.75" customHeight="1">
      <c r="A88" s="1"/>
      <c r="B88" s="1"/>
      <c r="C88" s="1"/>
      <c r="D88" s="1"/>
      <c r="E88" s="1"/>
      <c r="F88" s="1"/>
      <c r="G88" s="1"/>
      <c r="H88" s="1"/>
      <c r="I88" s="1"/>
      <c r="J88" s="3"/>
      <c r="K88" s="110"/>
      <c r="L88" s="1"/>
      <c r="M88" s="1"/>
      <c r="N88" s="109"/>
      <c r="O88" s="1"/>
      <c r="P88" s="1"/>
      <c r="Q88" s="1"/>
      <c r="R88" s="1"/>
      <c r="S88" s="1"/>
      <c r="T88" s="1"/>
      <c r="U88" s="1"/>
      <c r="V88" s="1"/>
      <c r="W88" s="1"/>
      <c r="X88" s="1"/>
      <c r="Y88" s="1"/>
      <c r="Z88" s="1"/>
      <c r="AA88" s="1"/>
      <c r="AB88" s="1"/>
      <c r="AC88" s="1"/>
      <c r="AD88" s="1"/>
      <c r="AE88" s="1"/>
      <c r="AF88" s="1"/>
      <c r="AG88" s="1"/>
      <c r="AH88" s="1"/>
      <c r="AI88" s="1"/>
      <c r="AJ88" s="1"/>
    </row>
    <row r="89" spans="1:36" ht="15.75" customHeight="1">
      <c r="A89" s="1"/>
      <c r="B89" s="1"/>
      <c r="C89" s="1"/>
      <c r="D89" s="1"/>
      <c r="E89" s="1"/>
      <c r="F89" s="1"/>
      <c r="G89" s="1"/>
      <c r="H89" s="1"/>
      <c r="I89" s="1"/>
      <c r="J89" s="3"/>
      <c r="K89" s="110"/>
      <c r="L89" s="1"/>
      <c r="M89" s="1"/>
      <c r="N89" s="109"/>
      <c r="O89" s="1"/>
      <c r="P89" s="1"/>
      <c r="Q89" s="1"/>
      <c r="R89" s="1"/>
      <c r="S89" s="1"/>
      <c r="T89" s="1"/>
      <c r="U89" s="1"/>
      <c r="V89" s="1"/>
      <c r="W89" s="1"/>
      <c r="X89" s="1"/>
      <c r="Y89" s="1"/>
      <c r="Z89" s="1"/>
      <c r="AA89" s="1"/>
      <c r="AB89" s="1"/>
      <c r="AC89" s="1"/>
      <c r="AD89" s="1"/>
      <c r="AE89" s="1"/>
      <c r="AF89" s="1"/>
      <c r="AG89" s="1"/>
      <c r="AH89" s="1"/>
      <c r="AI89" s="1"/>
      <c r="AJ89" s="1"/>
    </row>
    <row r="90" spans="1:36" ht="15.75" customHeight="1">
      <c r="A90" s="1"/>
      <c r="B90" s="1"/>
      <c r="C90" s="1"/>
      <c r="D90" s="1"/>
      <c r="E90" s="1"/>
      <c r="F90" s="1"/>
      <c r="G90" s="1"/>
      <c r="H90" s="1"/>
      <c r="I90" s="1"/>
      <c r="J90" s="3"/>
      <c r="K90" s="110"/>
      <c r="L90" s="1"/>
      <c r="M90" s="1"/>
      <c r="N90" s="109"/>
      <c r="O90" s="1"/>
      <c r="P90" s="1"/>
      <c r="Q90" s="1"/>
      <c r="R90" s="1"/>
      <c r="S90" s="1"/>
      <c r="T90" s="1"/>
      <c r="U90" s="1"/>
      <c r="V90" s="1"/>
      <c r="W90" s="1"/>
      <c r="X90" s="1"/>
      <c r="Y90" s="1"/>
      <c r="Z90" s="1"/>
      <c r="AA90" s="1"/>
      <c r="AB90" s="1"/>
      <c r="AC90" s="1"/>
      <c r="AD90" s="1"/>
      <c r="AE90" s="1"/>
      <c r="AF90" s="1"/>
      <c r="AG90" s="1"/>
      <c r="AH90" s="1"/>
      <c r="AI90" s="1"/>
      <c r="AJ90" s="1"/>
    </row>
    <row r="91" spans="1:36" ht="15.75" customHeight="1">
      <c r="A91" s="1"/>
      <c r="B91" s="1"/>
      <c r="C91" s="1"/>
      <c r="D91" s="1"/>
      <c r="E91" s="1"/>
      <c r="F91" s="1"/>
      <c r="G91" s="1"/>
      <c r="H91" s="1"/>
      <c r="I91" s="1"/>
      <c r="J91" s="3"/>
      <c r="K91" s="110"/>
      <c r="L91" s="1"/>
      <c r="M91" s="1"/>
      <c r="N91" s="109"/>
      <c r="O91" s="1"/>
      <c r="P91" s="1"/>
      <c r="Q91" s="1"/>
      <c r="R91" s="1"/>
      <c r="S91" s="1"/>
      <c r="T91" s="1"/>
      <c r="U91" s="1"/>
      <c r="V91" s="1"/>
      <c r="W91" s="1"/>
      <c r="X91" s="1"/>
      <c r="Y91" s="1"/>
      <c r="Z91" s="1"/>
      <c r="AA91" s="1"/>
      <c r="AB91" s="1"/>
      <c r="AC91" s="1"/>
      <c r="AD91" s="1"/>
      <c r="AE91" s="1"/>
      <c r="AF91" s="1"/>
      <c r="AG91" s="1"/>
      <c r="AH91" s="1"/>
      <c r="AI91" s="1"/>
      <c r="AJ91" s="1"/>
    </row>
    <row r="92" spans="1:36" ht="15.75" customHeight="1">
      <c r="A92" s="1"/>
      <c r="B92" s="1"/>
      <c r="C92" s="1"/>
      <c r="D92" s="1"/>
      <c r="E92" s="1"/>
      <c r="F92" s="1"/>
      <c r="G92" s="1"/>
      <c r="H92" s="1"/>
      <c r="I92" s="1"/>
      <c r="J92" s="3"/>
      <c r="K92" s="110"/>
      <c r="L92" s="1"/>
      <c r="M92" s="1"/>
      <c r="N92" s="109"/>
      <c r="O92" s="1"/>
      <c r="P92" s="1"/>
      <c r="Q92" s="1"/>
      <c r="R92" s="1"/>
      <c r="S92" s="1"/>
      <c r="T92" s="1"/>
      <c r="U92" s="1"/>
      <c r="V92" s="1"/>
      <c r="W92" s="1"/>
      <c r="X92" s="1"/>
      <c r="Y92" s="1"/>
      <c r="Z92" s="1"/>
      <c r="AA92" s="1"/>
      <c r="AB92" s="1"/>
      <c r="AC92" s="1"/>
      <c r="AD92" s="1"/>
      <c r="AE92" s="1"/>
      <c r="AF92" s="1"/>
      <c r="AG92" s="1"/>
      <c r="AH92" s="1"/>
      <c r="AI92" s="1"/>
      <c r="AJ92" s="1"/>
    </row>
    <row r="93" spans="1:36" ht="15.75" customHeight="1">
      <c r="A93" s="1"/>
      <c r="B93" s="1"/>
      <c r="C93" s="1"/>
      <c r="D93" s="1"/>
      <c r="E93" s="1"/>
      <c r="F93" s="1"/>
      <c r="G93" s="1"/>
      <c r="H93" s="1"/>
      <c r="I93" s="1"/>
      <c r="J93" s="3"/>
      <c r="K93" s="110"/>
      <c r="L93" s="1"/>
      <c r="M93" s="1"/>
      <c r="N93" s="109"/>
      <c r="O93" s="1"/>
      <c r="P93" s="1"/>
      <c r="Q93" s="1"/>
      <c r="R93" s="1"/>
      <c r="S93" s="1"/>
      <c r="T93" s="1"/>
      <c r="U93" s="1"/>
      <c r="V93" s="1"/>
      <c r="W93" s="1"/>
      <c r="X93" s="1"/>
      <c r="Y93" s="1"/>
      <c r="Z93" s="1"/>
      <c r="AA93" s="1"/>
      <c r="AB93" s="1"/>
      <c r="AC93" s="1"/>
      <c r="AD93" s="1"/>
      <c r="AE93" s="1"/>
      <c r="AF93" s="1"/>
      <c r="AG93" s="1"/>
      <c r="AH93" s="1"/>
      <c r="AI93" s="1"/>
      <c r="AJ93" s="1"/>
    </row>
    <row r="94" spans="1:36" ht="15.75" customHeight="1">
      <c r="A94" s="1"/>
      <c r="B94" s="1"/>
      <c r="C94" s="1"/>
      <c r="D94" s="1"/>
      <c r="E94" s="1"/>
      <c r="F94" s="1"/>
      <c r="G94" s="1"/>
      <c r="H94" s="1"/>
      <c r="I94" s="1"/>
      <c r="J94" s="3"/>
      <c r="K94" s="110"/>
      <c r="L94" s="1"/>
      <c r="M94" s="1"/>
      <c r="N94" s="109"/>
      <c r="O94" s="1"/>
      <c r="P94" s="1"/>
      <c r="Q94" s="1"/>
      <c r="R94" s="1"/>
      <c r="S94" s="1"/>
      <c r="T94" s="1"/>
      <c r="U94" s="1"/>
      <c r="V94" s="1"/>
      <c r="W94" s="1"/>
      <c r="X94" s="1"/>
      <c r="Y94" s="1"/>
      <c r="Z94" s="1"/>
      <c r="AA94" s="1"/>
      <c r="AB94" s="1"/>
      <c r="AC94" s="1"/>
      <c r="AD94" s="1"/>
      <c r="AE94" s="1"/>
      <c r="AF94" s="1"/>
      <c r="AG94" s="1"/>
      <c r="AH94" s="1"/>
      <c r="AI94" s="1"/>
      <c r="AJ94" s="1"/>
    </row>
    <row r="95" spans="1:36" ht="15.75" customHeight="1">
      <c r="A95" s="1"/>
      <c r="B95" s="1"/>
      <c r="C95" s="1"/>
      <c r="D95" s="1"/>
      <c r="E95" s="1"/>
      <c r="F95" s="1"/>
      <c r="G95" s="1"/>
      <c r="H95" s="1"/>
      <c r="I95" s="1"/>
      <c r="J95" s="3"/>
      <c r="K95" s="110"/>
      <c r="L95" s="1"/>
      <c r="M95" s="1"/>
      <c r="N95" s="109"/>
      <c r="O95" s="1"/>
      <c r="P95" s="1"/>
      <c r="Q95" s="1"/>
      <c r="R95" s="1"/>
      <c r="S95" s="1"/>
      <c r="T95" s="1"/>
      <c r="U95" s="1"/>
      <c r="V95" s="1"/>
      <c r="W95" s="1"/>
      <c r="X95" s="1"/>
      <c r="Y95" s="1"/>
      <c r="Z95" s="1"/>
      <c r="AA95" s="1"/>
      <c r="AB95" s="1"/>
      <c r="AC95" s="1"/>
      <c r="AD95" s="1"/>
      <c r="AE95" s="1"/>
      <c r="AF95" s="1"/>
      <c r="AG95" s="1"/>
      <c r="AH95" s="1"/>
      <c r="AI95" s="1"/>
      <c r="AJ95" s="1"/>
    </row>
    <row r="96" spans="1:36" ht="15.75" customHeight="1">
      <c r="A96" s="1"/>
      <c r="B96" s="1"/>
      <c r="C96" s="1"/>
      <c r="D96" s="1"/>
      <c r="E96" s="1"/>
      <c r="F96" s="1"/>
      <c r="G96" s="1"/>
      <c r="H96" s="1"/>
      <c r="I96" s="1"/>
      <c r="J96" s="3"/>
      <c r="K96" s="110"/>
      <c r="L96" s="1"/>
      <c r="M96" s="1"/>
      <c r="N96" s="109"/>
      <c r="O96" s="1"/>
      <c r="P96" s="1"/>
      <c r="Q96" s="1"/>
      <c r="R96" s="1"/>
      <c r="S96" s="1"/>
      <c r="T96" s="1"/>
      <c r="U96" s="1"/>
      <c r="V96" s="1"/>
      <c r="W96" s="1"/>
      <c r="X96" s="1"/>
      <c r="Y96" s="1"/>
      <c r="Z96" s="1"/>
      <c r="AA96" s="1"/>
      <c r="AB96" s="1"/>
      <c r="AC96" s="1"/>
      <c r="AD96" s="1"/>
      <c r="AE96" s="1"/>
      <c r="AF96" s="1"/>
      <c r="AG96" s="1"/>
      <c r="AH96" s="1"/>
      <c r="AI96" s="1"/>
      <c r="AJ96" s="1"/>
    </row>
    <row r="97" spans="1:36" ht="15.75" customHeight="1">
      <c r="A97" s="1"/>
      <c r="B97" s="1"/>
      <c r="C97" s="1"/>
      <c r="D97" s="1"/>
      <c r="E97" s="1"/>
      <c r="F97" s="1"/>
      <c r="G97" s="1"/>
      <c r="H97" s="1"/>
      <c r="I97" s="1"/>
      <c r="J97" s="3"/>
      <c r="K97" s="110"/>
      <c r="L97" s="1"/>
      <c r="M97" s="1"/>
      <c r="N97" s="109"/>
      <c r="O97" s="1"/>
      <c r="P97" s="1"/>
      <c r="Q97" s="1"/>
      <c r="R97" s="1"/>
      <c r="S97" s="1"/>
      <c r="T97" s="1"/>
      <c r="U97" s="1"/>
      <c r="V97" s="1"/>
      <c r="W97" s="1"/>
      <c r="X97" s="1"/>
      <c r="Y97" s="1"/>
      <c r="Z97" s="1"/>
      <c r="AA97" s="1"/>
      <c r="AB97" s="1"/>
      <c r="AC97" s="1"/>
      <c r="AD97" s="1"/>
      <c r="AE97" s="1"/>
      <c r="AF97" s="1"/>
      <c r="AG97" s="1"/>
      <c r="AH97" s="1"/>
      <c r="AI97" s="1"/>
      <c r="AJ97" s="1"/>
    </row>
    <row r="98" spans="1:36" ht="15.75" customHeight="1">
      <c r="A98" s="1"/>
      <c r="B98" s="1"/>
      <c r="C98" s="1"/>
      <c r="D98" s="1"/>
      <c r="E98" s="1"/>
      <c r="F98" s="1"/>
      <c r="G98" s="1"/>
      <c r="H98" s="1"/>
      <c r="I98" s="1"/>
      <c r="J98" s="3"/>
      <c r="K98" s="110"/>
      <c r="L98" s="1"/>
      <c r="M98" s="1"/>
      <c r="N98" s="109"/>
      <c r="O98" s="1"/>
      <c r="P98" s="1"/>
      <c r="Q98" s="1"/>
      <c r="R98" s="1"/>
      <c r="S98" s="1"/>
      <c r="T98" s="1"/>
      <c r="U98" s="1"/>
      <c r="V98" s="1"/>
      <c r="W98" s="1"/>
      <c r="X98" s="1"/>
      <c r="Y98" s="1"/>
      <c r="Z98" s="1"/>
      <c r="AA98" s="1"/>
      <c r="AB98" s="1"/>
      <c r="AC98" s="1"/>
      <c r="AD98" s="1"/>
      <c r="AE98" s="1"/>
      <c r="AF98" s="1"/>
      <c r="AG98" s="1"/>
      <c r="AH98" s="1"/>
      <c r="AI98" s="1"/>
      <c r="AJ98" s="1"/>
    </row>
    <row r="99" spans="1:36" ht="15.75" customHeight="1">
      <c r="A99" s="1"/>
      <c r="B99" s="1"/>
      <c r="C99" s="1"/>
      <c r="D99" s="1"/>
      <c r="E99" s="1"/>
      <c r="F99" s="1"/>
      <c r="G99" s="1"/>
      <c r="H99" s="1"/>
      <c r="I99" s="1"/>
      <c r="J99" s="3"/>
      <c r="K99" s="110"/>
      <c r="L99" s="1"/>
      <c r="M99" s="1"/>
      <c r="N99" s="109"/>
      <c r="O99" s="1"/>
      <c r="P99" s="1"/>
      <c r="Q99" s="1"/>
      <c r="R99" s="1"/>
      <c r="S99" s="1"/>
      <c r="T99" s="1"/>
      <c r="U99" s="1"/>
      <c r="V99" s="1"/>
      <c r="W99" s="1"/>
      <c r="X99" s="1"/>
      <c r="Y99" s="1"/>
      <c r="Z99" s="1"/>
      <c r="AA99" s="1"/>
      <c r="AB99" s="1"/>
      <c r="AC99" s="1"/>
      <c r="AD99" s="1"/>
      <c r="AE99" s="1"/>
      <c r="AF99" s="1"/>
      <c r="AG99" s="1"/>
      <c r="AH99" s="1"/>
      <c r="AI99" s="1"/>
      <c r="AJ99" s="1"/>
    </row>
    <row r="100" spans="1:36" ht="15.75" customHeight="1">
      <c r="A100" s="1"/>
      <c r="B100" s="1"/>
      <c r="C100" s="1"/>
      <c r="D100" s="1"/>
      <c r="E100" s="1"/>
      <c r="F100" s="1"/>
      <c r="G100" s="1"/>
      <c r="H100" s="1"/>
      <c r="I100" s="1"/>
      <c r="J100" s="3"/>
      <c r="K100" s="110"/>
      <c r="L100" s="1"/>
      <c r="M100" s="1"/>
      <c r="N100" s="109"/>
      <c r="O100" s="1"/>
      <c r="P100" s="1"/>
      <c r="Q100" s="1"/>
      <c r="R100" s="1"/>
      <c r="S100" s="1"/>
      <c r="T100" s="1"/>
      <c r="U100" s="1"/>
      <c r="V100" s="1"/>
      <c r="W100" s="1"/>
      <c r="X100" s="1"/>
      <c r="Y100" s="1"/>
      <c r="Z100" s="1"/>
      <c r="AA100" s="1"/>
      <c r="AB100" s="1"/>
      <c r="AC100" s="1"/>
      <c r="AD100" s="1"/>
      <c r="AE100" s="1"/>
      <c r="AF100" s="1"/>
      <c r="AG100" s="1"/>
      <c r="AH100" s="1"/>
      <c r="AI100" s="1"/>
      <c r="AJ100" s="1"/>
    </row>
    <row r="101" spans="1:36" ht="15.75" customHeight="1">
      <c r="A101" s="1"/>
      <c r="B101" s="1"/>
      <c r="C101" s="1"/>
      <c r="D101" s="1"/>
      <c r="E101" s="1"/>
      <c r="F101" s="1"/>
      <c r="G101" s="1"/>
      <c r="H101" s="1"/>
      <c r="I101" s="1"/>
      <c r="J101" s="3"/>
      <c r="K101" s="110"/>
      <c r="L101" s="1"/>
      <c r="M101" s="1"/>
      <c r="N101" s="109"/>
      <c r="O101" s="1"/>
      <c r="P101" s="1"/>
      <c r="Q101" s="1"/>
      <c r="R101" s="1"/>
      <c r="S101" s="1"/>
      <c r="T101" s="1"/>
      <c r="U101" s="1"/>
      <c r="V101" s="1"/>
      <c r="W101" s="1"/>
      <c r="X101" s="1"/>
      <c r="Y101" s="1"/>
      <c r="Z101" s="1"/>
      <c r="AA101" s="1"/>
      <c r="AB101" s="1"/>
      <c r="AC101" s="1"/>
      <c r="AD101" s="1"/>
      <c r="AE101" s="1"/>
      <c r="AF101" s="1"/>
      <c r="AG101" s="1"/>
      <c r="AH101" s="1"/>
      <c r="AI101" s="1"/>
      <c r="AJ101" s="1"/>
    </row>
    <row r="102" spans="1:36" ht="15.75" customHeight="1">
      <c r="A102" s="1"/>
      <c r="B102" s="1"/>
      <c r="C102" s="1"/>
      <c r="D102" s="1"/>
      <c r="E102" s="1"/>
      <c r="F102" s="1"/>
      <c r="G102" s="1"/>
      <c r="H102" s="1"/>
      <c r="I102" s="1"/>
      <c r="J102" s="3"/>
      <c r="K102" s="110"/>
      <c r="L102" s="1"/>
      <c r="M102" s="1"/>
      <c r="N102" s="109"/>
      <c r="O102" s="1"/>
      <c r="P102" s="1"/>
      <c r="Q102" s="1"/>
      <c r="R102" s="1"/>
      <c r="S102" s="1"/>
      <c r="T102" s="1"/>
      <c r="U102" s="1"/>
      <c r="V102" s="1"/>
      <c r="W102" s="1"/>
      <c r="X102" s="1"/>
      <c r="Y102" s="1"/>
      <c r="Z102" s="1"/>
      <c r="AA102" s="1"/>
      <c r="AB102" s="1"/>
      <c r="AC102" s="1"/>
      <c r="AD102" s="1"/>
      <c r="AE102" s="1"/>
      <c r="AF102" s="1"/>
      <c r="AG102" s="1"/>
      <c r="AH102" s="1"/>
      <c r="AI102" s="1"/>
      <c r="AJ102" s="1"/>
    </row>
    <row r="103" spans="1:36" ht="15.75" customHeight="1">
      <c r="A103" s="1"/>
      <c r="B103" s="1"/>
      <c r="C103" s="1"/>
      <c r="D103" s="1"/>
      <c r="E103" s="1"/>
      <c r="F103" s="1"/>
      <c r="G103" s="1"/>
      <c r="H103" s="1"/>
      <c r="I103" s="1"/>
      <c r="J103" s="3"/>
      <c r="K103" s="110"/>
      <c r="L103" s="1"/>
      <c r="M103" s="1"/>
      <c r="N103" s="109"/>
      <c r="O103" s="1"/>
      <c r="P103" s="1"/>
      <c r="Q103" s="1"/>
      <c r="R103" s="1"/>
      <c r="S103" s="1"/>
      <c r="T103" s="1"/>
      <c r="U103" s="1"/>
      <c r="V103" s="1"/>
      <c r="W103" s="1"/>
      <c r="X103" s="1"/>
      <c r="Y103" s="1"/>
      <c r="Z103" s="1"/>
      <c r="AA103" s="1"/>
      <c r="AB103" s="1"/>
      <c r="AC103" s="1"/>
      <c r="AD103" s="1"/>
      <c r="AE103" s="1"/>
      <c r="AF103" s="1"/>
      <c r="AG103" s="1"/>
      <c r="AH103" s="1"/>
      <c r="AI103" s="1"/>
      <c r="AJ103" s="1"/>
    </row>
    <row r="104" spans="1:36" ht="15.75" customHeight="1">
      <c r="A104" s="1"/>
      <c r="I104" s="1"/>
      <c r="J104" s="3"/>
      <c r="K104" s="110"/>
      <c r="L104" s="1"/>
      <c r="M104" s="1"/>
      <c r="N104" s="109"/>
      <c r="O104" s="1"/>
      <c r="P104" s="1"/>
      <c r="Q104" s="1"/>
      <c r="R104" s="1"/>
      <c r="S104" s="1"/>
      <c r="T104" s="1"/>
      <c r="U104" s="1"/>
      <c r="V104" s="1"/>
      <c r="W104" s="1"/>
      <c r="X104" s="1"/>
      <c r="Y104" s="1"/>
      <c r="Z104" s="1"/>
      <c r="AA104" s="1"/>
      <c r="AB104" s="1"/>
      <c r="AC104" s="1"/>
      <c r="AD104" s="1"/>
      <c r="AE104" s="1"/>
      <c r="AF104" s="1"/>
      <c r="AG104" s="1"/>
      <c r="AH104" s="1"/>
      <c r="AI104" s="1"/>
      <c r="AJ104" s="1"/>
    </row>
    <row r="105" spans="1:36" ht="15.75" customHeight="1">
      <c r="A105" s="1"/>
      <c r="I105" s="1"/>
      <c r="J105" s="3"/>
      <c r="K105" s="110"/>
    </row>
    <row r="106" spans="1:36" ht="15.75" customHeight="1">
      <c r="A106" s="1"/>
      <c r="I106" s="1"/>
      <c r="J106" s="3"/>
      <c r="K106" s="110"/>
    </row>
    <row r="107" spans="1:36" ht="15.75" customHeight="1">
      <c r="A107" s="1"/>
      <c r="I107" s="1"/>
      <c r="J107" s="3"/>
      <c r="K107" s="110"/>
    </row>
    <row r="108" spans="1:36" ht="15.75" customHeight="1">
      <c r="A108" s="1"/>
      <c r="I108" s="1"/>
      <c r="J108" s="3"/>
      <c r="K108" s="110"/>
    </row>
    <row r="109" spans="1:36" ht="15.75" customHeight="1">
      <c r="A109" s="1"/>
      <c r="I109" s="1"/>
      <c r="J109" s="3"/>
      <c r="K109" s="110"/>
    </row>
    <row r="110" spans="1:36" ht="15.75" customHeight="1">
      <c r="A110" s="1"/>
      <c r="I110" s="1"/>
      <c r="J110" s="3"/>
      <c r="K110" s="110"/>
    </row>
    <row r="111" spans="1:36" ht="15.75" customHeight="1">
      <c r="A111" s="1"/>
      <c r="I111" s="1"/>
      <c r="J111" s="3"/>
      <c r="K111" s="110"/>
    </row>
    <row r="112" spans="1:36" ht="15.75" customHeight="1">
      <c r="A112" s="1"/>
      <c r="I112" s="1"/>
      <c r="J112" s="3"/>
      <c r="K112" s="110"/>
    </row>
    <row r="113" spans="1:11" ht="15.75" customHeight="1">
      <c r="A113" s="1"/>
      <c r="I113" s="1"/>
      <c r="J113" s="3"/>
      <c r="K113" s="110"/>
    </row>
    <row r="114" spans="1:11" ht="15.75" customHeight="1">
      <c r="A114" s="1"/>
      <c r="I114" s="1"/>
      <c r="J114" s="3"/>
      <c r="K114" s="110"/>
    </row>
    <row r="115" spans="1:11" ht="15.75" customHeight="1">
      <c r="A115" s="1"/>
      <c r="I115" s="1"/>
      <c r="J115" s="3"/>
      <c r="K115" s="110"/>
    </row>
    <row r="116" spans="1:11" ht="15.75" customHeight="1">
      <c r="A116" s="1"/>
      <c r="I116" s="1"/>
      <c r="J116" s="3"/>
      <c r="K116" s="110"/>
    </row>
    <row r="117" spans="1:11" ht="15.75" customHeight="1">
      <c r="A117" s="1"/>
      <c r="I117" s="1"/>
      <c r="J117" s="3"/>
      <c r="K117" s="110"/>
    </row>
    <row r="118" spans="1:11" ht="15.75" customHeight="1">
      <c r="A118" s="1"/>
      <c r="I118" s="1"/>
      <c r="J118" s="3"/>
      <c r="K118" s="110"/>
    </row>
    <row r="119" spans="1:11" ht="15.75" customHeight="1">
      <c r="A119" s="1"/>
      <c r="I119" s="1"/>
      <c r="J119" s="3"/>
      <c r="K119" s="110"/>
    </row>
    <row r="120" spans="1:11" ht="15.75" customHeight="1">
      <c r="A120" s="1"/>
      <c r="I120" s="1"/>
      <c r="J120" s="3"/>
      <c r="K120" s="110"/>
    </row>
    <row r="121" spans="1:11" ht="15.75" customHeight="1">
      <c r="A121" s="1"/>
      <c r="I121" s="1"/>
      <c r="J121" s="3"/>
      <c r="K121" s="110"/>
    </row>
    <row r="122" spans="1:11" ht="15.75" customHeight="1">
      <c r="A122" s="1"/>
      <c r="I122" s="1"/>
      <c r="J122" s="3"/>
      <c r="K122" s="110"/>
    </row>
    <row r="123" spans="1:11" ht="15.75" customHeight="1">
      <c r="A123" s="1"/>
      <c r="I123" s="1"/>
      <c r="J123" s="3"/>
      <c r="K123" s="110"/>
    </row>
    <row r="124" spans="1:11" ht="15.75" customHeight="1">
      <c r="A124" s="1"/>
      <c r="I124" s="1"/>
      <c r="J124" s="3"/>
      <c r="K124" s="110"/>
    </row>
    <row r="125" spans="1:11" ht="15.75" customHeight="1">
      <c r="A125" s="1"/>
      <c r="I125" s="1"/>
      <c r="J125" s="3"/>
      <c r="K125" s="110"/>
    </row>
    <row r="126" spans="1:11" ht="15.75" customHeight="1">
      <c r="A126" s="1"/>
      <c r="I126" s="1"/>
      <c r="J126" s="3"/>
      <c r="K126" s="110"/>
    </row>
    <row r="127" spans="1:11" ht="15.75" customHeight="1">
      <c r="A127" s="1"/>
      <c r="I127" s="1"/>
      <c r="J127" s="3"/>
      <c r="K127" s="110"/>
    </row>
    <row r="128" spans="1:11" ht="15.75" customHeight="1">
      <c r="A128" s="1"/>
      <c r="I128" s="1"/>
      <c r="J128" s="3"/>
      <c r="K128" s="110"/>
    </row>
    <row r="129" spans="1:11" ht="15.75" customHeight="1">
      <c r="A129" s="1"/>
      <c r="I129" s="1"/>
      <c r="J129" s="3"/>
      <c r="K129" s="110"/>
    </row>
    <row r="130" spans="1:11" ht="15.75" customHeight="1">
      <c r="A130" s="1"/>
      <c r="I130" s="1"/>
      <c r="J130" s="3"/>
      <c r="K130" s="110"/>
    </row>
    <row r="131" spans="1:11" ht="15.75" customHeight="1">
      <c r="A131" s="1"/>
      <c r="I131" s="1"/>
      <c r="J131" s="3"/>
      <c r="K131" s="110"/>
    </row>
    <row r="132" spans="1:11" ht="15.75" customHeight="1">
      <c r="A132" s="1"/>
      <c r="I132" s="1"/>
      <c r="J132" s="3"/>
      <c r="K132" s="110"/>
    </row>
    <row r="133" spans="1:11" ht="15.75" customHeight="1">
      <c r="A133" s="1"/>
      <c r="I133" s="1"/>
      <c r="J133" s="3"/>
      <c r="K133" s="110"/>
    </row>
    <row r="134" spans="1:11" ht="15.75" customHeight="1">
      <c r="A134" s="1"/>
      <c r="I134" s="1"/>
      <c r="J134" s="3"/>
      <c r="K134" s="110"/>
    </row>
    <row r="135" spans="1:11" ht="15.75" customHeight="1">
      <c r="A135" s="1"/>
      <c r="I135" s="1"/>
      <c r="J135" s="3"/>
      <c r="K135" s="110"/>
    </row>
    <row r="136" spans="1:11" ht="15.75" customHeight="1">
      <c r="A136" s="1"/>
      <c r="I136" s="1"/>
      <c r="J136" s="3"/>
      <c r="K136" s="110"/>
    </row>
    <row r="137" spans="1:11" ht="15.75" customHeight="1">
      <c r="A137" s="1"/>
      <c r="I137" s="1"/>
      <c r="J137" s="3"/>
      <c r="K137" s="110"/>
    </row>
    <row r="138" spans="1:11" ht="15.75" customHeight="1">
      <c r="A138" s="1"/>
      <c r="I138" s="1"/>
      <c r="J138" s="3"/>
      <c r="K138" s="110"/>
    </row>
    <row r="139" spans="1:11" ht="15.75" customHeight="1">
      <c r="A139" s="1"/>
      <c r="I139" s="1"/>
      <c r="J139" s="3"/>
      <c r="K139" s="110"/>
    </row>
    <row r="140" spans="1:11" ht="15.75" customHeight="1">
      <c r="A140" s="1"/>
      <c r="I140" s="1"/>
      <c r="J140" s="3"/>
      <c r="K140" s="110"/>
    </row>
    <row r="141" spans="1:11" ht="15.75" customHeight="1">
      <c r="A141" s="1"/>
      <c r="I141" s="1"/>
      <c r="J141" s="3"/>
      <c r="K141" s="110"/>
    </row>
    <row r="142" spans="1:11" ht="15.75" customHeight="1">
      <c r="A142" s="1"/>
      <c r="I142" s="1"/>
      <c r="J142" s="3"/>
      <c r="K142" s="110"/>
    </row>
    <row r="143" spans="1:11" ht="15.75" customHeight="1">
      <c r="A143" s="1"/>
      <c r="I143" s="1"/>
      <c r="J143" s="3"/>
      <c r="K143" s="110"/>
    </row>
    <row r="144" spans="1:11" ht="15.75" customHeight="1">
      <c r="A144" s="1"/>
      <c r="I144" s="1"/>
      <c r="J144" s="3"/>
      <c r="K144" s="110"/>
    </row>
    <row r="145" spans="1:11" ht="15.75" customHeight="1">
      <c r="A145" s="1"/>
      <c r="I145" s="1"/>
      <c r="J145" s="3"/>
      <c r="K145" s="110"/>
    </row>
    <row r="146" spans="1:11" ht="15.75" customHeight="1">
      <c r="A146" s="1"/>
      <c r="I146" s="1"/>
      <c r="J146" s="3"/>
      <c r="K146" s="110"/>
    </row>
    <row r="147" spans="1:11" ht="15.75" customHeight="1">
      <c r="A147" s="1"/>
      <c r="I147" s="1"/>
      <c r="J147" s="3"/>
      <c r="K147" s="110"/>
    </row>
    <row r="148" spans="1:11" ht="15.75" customHeight="1">
      <c r="A148" s="1"/>
      <c r="I148" s="1"/>
      <c r="J148" s="3"/>
      <c r="K148" s="110"/>
    </row>
    <row r="149" spans="1:11" ht="15.75" customHeight="1">
      <c r="A149" s="1"/>
      <c r="I149" s="1"/>
      <c r="J149" s="3"/>
      <c r="K149" s="110"/>
    </row>
    <row r="150" spans="1:11" ht="15.75" customHeight="1">
      <c r="A150" s="1"/>
      <c r="I150" s="1"/>
      <c r="J150" s="3"/>
      <c r="K150" s="110"/>
    </row>
    <row r="151" spans="1:11" ht="15.75" customHeight="1">
      <c r="A151" s="1"/>
      <c r="I151" s="1"/>
      <c r="J151" s="3"/>
      <c r="K151" s="110"/>
    </row>
    <row r="152" spans="1:11" ht="15.75" customHeight="1">
      <c r="A152" s="1"/>
      <c r="I152" s="1"/>
      <c r="J152" s="3"/>
      <c r="K152" s="110"/>
    </row>
    <row r="153" spans="1:11" ht="15.75" customHeight="1">
      <c r="A153" s="1"/>
      <c r="I153" s="1"/>
      <c r="J153" s="3"/>
      <c r="K153" s="110"/>
    </row>
    <row r="154" spans="1:11" ht="15.75" customHeight="1">
      <c r="A154" s="1"/>
      <c r="I154" s="1"/>
      <c r="J154" s="3"/>
      <c r="K154" s="110"/>
    </row>
    <row r="155" spans="1:11" ht="15.75" customHeight="1">
      <c r="A155" s="1"/>
      <c r="I155" s="1"/>
      <c r="J155" s="3"/>
      <c r="K155" s="110"/>
    </row>
    <row r="156" spans="1:11" ht="15.75" customHeight="1">
      <c r="A156" s="1"/>
      <c r="I156" s="1"/>
      <c r="J156" s="3"/>
      <c r="K156" s="110"/>
    </row>
    <row r="157" spans="1:11" ht="15.75" customHeight="1">
      <c r="A157" s="1"/>
      <c r="I157" s="1"/>
      <c r="J157" s="3"/>
      <c r="K157" s="110"/>
    </row>
    <row r="158" spans="1:11" ht="15.75" customHeight="1">
      <c r="A158" s="1"/>
      <c r="I158" s="1"/>
      <c r="J158" s="3"/>
      <c r="K158" s="110"/>
    </row>
    <row r="159" spans="1:11" ht="15.75" customHeight="1">
      <c r="A159" s="1"/>
      <c r="I159" s="1"/>
      <c r="J159" s="3"/>
      <c r="K159" s="110"/>
    </row>
    <row r="160" spans="1:11" ht="15.75" customHeight="1">
      <c r="A160" s="1"/>
      <c r="I160" s="1"/>
      <c r="J160" s="3"/>
      <c r="K160" s="110"/>
    </row>
    <row r="161" spans="1:11" ht="15.75" customHeight="1">
      <c r="A161" s="1"/>
      <c r="I161" s="1"/>
      <c r="J161" s="3"/>
      <c r="K161" s="110"/>
    </row>
    <row r="162" spans="1:11" ht="15.75" customHeight="1">
      <c r="A162" s="1"/>
      <c r="I162" s="1"/>
      <c r="J162" s="3"/>
      <c r="K162" s="110"/>
    </row>
    <row r="163" spans="1:11" ht="15.75" customHeight="1">
      <c r="A163" s="1"/>
      <c r="I163" s="1"/>
      <c r="J163" s="3"/>
      <c r="K163" s="110"/>
    </row>
    <row r="164" spans="1:11" ht="15.75" customHeight="1">
      <c r="A164" s="1"/>
      <c r="I164" s="1"/>
      <c r="J164" s="3"/>
      <c r="K164" s="110"/>
    </row>
    <row r="165" spans="1:11" ht="15.75" customHeight="1">
      <c r="A165" s="1"/>
      <c r="I165" s="1"/>
      <c r="J165" s="3"/>
      <c r="K165" s="110"/>
    </row>
    <row r="166" spans="1:11" ht="15.75" customHeight="1">
      <c r="A166" s="1"/>
      <c r="I166" s="1"/>
      <c r="J166" s="3"/>
      <c r="K166" s="110"/>
    </row>
    <row r="167" spans="1:11" ht="15.75" customHeight="1">
      <c r="A167" s="1"/>
      <c r="I167" s="1"/>
      <c r="J167" s="3"/>
      <c r="K167" s="110"/>
    </row>
    <row r="168" spans="1:11" ht="15.75" customHeight="1">
      <c r="A168" s="1"/>
      <c r="I168" s="1"/>
      <c r="J168" s="3"/>
      <c r="K168" s="110"/>
    </row>
    <row r="169" spans="1:11" ht="15.75" customHeight="1">
      <c r="A169" s="1"/>
      <c r="I169" s="1"/>
      <c r="J169" s="3"/>
      <c r="K169" s="110"/>
    </row>
    <row r="170" spans="1:11" ht="15.75" customHeight="1">
      <c r="A170" s="1"/>
      <c r="I170" s="1"/>
      <c r="J170" s="3"/>
      <c r="K170" s="110"/>
    </row>
    <row r="171" spans="1:11" ht="15.75" customHeight="1">
      <c r="A171" s="1"/>
      <c r="I171" s="1"/>
      <c r="J171" s="3"/>
      <c r="K171" s="110"/>
    </row>
    <row r="172" spans="1:11" ht="15.75" customHeight="1">
      <c r="A172" s="1"/>
      <c r="I172" s="1"/>
      <c r="J172" s="3"/>
      <c r="K172" s="110"/>
    </row>
    <row r="173" spans="1:11" ht="15.75" customHeight="1">
      <c r="A173" s="1"/>
      <c r="I173" s="1"/>
      <c r="J173" s="3"/>
      <c r="K173" s="110"/>
    </row>
    <row r="174" spans="1:11" ht="15.75" customHeight="1">
      <c r="A174" s="1"/>
      <c r="I174" s="1"/>
      <c r="J174" s="3"/>
      <c r="K174" s="110"/>
    </row>
    <row r="175" spans="1:11" ht="15.75" customHeight="1">
      <c r="A175" s="1"/>
      <c r="I175" s="1"/>
      <c r="J175" s="3"/>
      <c r="K175" s="110"/>
    </row>
    <row r="176" spans="1:11" ht="15.75" customHeight="1">
      <c r="A176" s="1"/>
      <c r="I176" s="1"/>
      <c r="J176" s="3"/>
      <c r="K176" s="110"/>
    </row>
    <row r="177" spans="1:11" ht="15.75" customHeight="1">
      <c r="A177" s="1"/>
      <c r="I177" s="1"/>
      <c r="J177" s="3"/>
      <c r="K177" s="110"/>
    </row>
    <row r="178" spans="1:11" ht="15.75" customHeight="1">
      <c r="A178" s="1"/>
      <c r="I178" s="1"/>
      <c r="J178" s="3"/>
      <c r="K178" s="110"/>
    </row>
    <row r="179" spans="1:11" ht="15.75" customHeight="1">
      <c r="A179" s="1"/>
      <c r="I179" s="1"/>
      <c r="J179" s="3"/>
      <c r="K179" s="110"/>
    </row>
    <row r="180" spans="1:11" ht="15.75" customHeight="1">
      <c r="A180" s="1"/>
      <c r="I180" s="1"/>
      <c r="J180" s="3"/>
      <c r="K180" s="110"/>
    </row>
    <row r="181" spans="1:11" ht="15.75" customHeight="1">
      <c r="A181" s="1"/>
      <c r="I181" s="1"/>
      <c r="J181" s="3"/>
      <c r="K181" s="110"/>
    </row>
    <row r="182" spans="1:11" ht="15.75" customHeight="1">
      <c r="A182" s="1"/>
      <c r="I182" s="1"/>
      <c r="J182" s="3"/>
      <c r="K182" s="110"/>
    </row>
    <row r="183" spans="1:11" ht="15.75" customHeight="1">
      <c r="A183" s="1"/>
      <c r="I183" s="1"/>
      <c r="J183" s="3"/>
      <c r="K183" s="110"/>
    </row>
    <row r="184" spans="1:11" ht="15.75" customHeight="1">
      <c r="A184" s="1"/>
      <c r="I184" s="1"/>
      <c r="J184" s="3"/>
      <c r="K184" s="110"/>
    </row>
    <row r="185" spans="1:11" ht="15.75" customHeight="1">
      <c r="A185" s="1"/>
      <c r="I185" s="1"/>
      <c r="J185" s="3"/>
      <c r="K185" s="110"/>
    </row>
    <row r="186" spans="1:11" ht="15.75" customHeight="1">
      <c r="A186" s="1"/>
      <c r="I186" s="1"/>
      <c r="J186" s="3"/>
      <c r="K186" s="110"/>
    </row>
    <row r="187" spans="1:11" ht="15.75" customHeight="1">
      <c r="A187" s="1"/>
      <c r="I187" s="1"/>
      <c r="J187" s="3"/>
      <c r="K187" s="110"/>
    </row>
    <row r="188" spans="1:11" ht="15.75" customHeight="1">
      <c r="A188" s="1"/>
      <c r="I188" s="1"/>
      <c r="J188" s="3"/>
      <c r="K188" s="110"/>
    </row>
    <row r="189" spans="1:11" ht="15.75" customHeight="1">
      <c r="A189" s="1"/>
      <c r="I189" s="1"/>
      <c r="J189" s="3"/>
      <c r="K189" s="110"/>
    </row>
    <row r="190" spans="1:11" ht="15.75" customHeight="1">
      <c r="A190" s="1"/>
      <c r="I190" s="1"/>
      <c r="J190" s="3"/>
      <c r="K190" s="110"/>
    </row>
    <row r="191" spans="1:11" ht="15.75" customHeight="1">
      <c r="A191" s="1"/>
      <c r="I191" s="1"/>
      <c r="J191" s="3"/>
      <c r="K191" s="110"/>
    </row>
    <row r="192" spans="1:11" ht="15.75" customHeight="1">
      <c r="A192" s="1"/>
      <c r="I192" s="1"/>
      <c r="J192" s="3"/>
      <c r="K192" s="110"/>
    </row>
    <row r="193" spans="1:11" ht="15.75" customHeight="1">
      <c r="A193" s="1"/>
      <c r="I193" s="1"/>
      <c r="J193" s="3"/>
      <c r="K193" s="110"/>
    </row>
    <row r="194" spans="1:11" ht="15.75" customHeight="1">
      <c r="A194" s="1"/>
      <c r="I194" s="1"/>
      <c r="J194" s="3"/>
      <c r="K194" s="110"/>
    </row>
    <row r="195" spans="1:11" ht="15.75" customHeight="1">
      <c r="A195" s="1"/>
      <c r="I195" s="1"/>
      <c r="J195" s="3"/>
      <c r="K195" s="110"/>
    </row>
    <row r="196" spans="1:11" ht="15.75" customHeight="1">
      <c r="A196" s="1"/>
      <c r="I196" s="1"/>
      <c r="J196" s="3"/>
      <c r="K196" s="110"/>
    </row>
    <row r="197" spans="1:11" ht="15.75" customHeight="1">
      <c r="A197" s="1"/>
      <c r="I197" s="1"/>
      <c r="J197" s="3"/>
      <c r="K197" s="110"/>
    </row>
    <row r="198" spans="1:11" ht="15.75" customHeight="1">
      <c r="A198" s="1"/>
      <c r="I198" s="1"/>
      <c r="J198" s="3"/>
      <c r="K198" s="110"/>
    </row>
    <row r="199" spans="1:11" ht="15.75" customHeight="1">
      <c r="A199" s="1"/>
      <c r="I199" s="1"/>
      <c r="J199" s="3"/>
      <c r="K199" s="110"/>
    </row>
    <row r="200" spans="1:11" ht="15.75" customHeight="1">
      <c r="A200" s="1"/>
      <c r="I200" s="1"/>
      <c r="J200" s="3"/>
      <c r="K200" s="110"/>
    </row>
    <row r="201" spans="1:11" ht="15.75" customHeight="1">
      <c r="A201" s="1"/>
      <c r="I201" s="1"/>
      <c r="J201" s="3"/>
      <c r="K201" s="110"/>
    </row>
    <row r="202" spans="1:11" ht="15.75" customHeight="1">
      <c r="A202" s="1"/>
      <c r="I202" s="1"/>
      <c r="J202" s="3"/>
      <c r="K202" s="110"/>
    </row>
    <row r="203" spans="1:11" ht="15.75" customHeight="1">
      <c r="A203" s="1"/>
      <c r="I203" s="1"/>
      <c r="J203" s="3"/>
      <c r="K203" s="110"/>
    </row>
    <row r="204" spans="1:11" ht="15.75" customHeight="1">
      <c r="A204" s="1"/>
      <c r="I204" s="1"/>
      <c r="J204" s="3"/>
      <c r="K204" s="110"/>
    </row>
    <row r="205" spans="1:11" ht="15.75" customHeight="1">
      <c r="A205" s="1"/>
      <c r="I205" s="1"/>
      <c r="J205" s="3"/>
      <c r="K205" s="110"/>
    </row>
    <row r="206" spans="1:11" ht="15.75" customHeight="1">
      <c r="A206" s="1"/>
      <c r="I206" s="1"/>
      <c r="J206" s="3"/>
      <c r="K206" s="110"/>
    </row>
    <row r="207" spans="1:11" ht="15.75" customHeight="1">
      <c r="A207" s="1"/>
      <c r="I207" s="1"/>
      <c r="J207" s="3"/>
      <c r="K207" s="110"/>
    </row>
    <row r="208" spans="1:11" ht="15.75" customHeight="1">
      <c r="A208" s="1"/>
      <c r="I208" s="1"/>
      <c r="J208" s="3"/>
      <c r="K208" s="110"/>
    </row>
    <row r="209" spans="1:11" ht="15.75" customHeight="1">
      <c r="A209" s="1"/>
      <c r="I209" s="1"/>
      <c r="J209" s="3"/>
      <c r="K209" s="110"/>
    </row>
    <row r="210" spans="1:11" ht="15.75" customHeight="1">
      <c r="A210" s="1"/>
      <c r="I210" s="1"/>
      <c r="J210" s="3"/>
      <c r="K210" s="110"/>
    </row>
    <row r="211" spans="1:11" ht="15.75" customHeight="1">
      <c r="A211" s="1"/>
      <c r="I211" s="1"/>
      <c r="J211" s="3"/>
      <c r="K211" s="110"/>
    </row>
    <row r="212" spans="1:11" ht="15.75" customHeight="1">
      <c r="A212" s="1"/>
      <c r="I212" s="1"/>
      <c r="J212" s="3"/>
      <c r="K212" s="110"/>
    </row>
    <row r="213" spans="1:11" ht="15.75" customHeight="1">
      <c r="A213" s="1"/>
      <c r="I213" s="1"/>
      <c r="J213" s="3"/>
      <c r="K213" s="110"/>
    </row>
    <row r="214" spans="1:11" ht="15.75" customHeight="1">
      <c r="A214" s="1"/>
      <c r="I214" s="1"/>
      <c r="J214" s="3"/>
      <c r="K214" s="110"/>
    </row>
    <row r="215" spans="1:11" ht="15.75" customHeight="1">
      <c r="A215" s="1"/>
      <c r="I215" s="1"/>
      <c r="J215" s="3"/>
      <c r="K215" s="110"/>
    </row>
    <row r="216" spans="1:11" ht="15.75" customHeight="1">
      <c r="A216" s="1"/>
      <c r="I216" s="1"/>
      <c r="J216" s="3"/>
      <c r="K216" s="110"/>
    </row>
    <row r="217" spans="1:11" ht="15.75" customHeight="1">
      <c r="A217" s="1"/>
      <c r="I217" s="1"/>
      <c r="J217" s="3"/>
      <c r="K217" s="110"/>
    </row>
    <row r="218" spans="1:11" ht="15.75" customHeight="1">
      <c r="A218" s="1"/>
      <c r="I218" s="1"/>
      <c r="J218" s="3"/>
      <c r="K218" s="110"/>
    </row>
    <row r="219" spans="1:11" ht="15.75" customHeight="1">
      <c r="A219" s="1"/>
      <c r="I219" s="1"/>
      <c r="J219" s="3"/>
      <c r="K219" s="110"/>
    </row>
    <row r="220" spans="1:11" ht="15.75" customHeight="1">
      <c r="A220" s="1"/>
      <c r="I220" s="1"/>
      <c r="J220" s="3"/>
      <c r="K220" s="110"/>
    </row>
    <row r="221" spans="1:11" ht="15.75" customHeight="1">
      <c r="A221" s="1"/>
      <c r="I221" s="1"/>
      <c r="J221" s="3"/>
      <c r="K221" s="110"/>
    </row>
    <row r="222" spans="1:11" ht="15.75" customHeight="1">
      <c r="A222" s="1"/>
      <c r="I222" s="1"/>
      <c r="J222" s="3"/>
      <c r="K222" s="110"/>
    </row>
    <row r="223" spans="1:11" ht="15.75" customHeight="1">
      <c r="A223" s="1"/>
      <c r="I223" s="1"/>
      <c r="J223" s="3"/>
      <c r="K223" s="110"/>
    </row>
    <row r="224" spans="1:11" ht="15.75" customHeight="1">
      <c r="A224" s="1"/>
      <c r="I224" s="1"/>
      <c r="J224" s="3"/>
      <c r="K224" s="110"/>
    </row>
    <row r="225" spans="1:11" ht="15.75" customHeight="1">
      <c r="A225" s="1"/>
      <c r="I225" s="1"/>
      <c r="J225" s="3"/>
      <c r="K225" s="110"/>
    </row>
    <row r="226" spans="1:11" ht="15.75" customHeight="1">
      <c r="A226" s="1"/>
      <c r="I226" s="1"/>
      <c r="J226" s="3"/>
      <c r="K226" s="110"/>
    </row>
    <row r="227" spans="1:11" ht="15.75" customHeight="1">
      <c r="A227" s="1"/>
      <c r="I227" s="1"/>
      <c r="J227" s="3"/>
      <c r="K227" s="110"/>
    </row>
    <row r="228" spans="1:11" ht="15.75" customHeight="1">
      <c r="A228" s="1"/>
      <c r="I228" s="1"/>
      <c r="J228" s="3"/>
      <c r="K228" s="110"/>
    </row>
    <row r="229" spans="1:11" ht="15.75" customHeight="1">
      <c r="A229" s="1"/>
      <c r="I229" s="1"/>
      <c r="J229" s="3"/>
      <c r="K229" s="110"/>
    </row>
    <row r="230" spans="1:11" ht="15.75" customHeight="1">
      <c r="A230" s="1"/>
      <c r="I230" s="1"/>
      <c r="J230" s="3"/>
      <c r="K230" s="110"/>
    </row>
    <row r="231" spans="1:11" ht="15.75" customHeight="1">
      <c r="A231" s="1"/>
      <c r="I231" s="1"/>
      <c r="J231" s="3"/>
      <c r="K231" s="110"/>
    </row>
    <row r="232" spans="1:11" ht="15.75" customHeight="1">
      <c r="A232" s="1"/>
      <c r="I232" s="1"/>
      <c r="J232" s="3"/>
      <c r="K232" s="110"/>
    </row>
    <row r="233" spans="1:11" ht="15.75" customHeight="1">
      <c r="A233" s="1"/>
      <c r="I233" s="1"/>
      <c r="J233" s="3"/>
      <c r="K233" s="110"/>
    </row>
    <row r="234" spans="1:11" ht="15.75" customHeight="1">
      <c r="A234" s="1"/>
      <c r="I234" s="1"/>
      <c r="J234" s="3"/>
      <c r="K234" s="110"/>
    </row>
    <row r="235" spans="1:11" ht="15.75" customHeight="1">
      <c r="A235" s="1"/>
      <c r="I235" s="1"/>
      <c r="J235" s="3"/>
      <c r="K235" s="110"/>
    </row>
    <row r="236" spans="1:11" ht="15.75" customHeight="1">
      <c r="A236" s="1"/>
      <c r="I236" s="1"/>
      <c r="J236" s="3"/>
      <c r="K236" s="110"/>
    </row>
    <row r="237" spans="1:11" ht="15.75" customHeight="1">
      <c r="A237" s="1"/>
      <c r="I237" s="1"/>
      <c r="J237" s="3"/>
      <c r="K237" s="110"/>
    </row>
    <row r="238" spans="1:11" ht="15.75" customHeight="1">
      <c r="A238" s="1"/>
      <c r="I238" s="1"/>
      <c r="J238" s="3"/>
      <c r="K238" s="110"/>
    </row>
    <row r="239" spans="1:11" ht="15.75" customHeight="1">
      <c r="A239" s="1"/>
      <c r="I239" s="1"/>
      <c r="J239" s="3"/>
      <c r="K239" s="110"/>
    </row>
    <row r="240" spans="1:11" ht="15.75" customHeight="1">
      <c r="A240" s="1"/>
      <c r="I240" s="1"/>
      <c r="J240" s="3"/>
      <c r="K240" s="110"/>
    </row>
    <row r="241" spans="1:11" ht="15.75" customHeight="1">
      <c r="A241" s="1"/>
      <c r="I241" s="1"/>
      <c r="J241" s="3"/>
      <c r="K241" s="110"/>
    </row>
    <row r="242" spans="1:11" ht="15.75" customHeight="1">
      <c r="A242" s="1"/>
      <c r="I242" s="1"/>
      <c r="J242" s="3"/>
      <c r="K242" s="110"/>
    </row>
    <row r="243" spans="1:11" ht="15.75" customHeight="1">
      <c r="A243" s="1"/>
      <c r="I243" s="1"/>
      <c r="J243" s="3"/>
      <c r="K243" s="110"/>
    </row>
    <row r="244" spans="1:11" ht="15.75" customHeight="1">
      <c r="A244" s="1"/>
      <c r="I244" s="1"/>
      <c r="J244" s="3"/>
      <c r="K244" s="110"/>
    </row>
    <row r="245" spans="1:11" ht="15.75" customHeight="1">
      <c r="A245" s="1"/>
      <c r="I245" s="1"/>
      <c r="J245" s="3"/>
      <c r="K245" s="110"/>
    </row>
    <row r="246" spans="1:11" ht="15.75" customHeight="1">
      <c r="A246" s="1"/>
      <c r="I246" s="1"/>
      <c r="J246" s="3"/>
      <c r="K246" s="110"/>
    </row>
    <row r="247" spans="1:11" ht="15.75" customHeight="1">
      <c r="A247" s="1"/>
      <c r="I247" s="1"/>
      <c r="J247" s="3"/>
      <c r="K247" s="110"/>
    </row>
    <row r="248" spans="1:11" ht="15.75" customHeight="1">
      <c r="A248" s="1"/>
      <c r="I248" s="1"/>
      <c r="J248" s="3"/>
      <c r="K248" s="110"/>
    </row>
    <row r="249" spans="1:11" ht="15.75" customHeight="1">
      <c r="A249" s="1"/>
      <c r="I249" s="1"/>
      <c r="J249" s="3"/>
      <c r="K249" s="110"/>
    </row>
    <row r="250" spans="1:11" ht="15.75" customHeight="1">
      <c r="A250" s="1"/>
      <c r="I250" s="1"/>
      <c r="J250" s="3"/>
      <c r="K250" s="110"/>
    </row>
    <row r="251" spans="1:11" ht="15.75" customHeight="1">
      <c r="A251" s="1"/>
      <c r="I251" s="1"/>
      <c r="J251" s="3"/>
      <c r="K251" s="110"/>
    </row>
    <row r="252" spans="1:11" ht="15.75" customHeight="1">
      <c r="A252" s="1"/>
      <c r="I252" s="1"/>
      <c r="J252" s="3"/>
      <c r="K252" s="110"/>
    </row>
    <row r="253" spans="1:11" ht="15.75" customHeight="1">
      <c r="A253" s="1"/>
      <c r="I253" s="1"/>
      <c r="J253" s="3"/>
      <c r="K253" s="110"/>
    </row>
    <row r="254" spans="1:11" ht="15.75" customHeight="1">
      <c r="A254" s="1"/>
      <c r="I254" s="1"/>
      <c r="J254" s="3"/>
      <c r="K254" s="110"/>
    </row>
    <row r="255" spans="1:11" ht="15.75" customHeight="1">
      <c r="A255" s="1"/>
      <c r="I255" s="1"/>
      <c r="J255" s="3"/>
      <c r="K255" s="110"/>
    </row>
    <row r="256" spans="1:11" ht="15.75" customHeight="1">
      <c r="A256" s="1"/>
      <c r="I256" s="1"/>
      <c r="J256" s="3"/>
      <c r="K256" s="110"/>
    </row>
    <row r="257" spans="1:11" ht="15.75" customHeight="1">
      <c r="A257" s="1"/>
      <c r="I257" s="1"/>
      <c r="J257" s="3"/>
      <c r="K257" s="110"/>
    </row>
    <row r="258" spans="1:11" ht="15.75" customHeight="1">
      <c r="A258" s="1"/>
      <c r="I258" s="1"/>
      <c r="J258" s="3"/>
      <c r="K258" s="110"/>
    </row>
    <row r="259" spans="1:11" ht="15.75" customHeight="1">
      <c r="A259" s="1"/>
      <c r="I259" s="1"/>
      <c r="J259" s="3"/>
      <c r="K259" s="110"/>
    </row>
    <row r="260" spans="1:11" ht="15.75" customHeight="1">
      <c r="A260" s="1"/>
      <c r="I260" s="1"/>
      <c r="J260" s="3"/>
      <c r="K260" s="110"/>
    </row>
    <row r="261" spans="1:11" ht="15.75" customHeight="1">
      <c r="A261" s="1"/>
      <c r="I261" s="1"/>
      <c r="J261" s="3"/>
      <c r="K261" s="110"/>
    </row>
    <row r="262" spans="1:11" ht="15.75" customHeight="1">
      <c r="A262" s="1"/>
      <c r="I262" s="1"/>
      <c r="J262" s="3"/>
      <c r="K262" s="110"/>
    </row>
    <row r="263" spans="1:11" ht="15.75" customHeight="1">
      <c r="A263" s="1"/>
      <c r="I263" s="1"/>
      <c r="J263" s="3"/>
      <c r="K263" s="110"/>
    </row>
    <row r="264" spans="1:11" ht="15.75" customHeight="1">
      <c r="A264" s="1"/>
      <c r="I264" s="1"/>
      <c r="J264" s="3"/>
      <c r="K264" s="110"/>
    </row>
    <row r="265" spans="1:11" ht="15.75" customHeight="1">
      <c r="A265" s="1"/>
      <c r="I265" s="1"/>
      <c r="J265" s="3"/>
      <c r="K265" s="110"/>
    </row>
    <row r="266" spans="1:11" ht="15.75" customHeight="1">
      <c r="A266" s="1"/>
      <c r="I266" s="1"/>
      <c r="J266" s="3"/>
      <c r="K266" s="110"/>
    </row>
    <row r="267" spans="1:11" ht="15.75" customHeight="1">
      <c r="A267" s="1"/>
      <c r="I267" s="1"/>
      <c r="J267" s="3"/>
      <c r="K267" s="110"/>
    </row>
    <row r="268" spans="1:11" ht="15.75" customHeight="1">
      <c r="A268" s="1"/>
      <c r="I268" s="1"/>
      <c r="J268" s="3"/>
      <c r="K268" s="110"/>
    </row>
    <row r="269" spans="1:11" ht="15.75" customHeight="1">
      <c r="A269" s="1"/>
      <c r="I269" s="1"/>
      <c r="J269" s="3"/>
      <c r="K269" s="110"/>
    </row>
    <row r="270" spans="1:11" ht="15.75" customHeight="1">
      <c r="A270" s="1"/>
      <c r="I270" s="1"/>
      <c r="J270" s="3"/>
      <c r="K270" s="110"/>
    </row>
    <row r="271" spans="1:11" ht="15.75" customHeight="1">
      <c r="A271" s="1"/>
      <c r="I271" s="1"/>
      <c r="J271" s="3"/>
      <c r="K271" s="110"/>
    </row>
    <row r="272" spans="1:11" ht="15.75" customHeight="1">
      <c r="A272" s="1"/>
      <c r="I272" s="1"/>
      <c r="J272" s="3"/>
      <c r="K272" s="110"/>
    </row>
    <row r="273" spans="1:11" ht="15.75" customHeight="1">
      <c r="A273" s="1"/>
      <c r="I273" s="1"/>
      <c r="J273" s="3"/>
      <c r="K273" s="110"/>
    </row>
    <row r="274" spans="1:11" ht="15.75" customHeight="1">
      <c r="A274" s="1"/>
      <c r="I274" s="1"/>
      <c r="J274" s="3"/>
      <c r="K274" s="110"/>
    </row>
    <row r="275" spans="1:11" ht="15.75" customHeight="1">
      <c r="A275" s="1"/>
      <c r="I275" s="1"/>
      <c r="J275" s="3"/>
      <c r="K275" s="110"/>
    </row>
    <row r="276" spans="1:11" ht="15.75" customHeight="1">
      <c r="A276" s="1"/>
      <c r="I276" s="1"/>
      <c r="J276" s="3"/>
      <c r="K276" s="110"/>
    </row>
    <row r="277" spans="1:11" ht="15.75" customHeight="1">
      <c r="A277" s="1"/>
      <c r="I277" s="1"/>
      <c r="J277" s="3"/>
      <c r="K277" s="110"/>
    </row>
    <row r="278" spans="1:11" ht="15.75" customHeight="1">
      <c r="A278" s="1"/>
      <c r="I278" s="1"/>
      <c r="J278" s="3"/>
      <c r="K278" s="110"/>
    </row>
    <row r="279" spans="1:11" ht="15.75" customHeight="1">
      <c r="A279" s="1"/>
      <c r="I279" s="1"/>
      <c r="J279" s="3"/>
      <c r="K279" s="110"/>
    </row>
    <row r="280" spans="1:11" ht="15.75" customHeight="1">
      <c r="A280" s="1"/>
      <c r="I280" s="1"/>
      <c r="J280" s="3"/>
      <c r="K280" s="110"/>
    </row>
    <row r="281" spans="1:11" ht="15.75" customHeight="1">
      <c r="A281" s="1"/>
      <c r="I281" s="1"/>
      <c r="J281" s="3"/>
      <c r="K281" s="110"/>
    </row>
    <row r="282" spans="1:11" ht="15.75" customHeight="1">
      <c r="A282" s="1"/>
      <c r="I282" s="1"/>
      <c r="J282" s="3"/>
      <c r="K282" s="110"/>
    </row>
    <row r="283" spans="1:11" ht="15.75" customHeight="1">
      <c r="A283" s="1"/>
      <c r="I283" s="1"/>
      <c r="J283" s="3"/>
      <c r="K283" s="110"/>
    </row>
    <row r="284" spans="1:11" ht="15.75" customHeight="1">
      <c r="A284" s="1"/>
      <c r="I284" s="1"/>
      <c r="J284" s="3"/>
      <c r="K284" s="110"/>
    </row>
    <row r="285" spans="1:11" ht="15.75" customHeight="1">
      <c r="A285" s="1"/>
      <c r="I285" s="1"/>
      <c r="J285" s="3"/>
      <c r="K285" s="110"/>
    </row>
    <row r="286" spans="1:11" ht="15.75" customHeight="1">
      <c r="A286" s="1"/>
      <c r="I286" s="1"/>
      <c r="J286" s="3"/>
      <c r="K286" s="110"/>
    </row>
    <row r="287" spans="1:11" ht="15.75" customHeight="1">
      <c r="A287" s="1"/>
      <c r="I287" s="1"/>
      <c r="J287" s="3"/>
      <c r="K287" s="110"/>
    </row>
    <row r="288" spans="1:11" ht="15.75" customHeight="1">
      <c r="A288" s="1"/>
      <c r="I288" s="1"/>
      <c r="J288" s="3"/>
      <c r="K288" s="110"/>
    </row>
    <row r="289" spans="1:11" ht="15.75" customHeight="1">
      <c r="A289" s="1"/>
      <c r="I289" s="1"/>
      <c r="J289" s="3"/>
      <c r="K289" s="110"/>
    </row>
    <row r="290" spans="1:11" ht="15.75" customHeight="1">
      <c r="A290" s="1"/>
      <c r="I290" s="1"/>
      <c r="J290" s="3"/>
      <c r="K290" s="110"/>
    </row>
    <row r="291" spans="1:11" ht="15.75" customHeight="1">
      <c r="A291" s="1"/>
      <c r="I291" s="1"/>
      <c r="J291" s="3"/>
      <c r="K291" s="110"/>
    </row>
    <row r="292" spans="1:11" ht="15.75" customHeight="1">
      <c r="A292" s="1"/>
      <c r="I292" s="1"/>
      <c r="J292" s="3"/>
      <c r="K292" s="110"/>
    </row>
    <row r="293" spans="1:11" ht="15.75" customHeight="1">
      <c r="A293" s="1"/>
      <c r="I293" s="1"/>
      <c r="J293" s="3"/>
      <c r="K293" s="110"/>
    </row>
    <row r="294" spans="1:11" ht="15.75" customHeight="1">
      <c r="A294" s="1"/>
      <c r="I294" s="1"/>
      <c r="J294" s="3"/>
      <c r="K294" s="110"/>
    </row>
    <row r="295" spans="1:11" ht="15.75" customHeight="1">
      <c r="A295" s="1"/>
      <c r="I295" s="1"/>
      <c r="J295" s="3"/>
      <c r="K295" s="110"/>
    </row>
    <row r="296" spans="1:11" ht="15.75" customHeight="1">
      <c r="A296" s="1"/>
      <c r="I296" s="1"/>
      <c r="J296" s="3"/>
      <c r="K296" s="110"/>
    </row>
    <row r="297" spans="1:11" ht="15.75" customHeight="1">
      <c r="A297" s="1"/>
      <c r="I297" s="1"/>
      <c r="J297" s="3"/>
      <c r="K297" s="110"/>
    </row>
    <row r="298" spans="1:11" ht="15.75" customHeight="1">
      <c r="A298" s="1"/>
      <c r="I298" s="1"/>
      <c r="J298" s="3"/>
      <c r="K298" s="110"/>
    </row>
    <row r="299" spans="1:11" ht="15.75" customHeight="1">
      <c r="A299" s="1"/>
      <c r="I299" s="1"/>
      <c r="J299" s="3"/>
      <c r="K299" s="110"/>
    </row>
    <row r="300" spans="1:11" ht="15.75" customHeight="1">
      <c r="A300" s="1"/>
      <c r="I300" s="1"/>
      <c r="J300" s="3"/>
      <c r="K300" s="110"/>
    </row>
    <row r="301" spans="1:11" ht="15.75" customHeight="1">
      <c r="A301" s="1"/>
      <c r="I301" s="1"/>
      <c r="J301" s="3"/>
      <c r="K301" s="110"/>
    </row>
    <row r="302" spans="1:11" ht="15.75" customHeight="1">
      <c r="A302" s="1"/>
      <c r="I302" s="1"/>
      <c r="J302" s="3"/>
      <c r="K302" s="110"/>
    </row>
    <row r="303" spans="1:11" ht="15.75" customHeight="1">
      <c r="A303" s="1"/>
      <c r="I303" s="1"/>
      <c r="J303" s="3"/>
      <c r="K303" s="110"/>
    </row>
    <row r="304" spans="1:11" ht="15.75" customHeight="1">
      <c r="A304" s="1"/>
      <c r="I304" s="1"/>
      <c r="J304" s="3"/>
      <c r="K304" s="110"/>
    </row>
    <row r="305" spans="1:11" ht="15.75" customHeight="1">
      <c r="A305" s="1"/>
      <c r="I305" s="1"/>
      <c r="J305" s="3"/>
      <c r="K305" s="110"/>
    </row>
    <row r="306" spans="1:11" ht="15.75" customHeight="1">
      <c r="A306" s="1"/>
      <c r="I306" s="1"/>
      <c r="J306" s="3"/>
      <c r="K306" s="110"/>
    </row>
    <row r="307" spans="1:11" ht="15.75" customHeight="1">
      <c r="A307" s="1"/>
      <c r="I307" s="1"/>
      <c r="J307" s="3"/>
      <c r="K307" s="110"/>
    </row>
    <row r="308" spans="1:11" ht="15.75" customHeight="1">
      <c r="A308" s="1"/>
      <c r="I308" s="1"/>
      <c r="J308" s="3"/>
      <c r="K308" s="110"/>
    </row>
    <row r="309" spans="1:11" ht="15.75" customHeight="1">
      <c r="A309" s="1"/>
      <c r="I309" s="1"/>
      <c r="J309" s="3"/>
      <c r="K309" s="110"/>
    </row>
    <row r="310" spans="1:11" ht="15.75" customHeight="1">
      <c r="A310" s="1"/>
      <c r="I310" s="1"/>
      <c r="J310" s="3"/>
      <c r="K310" s="110"/>
    </row>
    <row r="311" spans="1:11" ht="15.75" customHeight="1">
      <c r="A311" s="1"/>
      <c r="I311" s="1"/>
      <c r="J311" s="3"/>
      <c r="K311" s="110"/>
    </row>
    <row r="312" spans="1:11" ht="15.75" customHeight="1">
      <c r="A312" s="1"/>
      <c r="I312" s="1"/>
      <c r="J312" s="3"/>
      <c r="K312" s="110"/>
    </row>
    <row r="313" spans="1:11" ht="15.75" customHeight="1">
      <c r="A313" s="1"/>
      <c r="I313" s="1"/>
      <c r="J313" s="3"/>
      <c r="K313" s="110"/>
    </row>
    <row r="314" spans="1:11" ht="15.75" customHeight="1">
      <c r="A314" s="1"/>
      <c r="I314" s="1"/>
      <c r="J314" s="3"/>
      <c r="K314" s="110"/>
    </row>
    <row r="315" spans="1:11" ht="15.75" customHeight="1">
      <c r="A315" s="1"/>
      <c r="I315" s="1"/>
      <c r="J315" s="3"/>
      <c r="K315" s="110"/>
    </row>
    <row r="316" spans="1:11" ht="15.75" customHeight="1">
      <c r="A316" s="1"/>
      <c r="I316" s="1"/>
      <c r="J316" s="3"/>
      <c r="K316" s="110"/>
    </row>
    <row r="317" spans="1:11" ht="15.75" customHeight="1">
      <c r="A317" s="1"/>
      <c r="I317" s="1"/>
      <c r="J317" s="3"/>
      <c r="K317" s="110"/>
    </row>
    <row r="318" spans="1:11" ht="15.75" customHeight="1">
      <c r="A318" s="1"/>
      <c r="I318" s="1"/>
      <c r="J318" s="3"/>
      <c r="K318" s="110"/>
    </row>
    <row r="319" spans="1:11" ht="15.75" customHeight="1">
      <c r="A319" s="1"/>
      <c r="I319" s="1"/>
      <c r="J319" s="3"/>
      <c r="K319" s="110"/>
    </row>
    <row r="320" spans="1:11" ht="15.75" customHeight="1">
      <c r="A320" s="1"/>
      <c r="I320" s="1"/>
      <c r="J320" s="3"/>
      <c r="K320" s="110"/>
    </row>
    <row r="321" spans="1:11" ht="15.75" customHeight="1">
      <c r="A321" s="1"/>
      <c r="I321" s="1"/>
      <c r="J321" s="3"/>
      <c r="K321" s="110"/>
    </row>
    <row r="322" spans="1:11" ht="15.75" customHeight="1">
      <c r="A322" s="1"/>
      <c r="I322" s="1"/>
      <c r="J322" s="3"/>
      <c r="K322" s="110"/>
    </row>
    <row r="323" spans="1:11" ht="15.75" customHeight="1">
      <c r="A323" s="1"/>
      <c r="I323" s="1"/>
      <c r="J323" s="3"/>
      <c r="K323" s="110"/>
    </row>
    <row r="324" spans="1:11" ht="15.75" customHeight="1">
      <c r="A324" s="1"/>
      <c r="I324" s="1"/>
      <c r="J324" s="3"/>
      <c r="K324" s="110"/>
    </row>
    <row r="325" spans="1:11" ht="15.75" customHeight="1">
      <c r="A325" s="1"/>
      <c r="I325" s="1"/>
      <c r="J325" s="3"/>
      <c r="K325" s="110"/>
    </row>
    <row r="326" spans="1:11" ht="15.75" customHeight="1">
      <c r="A326" s="1"/>
      <c r="I326" s="1"/>
      <c r="J326" s="3"/>
      <c r="K326" s="110"/>
    </row>
    <row r="327" spans="1:11" ht="15.75" customHeight="1">
      <c r="A327" s="1"/>
      <c r="I327" s="1"/>
      <c r="J327" s="3"/>
      <c r="K327" s="110"/>
    </row>
    <row r="328" spans="1:11" ht="15.75" customHeight="1">
      <c r="A328" s="1"/>
      <c r="I328" s="1"/>
      <c r="J328" s="3"/>
      <c r="K328" s="110"/>
    </row>
    <row r="329" spans="1:11" ht="15.75" customHeight="1">
      <c r="A329" s="1"/>
      <c r="I329" s="1"/>
      <c r="J329" s="3"/>
      <c r="K329" s="110"/>
    </row>
    <row r="330" spans="1:11" ht="15.75" customHeight="1">
      <c r="A330" s="1"/>
      <c r="I330" s="1"/>
      <c r="J330" s="3"/>
      <c r="K330" s="110"/>
    </row>
    <row r="331" spans="1:11" ht="15.75" customHeight="1">
      <c r="A331" s="1"/>
      <c r="I331" s="1"/>
      <c r="J331" s="3"/>
      <c r="K331" s="110"/>
    </row>
    <row r="332" spans="1:11" ht="15.75" customHeight="1">
      <c r="A332" s="1"/>
      <c r="I332" s="1"/>
      <c r="J332" s="3"/>
      <c r="K332" s="110"/>
    </row>
    <row r="333" spans="1:11" ht="15.75" customHeight="1">
      <c r="A333" s="1"/>
      <c r="I333" s="1"/>
      <c r="J333" s="3"/>
      <c r="K333" s="110"/>
    </row>
    <row r="334" spans="1:11" ht="15.75" customHeight="1">
      <c r="A334" s="1"/>
      <c r="I334" s="1"/>
      <c r="J334" s="3"/>
      <c r="K334" s="110"/>
    </row>
    <row r="335" spans="1:11" ht="15.75" customHeight="1">
      <c r="A335" s="1"/>
      <c r="I335" s="1"/>
      <c r="J335" s="3"/>
      <c r="K335" s="110"/>
    </row>
    <row r="336" spans="1:11" ht="15.75" customHeight="1">
      <c r="A336" s="1"/>
      <c r="I336" s="1"/>
      <c r="J336" s="3"/>
      <c r="K336" s="110"/>
    </row>
    <row r="337" spans="1:11" ht="15.75" customHeight="1">
      <c r="A337" s="1"/>
      <c r="I337" s="1"/>
      <c r="J337" s="3"/>
      <c r="K337" s="110"/>
    </row>
    <row r="338" spans="1:11" ht="15.75" customHeight="1">
      <c r="A338" s="1"/>
      <c r="I338" s="1"/>
      <c r="J338" s="3"/>
      <c r="K338" s="110"/>
    </row>
    <row r="339" spans="1:11" ht="15.75" customHeight="1">
      <c r="A339" s="1"/>
      <c r="I339" s="1"/>
      <c r="J339" s="3"/>
      <c r="K339" s="110"/>
    </row>
    <row r="340" spans="1:11" ht="15.75" customHeight="1">
      <c r="A340" s="1"/>
      <c r="I340" s="1"/>
      <c r="J340" s="3"/>
      <c r="K340" s="110"/>
    </row>
    <row r="341" spans="1:11" ht="15.75" customHeight="1">
      <c r="A341" s="1"/>
      <c r="I341" s="1"/>
      <c r="J341" s="3"/>
      <c r="K341" s="110"/>
    </row>
    <row r="342" spans="1:11" ht="15.75" customHeight="1">
      <c r="A342" s="1"/>
      <c r="I342" s="1"/>
      <c r="J342" s="3"/>
      <c r="K342" s="110"/>
    </row>
    <row r="343" spans="1:11" ht="15.75" customHeight="1">
      <c r="A343" s="1"/>
      <c r="I343" s="1"/>
      <c r="J343" s="3"/>
      <c r="K343" s="110"/>
    </row>
    <row r="344" spans="1:11" ht="15.75" customHeight="1">
      <c r="A344" s="1"/>
      <c r="I344" s="1"/>
      <c r="J344" s="3"/>
      <c r="K344" s="110"/>
    </row>
    <row r="345" spans="1:11" ht="15.75" customHeight="1">
      <c r="A345" s="1"/>
      <c r="I345" s="1"/>
      <c r="J345" s="3"/>
      <c r="K345" s="110"/>
    </row>
    <row r="346" spans="1:11" ht="15.75" customHeight="1">
      <c r="A346" s="1"/>
      <c r="I346" s="1"/>
      <c r="J346" s="3"/>
      <c r="K346" s="110"/>
    </row>
    <row r="347" spans="1:11" ht="15.75" customHeight="1">
      <c r="A347" s="1"/>
      <c r="I347" s="1"/>
      <c r="J347" s="3"/>
      <c r="K347" s="110"/>
    </row>
    <row r="348" spans="1:11" ht="15.75" customHeight="1">
      <c r="A348" s="1"/>
      <c r="I348" s="1"/>
      <c r="J348" s="3"/>
      <c r="K348" s="110"/>
    </row>
    <row r="349" spans="1:11" ht="15.75" customHeight="1">
      <c r="A349" s="1"/>
      <c r="I349" s="1"/>
      <c r="J349" s="3"/>
      <c r="K349" s="110"/>
    </row>
    <row r="350" spans="1:11" ht="15.75" customHeight="1">
      <c r="A350" s="1"/>
      <c r="I350" s="1"/>
      <c r="J350" s="3"/>
      <c r="K350" s="110"/>
    </row>
    <row r="351" spans="1:11" ht="15.75" customHeight="1">
      <c r="A351" s="1"/>
      <c r="I351" s="1"/>
      <c r="J351" s="3"/>
      <c r="K351" s="110"/>
    </row>
    <row r="352" spans="1:11" ht="15.75" customHeight="1">
      <c r="A352" s="1"/>
      <c r="I352" s="1"/>
      <c r="J352" s="3"/>
      <c r="K352" s="110"/>
    </row>
    <row r="353" spans="1:11" ht="15.75" customHeight="1">
      <c r="A353" s="1"/>
      <c r="I353" s="1"/>
      <c r="J353" s="3"/>
      <c r="K353" s="110"/>
    </row>
    <row r="354" spans="1:11" ht="15.75" customHeight="1">
      <c r="A354" s="1"/>
      <c r="I354" s="1"/>
      <c r="J354" s="3"/>
      <c r="K354" s="110"/>
    </row>
    <row r="355" spans="1:11" ht="15.75" customHeight="1">
      <c r="A355" s="1"/>
      <c r="I355" s="1"/>
      <c r="J355" s="3"/>
      <c r="K355" s="110"/>
    </row>
    <row r="356" spans="1:11" ht="15.75" customHeight="1">
      <c r="A356" s="1"/>
      <c r="I356" s="1"/>
      <c r="J356" s="3"/>
      <c r="K356" s="110"/>
    </row>
    <row r="357" spans="1:11" ht="15.75" customHeight="1">
      <c r="A357" s="1"/>
      <c r="I357" s="1"/>
      <c r="J357" s="3"/>
      <c r="K357" s="110"/>
    </row>
    <row r="358" spans="1:11" ht="15.75" customHeight="1">
      <c r="A358" s="1"/>
      <c r="I358" s="1"/>
      <c r="J358" s="3"/>
      <c r="K358" s="110"/>
    </row>
    <row r="359" spans="1:11" ht="15.75" customHeight="1">
      <c r="A359" s="1"/>
      <c r="I359" s="1"/>
      <c r="J359" s="3"/>
      <c r="K359" s="110"/>
    </row>
    <row r="360" spans="1:11" ht="15.75" customHeight="1">
      <c r="A360" s="1"/>
      <c r="I360" s="1"/>
      <c r="J360" s="3"/>
      <c r="K360" s="110"/>
    </row>
    <row r="361" spans="1:11" ht="15.75" customHeight="1">
      <c r="A361" s="1"/>
      <c r="I361" s="1"/>
      <c r="J361" s="3"/>
      <c r="K361" s="110"/>
    </row>
    <row r="362" spans="1:11" ht="15.75" customHeight="1">
      <c r="A362" s="1"/>
      <c r="I362" s="1"/>
      <c r="J362" s="3"/>
      <c r="K362" s="110"/>
    </row>
    <row r="363" spans="1:11" ht="15.75" customHeight="1">
      <c r="A363" s="1"/>
      <c r="I363" s="1"/>
      <c r="J363" s="3"/>
      <c r="K363" s="110"/>
    </row>
    <row r="364" spans="1:11" ht="15.75" customHeight="1">
      <c r="A364" s="1"/>
      <c r="I364" s="1"/>
      <c r="J364" s="3"/>
      <c r="K364" s="110"/>
    </row>
    <row r="365" spans="1:11" ht="15.75" customHeight="1">
      <c r="A365" s="1"/>
      <c r="I365" s="1"/>
      <c r="J365" s="3"/>
      <c r="K365" s="110"/>
    </row>
    <row r="366" spans="1:11" ht="15.75" customHeight="1">
      <c r="A366" s="1"/>
      <c r="I366" s="1"/>
      <c r="J366" s="3"/>
      <c r="K366" s="110"/>
    </row>
    <row r="367" spans="1:11" ht="15.75" customHeight="1">
      <c r="A367" s="1"/>
      <c r="I367" s="1"/>
      <c r="J367" s="3"/>
      <c r="K367" s="110"/>
    </row>
    <row r="368" spans="1:11" ht="15.75" customHeight="1">
      <c r="A368" s="1"/>
      <c r="I368" s="1"/>
      <c r="J368" s="3"/>
      <c r="K368" s="110"/>
    </row>
    <row r="369" spans="1:11" ht="15.75" customHeight="1">
      <c r="A369" s="1"/>
      <c r="I369" s="1"/>
      <c r="J369" s="3"/>
      <c r="K369" s="110"/>
    </row>
    <row r="370" spans="1:11" ht="15.75" customHeight="1">
      <c r="A370" s="1"/>
      <c r="I370" s="1"/>
      <c r="J370" s="3"/>
      <c r="K370" s="110"/>
    </row>
    <row r="371" spans="1:11" ht="15.75" customHeight="1">
      <c r="A371" s="1"/>
      <c r="I371" s="1"/>
      <c r="J371" s="3"/>
      <c r="K371" s="110"/>
    </row>
    <row r="372" spans="1:11" ht="15.75" customHeight="1">
      <c r="A372" s="1"/>
      <c r="I372" s="1"/>
      <c r="J372" s="3"/>
      <c r="K372" s="110"/>
    </row>
    <row r="373" spans="1:11" ht="15.75" customHeight="1">
      <c r="A373" s="1"/>
      <c r="I373" s="1"/>
      <c r="J373" s="3"/>
      <c r="K373" s="110"/>
    </row>
    <row r="374" spans="1:11" ht="15.75" customHeight="1">
      <c r="A374" s="1"/>
      <c r="I374" s="1"/>
      <c r="J374" s="3"/>
      <c r="K374" s="110"/>
    </row>
    <row r="375" spans="1:11" ht="15.75" customHeight="1">
      <c r="A375" s="1"/>
      <c r="I375" s="1"/>
      <c r="J375" s="3"/>
      <c r="K375" s="110"/>
    </row>
    <row r="376" spans="1:11" ht="15.75" customHeight="1">
      <c r="A376" s="1"/>
      <c r="I376" s="1"/>
      <c r="J376" s="3"/>
      <c r="K376" s="110"/>
    </row>
    <row r="377" spans="1:11" ht="15.75" customHeight="1">
      <c r="A377" s="1"/>
      <c r="I377" s="1"/>
      <c r="J377" s="3"/>
      <c r="K377" s="110"/>
    </row>
    <row r="378" spans="1:11" ht="15.75" customHeight="1">
      <c r="A378" s="1"/>
      <c r="I378" s="1"/>
      <c r="J378" s="3"/>
      <c r="K378" s="110"/>
    </row>
    <row r="379" spans="1:11" ht="15.75" customHeight="1">
      <c r="A379" s="1"/>
      <c r="I379" s="1"/>
      <c r="J379" s="3"/>
      <c r="K379" s="110"/>
    </row>
    <row r="380" spans="1:11" ht="15.75" customHeight="1">
      <c r="A380" s="1"/>
      <c r="I380" s="1"/>
      <c r="J380" s="3"/>
      <c r="K380" s="110"/>
    </row>
    <row r="381" spans="1:11" ht="15.75" customHeight="1">
      <c r="A381" s="1"/>
      <c r="I381" s="1"/>
      <c r="J381" s="3"/>
      <c r="K381" s="110"/>
    </row>
    <row r="382" spans="1:11" ht="15.75" customHeight="1">
      <c r="A382" s="1"/>
      <c r="I382" s="1"/>
      <c r="J382" s="3"/>
      <c r="K382" s="110"/>
    </row>
    <row r="383" spans="1:11" ht="15.75" customHeight="1">
      <c r="A383" s="1"/>
      <c r="I383" s="1"/>
      <c r="J383" s="3"/>
      <c r="K383" s="110"/>
    </row>
    <row r="384" spans="1:11" ht="15.75" customHeight="1">
      <c r="A384" s="1"/>
      <c r="I384" s="1"/>
      <c r="J384" s="3"/>
      <c r="K384" s="110"/>
    </row>
    <row r="385" spans="1:11" ht="15.75" customHeight="1">
      <c r="A385" s="1"/>
      <c r="I385" s="1"/>
      <c r="J385" s="3"/>
      <c r="K385" s="110"/>
    </row>
    <row r="386" spans="1:11" ht="15.75" customHeight="1">
      <c r="A386" s="1"/>
      <c r="I386" s="1"/>
      <c r="J386" s="3"/>
      <c r="K386" s="110"/>
    </row>
    <row r="387" spans="1:11" ht="15.75" customHeight="1">
      <c r="A387" s="1"/>
      <c r="I387" s="1"/>
      <c r="J387" s="3"/>
      <c r="K387" s="110"/>
    </row>
    <row r="388" spans="1:11" ht="15.75" customHeight="1">
      <c r="A388" s="1"/>
      <c r="I388" s="1"/>
      <c r="J388" s="3"/>
      <c r="K388" s="110"/>
    </row>
    <row r="389" spans="1:11" ht="15.75" customHeight="1">
      <c r="A389" s="1"/>
      <c r="I389" s="1"/>
      <c r="J389" s="3"/>
      <c r="K389" s="110"/>
    </row>
    <row r="390" spans="1:11" ht="15.75" customHeight="1">
      <c r="A390" s="1"/>
      <c r="I390" s="1"/>
      <c r="J390" s="3"/>
      <c r="K390" s="110"/>
    </row>
    <row r="391" spans="1:11" ht="15.75" customHeight="1">
      <c r="A391" s="1"/>
      <c r="I391" s="1"/>
      <c r="J391" s="3"/>
      <c r="K391" s="110"/>
    </row>
    <row r="392" spans="1:11" ht="15.75" customHeight="1">
      <c r="A392" s="1"/>
      <c r="I392" s="1"/>
      <c r="J392" s="3"/>
      <c r="K392" s="110"/>
    </row>
    <row r="393" spans="1:11" ht="15.75" customHeight="1">
      <c r="A393" s="1"/>
      <c r="I393" s="1"/>
      <c r="J393" s="3"/>
      <c r="K393" s="110"/>
    </row>
    <row r="394" spans="1:11" ht="15.75" customHeight="1">
      <c r="A394" s="1"/>
      <c r="I394" s="1"/>
      <c r="J394" s="3"/>
      <c r="K394" s="110"/>
    </row>
    <row r="395" spans="1:11" ht="15.75" customHeight="1">
      <c r="A395" s="1"/>
      <c r="I395" s="1"/>
      <c r="J395" s="3"/>
      <c r="K395" s="110"/>
    </row>
    <row r="396" spans="1:11" ht="15.75" customHeight="1">
      <c r="A396" s="1"/>
      <c r="I396" s="1"/>
      <c r="J396" s="3"/>
      <c r="K396" s="110"/>
    </row>
    <row r="397" spans="1:11" ht="15.75" customHeight="1">
      <c r="A397" s="1"/>
      <c r="I397" s="1"/>
      <c r="J397" s="3"/>
      <c r="K397" s="110"/>
    </row>
    <row r="398" spans="1:11" ht="15.75" customHeight="1">
      <c r="A398" s="1"/>
      <c r="I398" s="1"/>
      <c r="J398" s="3"/>
      <c r="K398" s="110"/>
    </row>
    <row r="399" spans="1:11" ht="15.75" customHeight="1">
      <c r="A399" s="1"/>
      <c r="I399" s="1"/>
      <c r="J399" s="3"/>
      <c r="K399" s="110"/>
    </row>
    <row r="400" spans="1:11" ht="15.75" customHeight="1">
      <c r="A400" s="1"/>
      <c r="I400" s="1"/>
      <c r="J400" s="3"/>
      <c r="K400" s="110"/>
    </row>
    <row r="401" spans="1:11" ht="15.75" customHeight="1">
      <c r="A401" s="1"/>
      <c r="I401" s="1"/>
      <c r="J401" s="3"/>
      <c r="K401" s="110"/>
    </row>
    <row r="402" spans="1:11" ht="15.75" customHeight="1">
      <c r="A402" s="1"/>
      <c r="I402" s="1"/>
      <c r="J402" s="3"/>
      <c r="K402" s="110"/>
    </row>
    <row r="403" spans="1:11" ht="15.75" customHeight="1">
      <c r="A403" s="1"/>
      <c r="I403" s="1"/>
      <c r="J403" s="3"/>
      <c r="K403" s="110"/>
    </row>
    <row r="404" spans="1:11" ht="15.75" customHeight="1">
      <c r="A404" s="1"/>
      <c r="I404" s="1"/>
      <c r="J404" s="3"/>
      <c r="K404" s="110"/>
    </row>
    <row r="405" spans="1:11" ht="15.75" customHeight="1">
      <c r="A405" s="1"/>
      <c r="I405" s="1"/>
      <c r="J405" s="3"/>
      <c r="K405" s="110"/>
    </row>
    <row r="406" spans="1:11" ht="15.75" customHeight="1">
      <c r="A406" s="1"/>
      <c r="I406" s="1"/>
      <c r="J406" s="3"/>
      <c r="K406" s="110"/>
    </row>
    <row r="407" spans="1:11" ht="15.75" customHeight="1">
      <c r="A407" s="1"/>
      <c r="I407" s="1"/>
      <c r="J407" s="3"/>
      <c r="K407" s="110"/>
    </row>
    <row r="408" spans="1:11" ht="15.75" customHeight="1">
      <c r="A408" s="1"/>
      <c r="I408" s="1"/>
      <c r="J408" s="3"/>
      <c r="K408" s="110"/>
    </row>
    <row r="409" spans="1:11" ht="15.75" customHeight="1">
      <c r="A409" s="1"/>
      <c r="I409" s="1"/>
      <c r="J409" s="3"/>
      <c r="K409" s="110"/>
    </row>
    <row r="410" spans="1:11" ht="15.75" customHeight="1">
      <c r="A410" s="1"/>
      <c r="I410" s="1"/>
      <c r="J410" s="3"/>
      <c r="K410" s="110"/>
    </row>
    <row r="411" spans="1:11" ht="15.75" customHeight="1">
      <c r="A411" s="1"/>
      <c r="I411" s="1"/>
      <c r="J411" s="3"/>
      <c r="K411" s="110"/>
    </row>
    <row r="412" spans="1:11" ht="15.75" customHeight="1">
      <c r="A412" s="1"/>
      <c r="I412" s="1"/>
      <c r="J412" s="3"/>
      <c r="K412" s="110"/>
    </row>
    <row r="413" spans="1:11" ht="15.75" customHeight="1">
      <c r="A413" s="1"/>
      <c r="I413" s="1"/>
      <c r="J413" s="3"/>
      <c r="K413" s="110"/>
    </row>
    <row r="414" spans="1:11" ht="15.75" customHeight="1">
      <c r="A414" s="1"/>
      <c r="I414" s="1"/>
      <c r="J414" s="3"/>
      <c r="K414" s="110"/>
    </row>
    <row r="415" spans="1:11" ht="15.75" customHeight="1">
      <c r="A415" s="1"/>
      <c r="I415" s="1"/>
      <c r="J415" s="3"/>
      <c r="K415" s="110"/>
    </row>
    <row r="416" spans="1:11" ht="15.75" customHeight="1">
      <c r="A416" s="1"/>
      <c r="I416" s="1"/>
      <c r="J416" s="3"/>
      <c r="K416" s="110"/>
    </row>
    <row r="417" spans="1:11" ht="15.75" customHeight="1">
      <c r="A417" s="1"/>
      <c r="I417" s="1"/>
      <c r="J417" s="3"/>
      <c r="K417" s="110"/>
    </row>
    <row r="418" spans="1:11" ht="15.75" customHeight="1">
      <c r="A418" s="1"/>
      <c r="I418" s="1"/>
      <c r="J418" s="3"/>
      <c r="K418" s="110"/>
    </row>
    <row r="419" spans="1:11" ht="15.75" customHeight="1">
      <c r="A419" s="1"/>
      <c r="I419" s="1"/>
      <c r="J419" s="3"/>
      <c r="K419" s="110"/>
    </row>
    <row r="420" spans="1:11" ht="15.75" customHeight="1">
      <c r="A420" s="1"/>
      <c r="I420" s="1"/>
      <c r="J420" s="3"/>
      <c r="K420" s="110"/>
    </row>
    <row r="421" spans="1:11" ht="15.75" customHeight="1">
      <c r="A421" s="1"/>
      <c r="I421" s="1"/>
      <c r="J421" s="3"/>
      <c r="K421" s="110"/>
    </row>
    <row r="422" spans="1:11" ht="15.75" customHeight="1">
      <c r="A422" s="1"/>
      <c r="I422" s="1"/>
      <c r="J422" s="3"/>
      <c r="K422" s="110"/>
    </row>
    <row r="423" spans="1:11" ht="15.75" customHeight="1">
      <c r="A423" s="1"/>
      <c r="I423" s="1"/>
      <c r="J423" s="3"/>
      <c r="K423" s="110"/>
    </row>
    <row r="424" spans="1:11" ht="15.75" customHeight="1">
      <c r="A424" s="1"/>
      <c r="I424" s="1"/>
      <c r="J424" s="3"/>
      <c r="K424" s="110"/>
    </row>
    <row r="425" spans="1:11" ht="15.75" customHeight="1">
      <c r="A425" s="1"/>
      <c r="I425" s="1"/>
      <c r="J425" s="3"/>
      <c r="K425" s="110"/>
    </row>
    <row r="426" spans="1:11" ht="15.75" customHeight="1">
      <c r="A426" s="1"/>
      <c r="I426" s="1"/>
      <c r="J426" s="3"/>
      <c r="K426" s="110"/>
    </row>
    <row r="427" spans="1:11" ht="15.75" customHeight="1">
      <c r="A427" s="1"/>
      <c r="I427" s="1"/>
      <c r="J427" s="3"/>
      <c r="K427" s="110"/>
    </row>
    <row r="428" spans="1:11" ht="15.75" customHeight="1">
      <c r="A428" s="1"/>
      <c r="I428" s="1"/>
      <c r="J428" s="3"/>
      <c r="K428" s="110"/>
    </row>
    <row r="429" spans="1:11" ht="15.75" customHeight="1">
      <c r="A429" s="1"/>
      <c r="I429" s="1"/>
      <c r="J429" s="3"/>
      <c r="K429" s="110"/>
    </row>
    <row r="430" spans="1:11" ht="15.75" customHeight="1">
      <c r="A430" s="1"/>
      <c r="I430" s="1"/>
      <c r="J430" s="3"/>
      <c r="K430" s="110"/>
    </row>
    <row r="431" spans="1:11" ht="15.75" customHeight="1">
      <c r="A431" s="1"/>
      <c r="I431" s="1"/>
      <c r="J431" s="3"/>
      <c r="K431" s="110"/>
    </row>
    <row r="432" spans="1:11" ht="15.75" customHeight="1">
      <c r="A432" s="1"/>
      <c r="I432" s="1"/>
      <c r="J432" s="3"/>
      <c r="K432" s="110"/>
    </row>
    <row r="433" spans="1:11" ht="15.75" customHeight="1">
      <c r="A433" s="1"/>
      <c r="I433" s="1"/>
      <c r="J433" s="3"/>
      <c r="K433" s="110"/>
    </row>
    <row r="434" spans="1:11" ht="15.75" customHeight="1">
      <c r="A434" s="1"/>
      <c r="I434" s="1"/>
      <c r="J434" s="3"/>
      <c r="K434" s="110"/>
    </row>
    <row r="435" spans="1:11" ht="15.75" customHeight="1">
      <c r="A435" s="1"/>
      <c r="I435" s="1"/>
      <c r="J435" s="3"/>
      <c r="K435" s="110"/>
    </row>
    <row r="436" spans="1:11" ht="15.75" customHeight="1">
      <c r="A436" s="1"/>
      <c r="I436" s="1"/>
      <c r="J436" s="3"/>
      <c r="K436" s="110"/>
    </row>
    <row r="437" spans="1:11" ht="15.75" customHeight="1">
      <c r="A437" s="1"/>
      <c r="I437" s="1"/>
      <c r="J437" s="3"/>
      <c r="K437" s="110"/>
    </row>
    <row r="438" spans="1:11" ht="15.75" customHeight="1">
      <c r="A438" s="1"/>
      <c r="I438" s="1"/>
      <c r="J438" s="3"/>
      <c r="K438" s="110"/>
    </row>
    <row r="439" spans="1:11" ht="15.75" customHeight="1">
      <c r="A439" s="1"/>
      <c r="I439" s="1"/>
      <c r="J439" s="3"/>
      <c r="K439" s="110"/>
    </row>
    <row r="440" spans="1:11" ht="15.75" customHeight="1">
      <c r="A440" s="1"/>
      <c r="I440" s="1"/>
      <c r="J440" s="3"/>
      <c r="K440" s="110"/>
    </row>
    <row r="441" spans="1:11" ht="15.75" customHeight="1">
      <c r="A441" s="1"/>
      <c r="I441" s="1"/>
      <c r="J441" s="3"/>
      <c r="K441" s="110"/>
    </row>
    <row r="442" spans="1:11" ht="15.75" customHeight="1">
      <c r="A442" s="1"/>
      <c r="I442" s="1"/>
      <c r="J442" s="3"/>
      <c r="K442" s="110"/>
    </row>
    <row r="443" spans="1:11" ht="15.75" customHeight="1">
      <c r="A443" s="1"/>
      <c r="I443" s="1"/>
      <c r="J443" s="3"/>
      <c r="K443" s="110"/>
    </row>
    <row r="444" spans="1:11" ht="15.75" customHeight="1">
      <c r="A444" s="1"/>
      <c r="I444" s="1"/>
      <c r="J444" s="3"/>
      <c r="K444" s="110"/>
    </row>
    <row r="445" spans="1:11" ht="15.75" customHeight="1">
      <c r="A445" s="1"/>
      <c r="I445" s="1"/>
      <c r="J445" s="3"/>
      <c r="K445" s="110"/>
    </row>
    <row r="446" spans="1:11" ht="15.75" customHeight="1">
      <c r="A446" s="1"/>
      <c r="I446" s="1"/>
      <c r="J446" s="3"/>
      <c r="K446" s="110"/>
    </row>
    <row r="447" spans="1:11" ht="15.75" customHeight="1">
      <c r="A447" s="1"/>
      <c r="I447" s="1"/>
      <c r="J447" s="3"/>
      <c r="K447" s="110"/>
    </row>
    <row r="448" spans="1:11" ht="15.75" customHeight="1">
      <c r="A448" s="1"/>
      <c r="I448" s="1"/>
      <c r="J448" s="3"/>
      <c r="K448" s="110"/>
    </row>
    <row r="449" spans="1:11" ht="15.75" customHeight="1">
      <c r="A449" s="1"/>
      <c r="I449" s="1"/>
      <c r="J449" s="3"/>
      <c r="K449" s="110"/>
    </row>
    <row r="450" spans="1:11" ht="15.75" customHeight="1">
      <c r="A450" s="1"/>
      <c r="I450" s="1"/>
      <c r="J450" s="3"/>
      <c r="K450" s="110"/>
    </row>
    <row r="451" spans="1:11" ht="15.75" customHeight="1">
      <c r="A451" s="1"/>
      <c r="I451" s="1"/>
      <c r="J451" s="3"/>
      <c r="K451" s="110"/>
    </row>
    <row r="452" spans="1:11" ht="15.75" customHeight="1">
      <c r="A452" s="1"/>
      <c r="I452" s="1"/>
      <c r="J452" s="3"/>
      <c r="K452" s="110"/>
    </row>
    <row r="453" spans="1:11" ht="15.75" customHeight="1">
      <c r="A453" s="1"/>
      <c r="I453" s="1"/>
      <c r="J453" s="3"/>
      <c r="K453" s="110"/>
    </row>
    <row r="454" spans="1:11" ht="15.75" customHeight="1">
      <c r="A454" s="1"/>
      <c r="I454" s="1"/>
      <c r="J454" s="3"/>
      <c r="K454" s="110"/>
    </row>
    <row r="455" spans="1:11" ht="15.75" customHeight="1">
      <c r="A455" s="1"/>
      <c r="I455" s="1"/>
      <c r="J455" s="3"/>
      <c r="K455" s="110"/>
    </row>
    <row r="456" spans="1:11" ht="15.75" customHeight="1">
      <c r="A456" s="1"/>
      <c r="I456" s="1"/>
      <c r="J456" s="3"/>
      <c r="K456" s="110"/>
    </row>
    <row r="457" spans="1:11" ht="15.75" customHeight="1">
      <c r="A457" s="1"/>
      <c r="I457" s="1"/>
      <c r="J457" s="3"/>
      <c r="K457" s="110"/>
    </row>
    <row r="458" spans="1:11" ht="15.75" customHeight="1">
      <c r="A458" s="1"/>
      <c r="I458" s="1"/>
      <c r="J458" s="3"/>
      <c r="K458" s="110"/>
    </row>
    <row r="459" spans="1:11" ht="15.75" customHeight="1">
      <c r="A459" s="1"/>
      <c r="I459" s="1"/>
      <c r="J459" s="3"/>
      <c r="K459" s="110"/>
    </row>
    <row r="460" spans="1:11" ht="15.75" customHeight="1">
      <c r="A460" s="1"/>
      <c r="I460" s="1"/>
      <c r="J460" s="3"/>
      <c r="K460" s="110"/>
    </row>
    <row r="461" spans="1:11" ht="15.75" customHeight="1">
      <c r="A461" s="1"/>
      <c r="I461" s="1"/>
      <c r="J461" s="3"/>
      <c r="K461" s="110"/>
    </row>
    <row r="462" spans="1:11" ht="15.75" customHeight="1">
      <c r="A462" s="1"/>
      <c r="I462" s="1"/>
      <c r="J462" s="3"/>
      <c r="K462" s="110"/>
    </row>
    <row r="463" spans="1:11" ht="15.75" customHeight="1">
      <c r="A463" s="1"/>
      <c r="I463" s="1"/>
      <c r="J463" s="3"/>
      <c r="K463" s="110"/>
    </row>
    <row r="464" spans="1:11" ht="15.75" customHeight="1">
      <c r="A464" s="1"/>
      <c r="I464" s="1"/>
      <c r="J464" s="3"/>
      <c r="K464" s="110"/>
    </row>
    <row r="465" spans="1:11" ht="15.75" customHeight="1">
      <c r="A465" s="1"/>
      <c r="I465" s="1"/>
      <c r="J465" s="3"/>
      <c r="K465" s="110"/>
    </row>
    <row r="466" spans="1:11" ht="15.75" customHeight="1">
      <c r="A466" s="1"/>
      <c r="I466" s="1"/>
      <c r="J466" s="3"/>
      <c r="K466" s="110"/>
    </row>
    <row r="467" spans="1:11" ht="15.75" customHeight="1">
      <c r="A467" s="1"/>
      <c r="I467" s="1"/>
      <c r="J467" s="3"/>
      <c r="K467" s="110"/>
    </row>
    <row r="468" spans="1:11" ht="15.75" customHeight="1">
      <c r="A468" s="1"/>
      <c r="I468" s="1"/>
      <c r="J468" s="3"/>
      <c r="K468" s="110"/>
    </row>
    <row r="469" spans="1:11" ht="15.75" customHeight="1">
      <c r="A469" s="1"/>
      <c r="I469" s="1"/>
      <c r="J469" s="3"/>
      <c r="K469" s="110"/>
    </row>
    <row r="470" spans="1:11" ht="15.75" customHeight="1">
      <c r="A470" s="1"/>
      <c r="I470" s="1"/>
      <c r="J470" s="3"/>
      <c r="K470" s="110"/>
    </row>
    <row r="471" spans="1:11" ht="15.75" customHeight="1">
      <c r="A471" s="1"/>
      <c r="I471" s="1"/>
      <c r="J471" s="3"/>
      <c r="K471" s="110"/>
    </row>
    <row r="472" spans="1:11" ht="15.75" customHeight="1">
      <c r="A472" s="1"/>
      <c r="I472" s="1"/>
      <c r="J472" s="3"/>
      <c r="K472" s="110"/>
    </row>
    <row r="473" spans="1:11" ht="15.75" customHeight="1">
      <c r="A473" s="1"/>
      <c r="I473" s="1"/>
      <c r="J473" s="3"/>
      <c r="K473" s="110"/>
    </row>
    <row r="474" spans="1:11" ht="15.75" customHeight="1">
      <c r="A474" s="1"/>
      <c r="I474" s="1"/>
      <c r="J474" s="3"/>
      <c r="K474" s="110"/>
    </row>
    <row r="475" spans="1:11" ht="15.75" customHeight="1">
      <c r="A475" s="1"/>
      <c r="I475" s="1"/>
      <c r="J475" s="3"/>
      <c r="K475" s="110"/>
    </row>
    <row r="476" spans="1:11" ht="15.75" customHeight="1">
      <c r="A476" s="1"/>
      <c r="I476" s="1"/>
      <c r="J476" s="3"/>
      <c r="K476" s="110"/>
    </row>
    <row r="477" spans="1:11" ht="15.75" customHeight="1">
      <c r="A477" s="1"/>
      <c r="I477" s="1"/>
      <c r="J477" s="3"/>
      <c r="K477" s="110"/>
    </row>
    <row r="478" spans="1:11" ht="15.75" customHeight="1">
      <c r="A478" s="1"/>
      <c r="I478" s="1"/>
      <c r="J478" s="3"/>
      <c r="K478" s="110"/>
    </row>
    <row r="479" spans="1:11" ht="15.75" customHeight="1">
      <c r="A479" s="1"/>
      <c r="I479" s="1"/>
      <c r="J479" s="3"/>
      <c r="K479" s="110"/>
    </row>
    <row r="480" spans="1:11" ht="15.75" customHeight="1">
      <c r="A480" s="1"/>
      <c r="I480" s="1"/>
      <c r="J480" s="3"/>
      <c r="K480" s="110"/>
    </row>
    <row r="481" spans="1:11" ht="15.75" customHeight="1">
      <c r="A481" s="1"/>
      <c r="I481" s="1"/>
      <c r="J481" s="3"/>
      <c r="K481" s="110"/>
    </row>
    <row r="482" spans="1:11" ht="15.75" customHeight="1">
      <c r="A482" s="1"/>
      <c r="I482" s="1"/>
      <c r="J482" s="3"/>
      <c r="K482" s="110"/>
    </row>
    <row r="483" spans="1:11" ht="15.75" customHeight="1">
      <c r="A483" s="1"/>
      <c r="I483" s="1"/>
      <c r="J483" s="3"/>
      <c r="K483" s="110"/>
    </row>
    <row r="484" spans="1:11" ht="15.75" customHeight="1">
      <c r="A484" s="1"/>
      <c r="I484" s="1"/>
      <c r="J484" s="3"/>
      <c r="K484" s="110"/>
    </row>
    <row r="485" spans="1:11" ht="15.75" customHeight="1">
      <c r="A485" s="1"/>
      <c r="I485" s="1"/>
      <c r="J485" s="3"/>
      <c r="K485" s="110"/>
    </row>
    <row r="486" spans="1:11" ht="15.75" customHeight="1">
      <c r="A486" s="1"/>
      <c r="I486" s="1"/>
      <c r="J486" s="3"/>
      <c r="K486" s="110"/>
    </row>
    <row r="487" spans="1:11" ht="15.75" customHeight="1">
      <c r="A487" s="1"/>
      <c r="I487" s="1"/>
      <c r="J487" s="3"/>
      <c r="K487" s="110"/>
    </row>
    <row r="488" spans="1:11" ht="15.75" customHeight="1">
      <c r="A488" s="1"/>
      <c r="I488" s="1"/>
      <c r="J488" s="3"/>
      <c r="K488" s="110"/>
    </row>
    <row r="489" spans="1:11" ht="15.75" customHeight="1">
      <c r="A489" s="1"/>
      <c r="I489" s="1"/>
      <c r="J489" s="3"/>
      <c r="K489" s="110"/>
    </row>
    <row r="490" spans="1:11" ht="15.75" customHeight="1">
      <c r="A490" s="1"/>
      <c r="I490" s="1"/>
      <c r="J490" s="3"/>
      <c r="K490" s="110"/>
    </row>
    <row r="491" spans="1:11" ht="15.75" customHeight="1">
      <c r="A491" s="1"/>
      <c r="I491" s="1"/>
      <c r="J491" s="3"/>
      <c r="K491" s="110"/>
    </row>
    <row r="492" spans="1:11" ht="15.75" customHeight="1">
      <c r="A492" s="1"/>
      <c r="I492" s="1"/>
      <c r="J492" s="3"/>
      <c r="K492" s="110"/>
    </row>
    <row r="493" spans="1:11" ht="15.75" customHeight="1">
      <c r="A493" s="1"/>
      <c r="I493" s="1"/>
      <c r="J493" s="3"/>
      <c r="K493" s="110"/>
    </row>
    <row r="494" spans="1:11" ht="15.75" customHeight="1">
      <c r="A494" s="1"/>
      <c r="I494" s="1"/>
      <c r="J494" s="3"/>
      <c r="K494" s="110"/>
    </row>
    <row r="495" spans="1:11" ht="15.75" customHeight="1">
      <c r="A495" s="1"/>
      <c r="I495" s="1"/>
      <c r="J495" s="3"/>
      <c r="K495" s="110"/>
    </row>
    <row r="496" spans="1:11" ht="15.75" customHeight="1">
      <c r="A496" s="1"/>
      <c r="I496" s="1"/>
      <c r="J496" s="3"/>
      <c r="K496" s="110"/>
    </row>
    <row r="497" spans="1:11" ht="15.75" customHeight="1">
      <c r="A497" s="1"/>
      <c r="I497" s="1"/>
      <c r="J497" s="3"/>
      <c r="K497" s="110"/>
    </row>
    <row r="498" spans="1:11" ht="15.75" customHeight="1">
      <c r="A498" s="1"/>
      <c r="I498" s="1"/>
      <c r="J498" s="3"/>
      <c r="K498" s="110"/>
    </row>
    <row r="499" spans="1:11" ht="15.75" customHeight="1">
      <c r="A499" s="1"/>
      <c r="I499" s="1"/>
      <c r="J499" s="3"/>
      <c r="K499" s="110"/>
    </row>
    <row r="500" spans="1:11" ht="15.75" customHeight="1">
      <c r="A500" s="1"/>
      <c r="I500" s="1"/>
      <c r="J500" s="3"/>
      <c r="K500" s="110"/>
    </row>
    <row r="501" spans="1:11" ht="15.75" customHeight="1">
      <c r="A501" s="1"/>
      <c r="I501" s="1"/>
      <c r="J501" s="3"/>
      <c r="K501" s="110"/>
    </row>
    <row r="502" spans="1:11" ht="15.75" customHeight="1">
      <c r="A502" s="1"/>
      <c r="I502" s="1"/>
      <c r="J502" s="3"/>
      <c r="K502" s="110"/>
    </row>
    <row r="503" spans="1:11" ht="15.75" customHeight="1">
      <c r="A503" s="1"/>
      <c r="I503" s="1"/>
      <c r="J503" s="3"/>
      <c r="K503" s="110"/>
    </row>
    <row r="504" spans="1:11" ht="15.75" customHeight="1">
      <c r="A504" s="1"/>
      <c r="I504" s="1"/>
      <c r="J504" s="3"/>
      <c r="K504" s="110"/>
    </row>
    <row r="505" spans="1:11" ht="15.75" customHeight="1">
      <c r="A505" s="1"/>
      <c r="I505" s="1"/>
      <c r="J505" s="3"/>
      <c r="K505" s="110"/>
    </row>
    <row r="506" spans="1:11" ht="15.75" customHeight="1">
      <c r="A506" s="1"/>
      <c r="I506" s="1"/>
      <c r="J506" s="3"/>
      <c r="K506" s="110"/>
    </row>
    <row r="507" spans="1:11" ht="15.75" customHeight="1">
      <c r="A507" s="1"/>
      <c r="I507" s="1"/>
      <c r="J507" s="3"/>
      <c r="K507" s="110"/>
    </row>
    <row r="508" spans="1:11" ht="15.75" customHeight="1">
      <c r="A508" s="1"/>
      <c r="I508" s="1"/>
      <c r="J508" s="3"/>
      <c r="K508" s="110"/>
    </row>
    <row r="509" spans="1:11" ht="15.75" customHeight="1">
      <c r="A509" s="1"/>
      <c r="I509" s="1"/>
      <c r="J509" s="3"/>
      <c r="K509" s="110"/>
    </row>
    <row r="510" spans="1:11" ht="15.75" customHeight="1">
      <c r="A510" s="1"/>
      <c r="I510" s="1"/>
      <c r="J510" s="3"/>
      <c r="K510" s="110"/>
    </row>
    <row r="511" spans="1:11" ht="15.75" customHeight="1">
      <c r="A511" s="1"/>
      <c r="I511" s="1"/>
      <c r="J511" s="3"/>
      <c r="K511" s="110"/>
    </row>
    <row r="512" spans="1:11" ht="15.75" customHeight="1">
      <c r="A512" s="1"/>
      <c r="I512" s="1"/>
      <c r="J512" s="3"/>
      <c r="K512" s="110"/>
    </row>
    <row r="513" spans="1:11" ht="15.75" customHeight="1">
      <c r="A513" s="1"/>
      <c r="I513" s="1"/>
      <c r="J513" s="3"/>
      <c r="K513" s="110"/>
    </row>
    <row r="514" spans="1:11" ht="15.75" customHeight="1">
      <c r="A514" s="1"/>
      <c r="I514" s="1"/>
      <c r="J514" s="3"/>
      <c r="K514" s="110"/>
    </row>
    <row r="515" spans="1:11" ht="15.75" customHeight="1">
      <c r="A515" s="1"/>
      <c r="I515" s="1"/>
      <c r="J515" s="3"/>
      <c r="K515" s="110"/>
    </row>
    <row r="516" spans="1:11" ht="15.75" customHeight="1">
      <c r="A516" s="1"/>
      <c r="I516" s="1"/>
      <c r="J516" s="3"/>
      <c r="K516" s="110"/>
    </row>
    <row r="517" spans="1:11" ht="15.75" customHeight="1">
      <c r="A517" s="1"/>
      <c r="I517" s="1"/>
      <c r="J517" s="3"/>
      <c r="K517" s="110"/>
    </row>
    <row r="518" spans="1:11" ht="15.75" customHeight="1">
      <c r="A518" s="1"/>
      <c r="I518" s="1"/>
      <c r="J518" s="3"/>
      <c r="K518" s="110"/>
    </row>
    <row r="519" spans="1:11" ht="15.75" customHeight="1">
      <c r="A519" s="1"/>
      <c r="I519" s="1"/>
      <c r="J519" s="3"/>
      <c r="K519" s="110"/>
    </row>
    <row r="520" spans="1:11" ht="15.75" customHeight="1">
      <c r="A520" s="1"/>
      <c r="I520" s="1"/>
      <c r="J520" s="3"/>
      <c r="K520" s="110"/>
    </row>
    <row r="521" spans="1:11" ht="15.75" customHeight="1">
      <c r="A521" s="1"/>
      <c r="I521" s="1"/>
      <c r="J521" s="3"/>
      <c r="K521" s="110"/>
    </row>
    <row r="522" spans="1:11" ht="15.75" customHeight="1">
      <c r="A522" s="1"/>
      <c r="I522" s="1"/>
      <c r="J522" s="3"/>
      <c r="K522" s="110"/>
    </row>
    <row r="523" spans="1:11" ht="15.75" customHeight="1">
      <c r="A523" s="1"/>
      <c r="I523" s="1"/>
      <c r="J523" s="3"/>
      <c r="K523" s="110"/>
    </row>
    <row r="524" spans="1:11" ht="15.75" customHeight="1">
      <c r="A524" s="1"/>
      <c r="I524" s="1"/>
      <c r="J524" s="3"/>
      <c r="K524" s="110"/>
    </row>
    <row r="525" spans="1:11" ht="15.75" customHeight="1">
      <c r="A525" s="1"/>
      <c r="I525" s="1"/>
      <c r="J525" s="3"/>
      <c r="K525" s="110"/>
    </row>
    <row r="526" spans="1:11" ht="15.75" customHeight="1">
      <c r="A526" s="1"/>
      <c r="I526" s="1"/>
      <c r="J526" s="3"/>
      <c r="K526" s="110"/>
    </row>
    <row r="527" spans="1:11" ht="15.75" customHeight="1">
      <c r="A527" s="1"/>
      <c r="I527" s="1"/>
      <c r="J527" s="3"/>
      <c r="K527" s="110"/>
    </row>
    <row r="528" spans="1:11" ht="15.75" customHeight="1">
      <c r="A528" s="1"/>
      <c r="I528" s="1"/>
      <c r="J528" s="3"/>
      <c r="K528" s="110"/>
    </row>
    <row r="529" spans="1:11" ht="15.75" customHeight="1">
      <c r="A529" s="1"/>
      <c r="I529" s="1"/>
      <c r="J529" s="3"/>
      <c r="K529" s="110"/>
    </row>
    <row r="530" spans="1:11" ht="15.75" customHeight="1">
      <c r="A530" s="1"/>
      <c r="I530" s="1"/>
      <c r="J530" s="3"/>
      <c r="K530" s="110"/>
    </row>
    <row r="531" spans="1:11" ht="15.75" customHeight="1">
      <c r="A531" s="1"/>
      <c r="I531" s="1"/>
      <c r="J531" s="3"/>
      <c r="K531" s="110"/>
    </row>
    <row r="532" spans="1:11" ht="15.75" customHeight="1">
      <c r="A532" s="1"/>
      <c r="I532" s="1"/>
      <c r="J532" s="3"/>
      <c r="K532" s="110"/>
    </row>
    <row r="533" spans="1:11" ht="15.75" customHeight="1">
      <c r="A533" s="1"/>
      <c r="I533" s="1"/>
      <c r="J533" s="3"/>
      <c r="K533" s="110"/>
    </row>
    <row r="534" spans="1:11" ht="15.75" customHeight="1">
      <c r="A534" s="1"/>
      <c r="I534" s="1"/>
      <c r="J534" s="3"/>
      <c r="K534" s="110"/>
    </row>
    <row r="535" spans="1:11" ht="15.75" customHeight="1">
      <c r="A535" s="1"/>
      <c r="I535" s="1"/>
      <c r="J535" s="3"/>
      <c r="K535" s="110"/>
    </row>
    <row r="536" spans="1:11" ht="15.75" customHeight="1">
      <c r="A536" s="1"/>
      <c r="I536" s="1"/>
      <c r="J536" s="3"/>
      <c r="K536" s="110"/>
    </row>
    <row r="537" spans="1:11" ht="15.75" customHeight="1">
      <c r="A537" s="1"/>
      <c r="I537" s="1"/>
      <c r="J537" s="3"/>
      <c r="K537" s="110"/>
    </row>
    <row r="538" spans="1:11" ht="15.75" customHeight="1">
      <c r="A538" s="1"/>
      <c r="I538" s="1"/>
      <c r="J538" s="3"/>
      <c r="K538" s="110"/>
    </row>
    <row r="539" spans="1:11" ht="15.75" customHeight="1">
      <c r="A539" s="1"/>
      <c r="I539" s="1"/>
      <c r="J539" s="3"/>
      <c r="K539" s="110"/>
    </row>
    <row r="540" spans="1:11" ht="15.75" customHeight="1">
      <c r="A540" s="1"/>
      <c r="I540" s="1"/>
      <c r="J540" s="3"/>
      <c r="K540" s="110"/>
    </row>
    <row r="541" spans="1:11" ht="15.75" customHeight="1">
      <c r="A541" s="1"/>
      <c r="I541" s="1"/>
      <c r="J541" s="3"/>
      <c r="K541" s="110"/>
    </row>
    <row r="542" spans="1:11" ht="15.75" customHeight="1">
      <c r="A542" s="1"/>
      <c r="I542" s="1"/>
      <c r="J542" s="3"/>
      <c r="K542" s="110"/>
    </row>
    <row r="543" spans="1:11" ht="15.75" customHeight="1">
      <c r="A543" s="1"/>
      <c r="I543" s="1"/>
      <c r="J543" s="3"/>
      <c r="K543" s="110"/>
    </row>
    <row r="544" spans="1:11" ht="15.75" customHeight="1">
      <c r="A544" s="1"/>
      <c r="I544" s="1"/>
      <c r="J544" s="3"/>
      <c r="K544" s="110"/>
    </row>
    <row r="545" spans="1:11" ht="15.75" customHeight="1">
      <c r="A545" s="1"/>
      <c r="I545" s="1"/>
      <c r="J545" s="3"/>
      <c r="K545" s="110"/>
    </row>
    <row r="546" spans="1:11" ht="15.75" customHeight="1">
      <c r="A546" s="1"/>
      <c r="I546" s="1"/>
      <c r="J546" s="3"/>
      <c r="K546" s="110"/>
    </row>
    <row r="547" spans="1:11" ht="15.75" customHeight="1">
      <c r="A547" s="1"/>
      <c r="I547" s="1"/>
      <c r="J547" s="3"/>
      <c r="K547" s="110"/>
    </row>
    <row r="548" spans="1:11" ht="15.75" customHeight="1">
      <c r="A548" s="1"/>
      <c r="I548" s="1"/>
      <c r="J548" s="3"/>
      <c r="K548" s="110"/>
    </row>
    <row r="549" spans="1:11" ht="15.75" customHeight="1">
      <c r="A549" s="1"/>
      <c r="I549" s="1"/>
      <c r="J549" s="3"/>
      <c r="K549" s="110"/>
    </row>
    <row r="550" spans="1:11" ht="15.75" customHeight="1">
      <c r="A550" s="1"/>
      <c r="I550" s="1"/>
      <c r="J550" s="3"/>
      <c r="K550" s="110"/>
    </row>
    <row r="551" spans="1:11" ht="15.75" customHeight="1">
      <c r="A551" s="1"/>
      <c r="I551" s="1"/>
      <c r="J551" s="3"/>
      <c r="K551" s="110"/>
    </row>
    <row r="552" spans="1:11" ht="15.75" customHeight="1">
      <c r="A552" s="1"/>
      <c r="I552" s="1"/>
      <c r="J552" s="3"/>
      <c r="K552" s="110"/>
    </row>
    <row r="553" spans="1:11" ht="15.75" customHeight="1">
      <c r="A553" s="1"/>
      <c r="I553" s="1"/>
      <c r="J553" s="3"/>
      <c r="K553" s="110"/>
    </row>
    <row r="554" spans="1:11" ht="15.75" customHeight="1">
      <c r="A554" s="1"/>
      <c r="I554" s="1"/>
      <c r="J554" s="3"/>
      <c r="K554" s="110"/>
    </row>
    <row r="555" spans="1:11" ht="15.75" customHeight="1">
      <c r="A555" s="1"/>
      <c r="I555" s="1"/>
      <c r="J555" s="3"/>
      <c r="K555" s="110"/>
    </row>
    <row r="556" spans="1:11" ht="15.75" customHeight="1">
      <c r="A556" s="1"/>
      <c r="I556" s="1"/>
      <c r="J556" s="3"/>
      <c r="K556" s="110"/>
    </row>
    <row r="557" spans="1:11" ht="15.75" customHeight="1">
      <c r="A557" s="1"/>
      <c r="I557" s="1"/>
      <c r="J557" s="3"/>
      <c r="K557" s="110"/>
    </row>
    <row r="558" spans="1:11" ht="15.75" customHeight="1">
      <c r="A558" s="1"/>
      <c r="I558" s="1"/>
      <c r="J558" s="3"/>
      <c r="K558" s="110"/>
    </row>
    <row r="559" spans="1:11" ht="15.75" customHeight="1">
      <c r="A559" s="1"/>
      <c r="I559" s="1"/>
      <c r="J559" s="3"/>
      <c r="K559" s="110"/>
    </row>
    <row r="560" spans="1:11" ht="15.75" customHeight="1">
      <c r="A560" s="1"/>
      <c r="I560" s="1"/>
      <c r="J560" s="3"/>
      <c r="K560" s="110"/>
    </row>
    <row r="561" spans="1:11" ht="15.75" customHeight="1">
      <c r="A561" s="1"/>
      <c r="I561" s="1"/>
      <c r="J561" s="3"/>
      <c r="K561" s="110"/>
    </row>
    <row r="562" spans="1:11" ht="15.75" customHeight="1">
      <c r="A562" s="1"/>
      <c r="I562" s="1"/>
      <c r="J562" s="3"/>
      <c r="K562" s="110"/>
    </row>
    <row r="563" spans="1:11" ht="15.75" customHeight="1">
      <c r="A563" s="1"/>
      <c r="I563" s="1"/>
      <c r="J563" s="3"/>
      <c r="K563" s="110"/>
    </row>
    <row r="564" spans="1:11" ht="15.75" customHeight="1">
      <c r="A564" s="1"/>
      <c r="I564" s="1"/>
      <c r="J564" s="3"/>
      <c r="K564" s="110"/>
    </row>
    <row r="565" spans="1:11" ht="15.75" customHeight="1">
      <c r="A565" s="1"/>
      <c r="I565" s="1"/>
      <c r="J565" s="3"/>
      <c r="K565" s="110"/>
    </row>
    <row r="566" spans="1:11" ht="15.75" customHeight="1">
      <c r="A566" s="1"/>
      <c r="I566" s="1"/>
      <c r="J566" s="3"/>
      <c r="K566" s="110"/>
    </row>
    <row r="567" spans="1:11" ht="15.75" customHeight="1">
      <c r="A567" s="1"/>
      <c r="I567" s="1"/>
      <c r="J567" s="3"/>
      <c r="K567" s="110"/>
    </row>
    <row r="568" spans="1:11" ht="15.75" customHeight="1">
      <c r="A568" s="1"/>
      <c r="I568" s="1"/>
      <c r="J568" s="3"/>
      <c r="K568" s="110"/>
    </row>
    <row r="569" spans="1:11" ht="15.75" customHeight="1">
      <c r="A569" s="1"/>
      <c r="I569" s="1"/>
      <c r="J569" s="3"/>
      <c r="K569" s="110"/>
    </row>
    <row r="570" spans="1:11" ht="15.75" customHeight="1">
      <c r="A570" s="1"/>
      <c r="I570" s="1"/>
      <c r="J570" s="3"/>
      <c r="K570" s="110"/>
    </row>
    <row r="571" spans="1:11" ht="15.75" customHeight="1">
      <c r="A571" s="1"/>
      <c r="I571" s="1"/>
      <c r="J571" s="3"/>
      <c r="K571" s="110"/>
    </row>
    <row r="572" spans="1:11" ht="15.75" customHeight="1">
      <c r="A572" s="1"/>
      <c r="I572" s="1"/>
      <c r="J572" s="3"/>
      <c r="K572" s="110"/>
    </row>
    <row r="573" spans="1:11" ht="15.75" customHeight="1">
      <c r="A573" s="1"/>
      <c r="I573" s="1"/>
      <c r="J573" s="3"/>
      <c r="K573" s="110"/>
    </row>
    <row r="574" spans="1:11" ht="15.75" customHeight="1">
      <c r="A574" s="1"/>
      <c r="I574" s="1"/>
      <c r="J574" s="3"/>
      <c r="K574" s="110"/>
    </row>
    <row r="575" spans="1:11" ht="15.75" customHeight="1">
      <c r="A575" s="1"/>
      <c r="I575" s="1"/>
      <c r="J575" s="3"/>
      <c r="K575" s="110"/>
    </row>
    <row r="576" spans="1:11" ht="15.75" customHeight="1">
      <c r="A576" s="1"/>
      <c r="I576" s="1"/>
      <c r="J576" s="3"/>
      <c r="K576" s="110"/>
    </row>
    <row r="577" spans="1:11" ht="15.75" customHeight="1">
      <c r="A577" s="1"/>
      <c r="I577" s="1"/>
      <c r="J577" s="3"/>
      <c r="K577" s="110"/>
    </row>
    <row r="578" spans="1:11" ht="15.75" customHeight="1">
      <c r="A578" s="1"/>
      <c r="I578" s="1"/>
      <c r="J578" s="3"/>
      <c r="K578" s="110"/>
    </row>
    <row r="579" spans="1:11" ht="15.75" customHeight="1">
      <c r="A579" s="1"/>
      <c r="I579" s="1"/>
      <c r="J579" s="3"/>
      <c r="K579" s="110"/>
    </row>
    <row r="580" spans="1:11" ht="15.75" customHeight="1">
      <c r="A580" s="1"/>
      <c r="I580" s="1"/>
      <c r="J580" s="3"/>
      <c r="K580" s="110"/>
    </row>
    <row r="581" spans="1:11" ht="15.75" customHeight="1">
      <c r="A581" s="1"/>
      <c r="I581" s="1"/>
      <c r="J581" s="3"/>
      <c r="K581" s="110"/>
    </row>
    <row r="582" spans="1:11" ht="15.75" customHeight="1">
      <c r="A582" s="1"/>
      <c r="I582" s="1"/>
      <c r="J582" s="3"/>
      <c r="K582" s="110"/>
    </row>
    <row r="583" spans="1:11" ht="15.75" customHeight="1">
      <c r="A583" s="1"/>
      <c r="I583" s="1"/>
      <c r="J583" s="3"/>
      <c r="K583" s="110"/>
    </row>
    <row r="584" spans="1:11" ht="15.75" customHeight="1">
      <c r="A584" s="1"/>
      <c r="I584" s="1"/>
      <c r="J584" s="3"/>
      <c r="K584" s="110"/>
    </row>
    <row r="585" spans="1:11" ht="15.75" customHeight="1">
      <c r="A585" s="1"/>
      <c r="I585" s="1"/>
      <c r="J585" s="3"/>
      <c r="K585" s="110"/>
    </row>
    <row r="586" spans="1:11" ht="15.75" customHeight="1">
      <c r="A586" s="1"/>
      <c r="I586" s="1"/>
      <c r="J586" s="3"/>
      <c r="K586" s="110"/>
    </row>
    <row r="587" spans="1:11" ht="15.75" customHeight="1">
      <c r="A587" s="1"/>
      <c r="I587" s="1"/>
      <c r="J587" s="3"/>
      <c r="K587" s="110"/>
    </row>
    <row r="588" spans="1:11" ht="15.75" customHeight="1">
      <c r="A588" s="1"/>
      <c r="I588" s="1"/>
      <c r="J588" s="3"/>
      <c r="K588" s="110"/>
    </row>
    <row r="589" spans="1:11" ht="15.75" customHeight="1">
      <c r="A589" s="1"/>
      <c r="I589" s="1"/>
      <c r="J589" s="3"/>
      <c r="K589" s="110"/>
    </row>
    <row r="590" spans="1:11" ht="15.75" customHeight="1">
      <c r="A590" s="1"/>
      <c r="I590" s="1"/>
      <c r="J590" s="3"/>
      <c r="K590" s="110"/>
    </row>
    <row r="591" spans="1:11" ht="15.75" customHeight="1">
      <c r="A591" s="1"/>
      <c r="I591" s="1"/>
      <c r="J591" s="3"/>
      <c r="K591" s="110"/>
    </row>
    <row r="592" spans="1:11" ht="15.75" customHeight="1">
      <c r="A592" s="1"/>
      <c r="I592" s="1"/>
      <c r="J592" s="3"/>
      <c r="K592" s="110"/>
    </row>
    <row r="593" spans="1:11" ht="15.75" customHeight="1">
      <c r="A593" s="1"/>
      <c r="I593" s="1"/>
      <c r="J593" s="3"/>
      <c r="K593" s="110"/>
    </row>
    <row r="594" spans="1:11" ht="15.75" customHeight="1">
      <c r="A594" s="1"/>
      <c r="I594" s="1"/>
      <c r="J594" s="3"/>
      <c r="K594" s="110"/>
    </row>
    <row r="595" spans="1:11" ht="15.75" customHeight="1">
      <c r="A595" s="1"/>
      <c r="I595" s="1"/>
      <c r="J595" s="3"/>
      <c r="K595" s="110"/>
    </row>
    <row r="596" spans="1:11" ht="15.75" customHeight="1">
      <c r="A596" s="1"/>
      <c r="I596" s="1"/>
      <c r="J596" s="3"/>
      <c r="K596" s="110"/>
    </row>
    <row r="597" spans="1:11" ht="15.75" customHeight="1">
      <c r="A597" s="1"/>
      <c r="I597" s="1"/>
      <c r="J597" s="3"/>
      <c r="K597" s="110"/>
    </row>
    <row r="598" spans="1:11" ht="15.75" customHeight="1">
      <c r="A598" s="1"/>
      <c r="I598" s="1"/>
      <c r="J598" s="3"/>
      <c r="K598" s="110"/>
    </row>
    <row r="599" spans="1:11" ht="15.75" customHeight="1">
      <c r="A599" s="1"/>
      <c r="I599" s="1"/>
      <c r="J599" s="3"/>
      <c r="K599" s="110"/>
    </row>
    <row r="600" spans="1:11" ht="15.75" customHeight="1">
      <c r="A600" s="1"/>
      <c r="I600" s="1"/>
      <c r="J600" s="3"/>
      <c r="K600" s="110"/>
    </row>
    <row r="601" spans="1:11" ht="15.75" customHeight="1">
      <c r="A601" s="1"/>
      <c r="I601" s="1"/>
      <c r="J601" s="3"/>
      <c r="K601" s="110"/>
    </row>
    <row r="602" spans="1:11" ht="15.75" customHeight="1">
      <c r="A602" s="1"/>
      <c r="I602" s="1"/>
      <c r="J602" s="3"/>
      <c r="K602" s="110"/>
    </row>
    <row r="603" spans="1:11" ht="15.75" customHeight="1">
      <c r="A603" s="1"/>
      <c r="I603" s="1"/>
      <c r="J603" s="3"/>
      <c r="K603" s="110"/>
    </row>
    <row r="604" spans="1:11" ht="15.75" customHeight="1">
      <c r="A604" s="1"/>
      <c r="I604" s="1"/>
      <c r="J604" s="3"/>
      <c r="K604" s="110"/>
    </row>
    <row r="605" spans="1:11" ht="15.75" customHeight="1">
      <c r="A605" s="1"/>
      <c r="I605" s="1"/>
      <c r="J605" s="3"/>
      <c r="K605" s="110"/>
    </row>
    <row r="606" spans="1:11" ht="15.75" customHeight="1">
      <c r="A606" s="1"/>
      <c r="I606" s="1"/>
      <c r="J606" s="3"/>
      <c r="K606" s="110"/>
    </row>
    <row r="607" spans="1:11" ht="15.75" customHeight="1">
      <c r="A607" s="1"/>
      <c r="I607" s="1"/>
      <c r="J607" s="3"/>
      <c r="K607" s="110"/>
    </row>
    <row r="608" spans="1:11" ht="15.75" customHeight="1">
      <c r="A608" s="1"/>
      <c r="I608" s="1"/>
      <c r="J608" s="3"/>
      <c r="K608" s="110"/>
    </row>
    <row r="609" spans="1:11" ht="15.75" customHeight="1">
      <c r="A609" s="1"/>
      <c r="I609" s="1"/>
      <c r="J609" s="3"/>
      <c r="K609" s="110"/>
    </row>
    <row r="610" spans="1:11" ht="15.75" customHeight="1">
      <c r="A610" s="1"/>
      <c r="I610" s="1"/>
      <c r="J610" s="3"/>
      <c r="K610" s="110"/>
    </row>
    <row r="611" spans="1:11" ht="15.75" customHeight="1">
      <c r="A611" s="1"/>
      <c r="I611" s="1"/>
      <c r="J611" s="3"/>
      <c r="K611" s="110"/>
    </row>
    <row r="612" spans="1:11" ht="15.75" customHeight="1">
      <c r="A612" s="1"/>
      <c r="I612" s="1"/>
      <c r="J612" s="3"/>
      <c r="K612" s="110"/>
    </row>
    <row r="613" spans="1:11" ht="15.75" customHeight="1">
      <c r="A613" s="1"/>
      <c r="I613" s="1"/>
      <c r="J613" s="3"/>
      <c r="K613" s="110"/>
    </row>
    <row r="614" spans="1:11" ht="15.75" customHeight="1">
      <c r="A614" s="1"/>
      <c r="I614" s="1"/>
      <c r="J614" s="3"/>
      <c r="K614" s="110"/>
    </row>
    <row r="615" spans="1:11" ht="15.75" customHeight="1">
      <c r="A615" s="1"/>
      <c r="I615" s="1"/>
      <c r="J615" s="3"/>
      <c r="K615" s="110"/>
    </row>
    <row r="616" spans="1:11" ht="15.75" customHeight="1">
      <c r="A616" s="1"/>
      <c r="I616" s="1"/>
      <c r="J616" s="3"/>
      <c r="K616" s="110"/>
    </row>
    <row r="617" spans="1:11" ht="15.75" customHeight="1">
      <c r="A617" s="1"/>
      <c r="I617" s="1"/>
      <c r="J617" s="3"/>
      <c r="K617" s="110"/>
    </row>
    <row r="618" spans="1:11" ht="15.75" customHeight="1">
      <c r="A618" s="1"/>
      <c r="I618" s="1"/>
      <c r="J618" s="3"/>
      <c r="K618" s="110"/>
    </row>
    <row r="619" spans="1:11" ht="15.75" customHeight="1">
      <c r="A619" s="1"/>
      <c r="I619" s="1"/>
      <c r="J619" s="3"/>
      <c r="K619" s="110"/>
    </row>
    <row r="620" spans="1:11" ht="15.75" customHeight="1">
      <c r="A620" s="1"/>
      <c r="I620" s="1"/>
      <c r="J620" s="3"/>
      <c r="K620" s="110"/>
    </row>
    <row r="621" spans="1:11" ht="15.75" customHeight="1">
      <c r="A621" s="1"/>
      <c r="I621" s="1"/>
      <c r="J621" s="3"/>
      <c r="K621" s="110"/>
    </row>
    <row r="622" spans="1:11" ht="15.75" customHeight="1">
      <c r="A622" s="1"/>
      <c r="I622" s="1"/>
      <c r="J622" s="3"/>
      <c r="K622" s="110"/>
    </row>
    <row r="623" spans="1:11" ht="15.75" customHeight="1">
      <c r="A623" s="1"/>
      <c r="I623" s="1"/>
      <c r="J623" s="3"/>
      <c r="K623" s="110"/>
    </row>
    <row r="624" spans="1:11" ht="15.75" customHeight="1">
      <c r="A624" s="1"/>
      <c r="I624" s="1"/>
      <c r="J624" s="3"/>
      <c r="K624" s="110"/>
    </row>
    <row r="625" spans="1:11" ht="15.75" customHeight="1">
      <c r="A625" s="1"/>
      <c r="I625" s="1"/>
      <c r="J625" s="3"/>
      <c r="K625" s="110"/>
    </row>
    <row r="626" spans="1:11" ht="15.75" customHeight="1">
      <c r="A626" s="1"/>
      <c r="I626" s="1"/>
      <c r="J626" s="3"/>
      <c r="K626" s="110"/>
    </row>
    <row r="627" spans="1:11" ht="15.75" customHeight="1">
      <c r="A627" s="1"/>
      <c r="I627" s="1"/>
      <c r="J627" s="3"/>
      <c r="K627" s="110"/>
    </row>
    <row r="628" spans="1:11" ht="15.75" customHeight="1">
      <c r="A628" s="1"/>
      <c r="I628" s="1"/>
      <c r="J628" s="3"/>
      <c r="K628" s="110"/>
    </row>
    <row r="629" spans="1:11" ht="15.75" customHeight="1">
      <c r="A629" s="1"/>
      <c r="I629" s="1"/>
      <c r="J629" s="3"/>
      <c r="K629" s="110"/>
    </row>
    <row r="630" spans="1:11" ht="15.75" customHeight="1">
      <c r="A630" s="1"/>
      <c r="I630" s="1"/>
      <c r="J630" s="3"/>
      <c r="K630" s="110"/>
    </row>
    <row r="631" spans="1:11" ht="15.75" customHeight="1">
      <c r="A631" s="1"/>
      <c r="I631" s="1"/>
      <c r="J631" s="3"/>
      <c r="K631" s="110"/>
    </row>
    <row r="632" spans="1:11" ht="15.75" customHeight="1">
      <c r="A632" s="1"/>
      <c r="I632" s="1"/>
      <c r="J632" s="3"/>
      <c r="K632" s="110"/>
    </row>
    <row r="633" spans="1:11" ht="15.75" customHeight="1">
      <c r="A633" s="1"/>
      <c r="I633" s="1"/>
      <c r="J633" s="3"/>
      <c r="K633" s="110"/>
    </row>
    <row r="634" spans="1:11" ht="15.75" customHeight="1">
      <c r="A634" s="1"/>
      <c r="I634" s="1"/>
      <c r="J634" s="3"/>
      <c r="K634" s="110"/>
    </row>
    <row r="635" spans="1:11" ht="15.75" customHeight="1">
      <c r="A635" s="1"/>
      <c r="I635" s="1"/>
      <c r="J635" s="3"/>
      <c r="K635" s="110"/>
    </row>
    <row r="636" spans="1:11" ht="15.75" customHeight="1">
      <c r="A636" s="1"/>
      <c r="I636" s="1"/>
      <c r="J636" s="3"/>
      <c r="K636" s="110"/>
    </row>
    <row r="637" spans="1:11" ht="15.75" customHeight="1">
      <c r="A637" s="1"/>
      <c r="I637" s="1"/>
      <c r="J637" s="3"/>
      <c r="K637" s="110"/>
    </row>
    <row r="638" spans="1:11" ht="15.75" customHeight="1">
      <c r="A638" s="1"/>
      <c r="I638" s="1"/>
      <c r="J638" s="3"/>
      <c r="K638" s="110"/>
    </row>
    <row r="639" spans="1:11" ht="15.75" customHeight="1">
      <c r="A639" s="1"/>
      <c r="I639" s="1"/>
      <c r="J639" s="3"/>
      <c r="K639" s="110"/>
    </row>
    <row r="640" spans="1:11" ht="15.75" customHeight="1">
      <c r="A640" s="1"/>
      <c r="I640" s="1"/>
      <c r="J640" s="3"/>
      <c r="K640" s="110"/>
    </row>
    <row r="641" spans="1:11" ht="15.75" customHeight="1">
      <c r="A641" s="1"/>
      <c r="I641" s="1"/>
      <c r="J641" s="3"/>
      <c r="K641" s="110"/>
    </row>
    <row r="642" spans="1:11" ht="15.75" customHeight="1">
      <c r="A642" s="1"/>
      <c r="I642" s="1"/>
      <c r="J642" s="3"/>
      <c r="K642" s="110"/>
    </row>
    <row r="643" spans="1:11" ht="15.75" customHeight="1">
      <c r="A643" s="1"/>
      <c r="I643" s="1"/>
      <c r="J643" s="3"/>
      <c r="K643" s="110"/>
    </row>
    <row r="644" spans="1:11" ht="15.75" customHeight="1">
      <c r="A644" s="1"/>
      <c r="I644" s="1"/>
      <c r="J644" s="3"/>
      <c r="K644" s="110"/>
    </row>
    <row r="645" spans="1:11" ht="15.75" customHeight="1">
      <c r="A645" s="1"/>
      <c r="I645" s="1"/>
      <c r="J645" s="3"/>
      <c r="K645" s="110"/>
    </row>
    <row r="646" spans="1:11" ht="15.75" customHeight="1">
      <c r="A646" s="1"/>
      <c r="I646" s="1"/>
      <c r="J646" s="3"/>
      <c r="K646" s="110"/>
    </row>
    <row r="647" spans="1:11" ht="15.75" customHeight="1">
      <c r="A647" s="1"/>
      <c r="I647" s="1"/>
      <c r="J647" s="3"/>
      <c r="K647" s="110"/>
    </row>
    <row r="648" spans="1:11" ht="15.75" customHeight="1">
      <c r="A648" s="1"/>
      <c r="I648" s="1"/>
      <c r="J648" s="3"/>
      <c r="K648" s="110"/>
    </row>
    <row r="649" spans="1:11" ht="15.75" customHeight="1">
      <c r="A649" s="1"/>
      <c r="I649" s="1"/>
      <c r="J649" s="3"/>
      <c r="K649" s="110"/>
    </row>
    <row r="650" spans="1:11" ht="15.75" customHeight="1">
      <c r="A650" s="1"/>
      <c r="I650" s="1"/>
      <c r="J650" s="3"/>
      <c r="K650" s="110"/>
    </row>
    <row r="651" spans="1:11" ht="15.75" customHeight="1">
      <c r="A651" s="1"/>
      <c r="I651" s="1"/>
      <c r="J651" s="3"/>
      <c r="K651" s="110"/>
    </row>
    <row r="652" spans="1:11" ht="15.75" customHeight="1">
      <c r="A652" s="1"/>
      <c r="I652" s="1"/>
      <c r="J652" s="3"/>
      <c r="K652" s="110"/>
    </row>
    <row r="653" spans="1:11" ht="15.75" customHeight="1">
      <c r="A653" s="1"/>
      <c r="I653" s="1"/>
      <c r="J653" s="3"/>
      <c r="K653" s="110"/>
    </row>
    <row r="654" spans="1:11" ht="15.75" customHeight="1">
      <c r="A654" s="1"/>
      <c r="I654" s="1"/>
      <c r="J654" s="3"/>
      <c r="K654" s="110"/>
    </row>
    <row r="655" spans="1:11" ht="15.75" customHeight="1">
      <c r="A655" s="1"/>
      <c r="I655" s="1"/>
      <c r="J655" s="3"/>
      <c r="K655" s="110"/>
    </row>
    <row r="656" spans="1:11" ht="15.75" customHeight="1">
      <c r="A656" s="1"/>
      <c r="I656" s="1"/>
      <c r="J656" s="3"/>
      <c r="K656" s="110"/>
    </row>
    <row r="657" spans="1:11" ht="15.75" customHeight="1">
      <c r="A657" s="1"/>
      <c r="I657" s="1"/>
      <c r="J657" s="3"/>
      <c r="K657" s="110"/>
    </row>
    <row r="658" spans="1:11" ht="15.75" customHeight="1">
      <c r="A658" s="1"/>
      <c r="I658" s="1"/>
      <c r="J658" s="3"/>
      <c r="K658" s="110"/>
    </row>
    <row r="659" spans="1:11" ht="15.75" customHeight="1">
      <c r="A659" s="1"/>
      <c r="I659" s="1"/>
      <c r="J659" s="3"/>
      <c r="K659" s="110"/>
    </row>
    <row r="660" spans="1:11" ht="15.75" customHeight="1">
      <c r="A660" s="1"/>
      <c r="I660" s="1"/>
      <c r="J660" s="3"/>
      <c r="K660" s="110"/>
    </row>
    <row r="661" spans="1:11" ht="15.75" customHeight="1">
      <c r="A661" s="1"/>
      <c r="I661" s="1"/>
      <c r="J661" s="3"/>
      <c r="K661" s="110"/>
    </row>
    <row r="662" spans="1:11" ht="15.75" customHeight="1">
      <c r="A662" s="1"/>
      <c r="I662" s="1"/>
      <c r="J662" s="3"/>
      <c r="K662" s="110"/>
    </row>
    <row r="663" spans="1:11" ht="15.75" customHeight="1">
      <c r="A663" s="1"/>
      <c r="I663" s="1"/>
      <c r="J663" s="3"/>
      <c r="K663" s="110"/>
    </row>
    <row r="664" spans="1:11" ht="15.75" customHeight="1">
      <c r="A664" s="1"/>
      <c r="I664" s="1"/>
      <c r="J664" s="3"/>
      <c r="K664" s="110"/>
    </row>
    <row r="665" spans="1:11" ht="15.75" customHeight="1">
      <c r="A665" s="1"/>
      <c r="I665" s="1"/>
      <c r="J665" s="3"/>
      <c r="K665" s="110"/>
    </row>
    <row r="666" spans="1:11" ht="15.75" customHeight="1">
      <c r="A666" s="1"/>
      <c r="I666" s="1"/>
      <c r="J666" s="3"/>
      <c r="K666" s="110"/>
    </row>
    <row r="667" spans="1:11" ht="15.75" customHeight="1">
      <c r="A667" s="1"/>
      <c r="I667" s="1"/>
      <c r="J667" s="3"/>
      <c r="K667" s="110"/>
    </row>
    <row r="668" spans="1:11" ht="15.75" customHeight="1">
      <c r="A668" s="1"/>
      <c r="I668" s="1"/>
      <c r="J668" s="3"/>
      <c r="K668" s="110"/>
    </row>
    <row r="669" spans="1:11" ht="15.75" customHeight="1">
      <c r="A669" s="1"/>
      <c r="I669" s="1"/>
      <c r="J669" s="3"/>
      <c r="K669" s="110"/>
    </row>
    <row r="670" spans="1:11" ht="15.75" customHeight="1">
      <c r="A670" s="1"/>
      <c r="I670" s="1"/>
      <c r="J670" s="3"/>
      <c r="K670" s="110"/>
    </row>
    <row r="671" spans="1:11" ht="15.75" customHeight="1">
      <c r="A671" s="1"/>
      <c r="I671" s="1"/>
      <c r="J671" s="3"/>
      <c r="K671" s="110"/>
    </row>
    <row r="672" spans="1:11" ht="15.75" customHeight="1">
      <c r="A672" s="1"/>
      <c r="I672" s="1"/>
      <c r="J672" s="3"/>
      <c r="K672" s="110"/>
    </row>
    <row r="673" spans="1:11" ht="15.75" customHeight="1">
      <c r="A673" s="1"/>
      <c r="I673" s="1"/>
      <c r="J673" s="3"/>
      <c r="K673" s="110"/>
    </row>
    <row r="674" spans="1:11" ht="15.75" customHeight="1">
      <c r="A674" s="1"/>
      <c r="I674" s="1"/>
      <c r="J674" s="3"/>
      <c r="K674" s="110"/>
    </row>
    <row r="675" spans="1:11" ht="15.75" customHeight="1">
      <c r="A675" s="1"/>
      <c r="I675" s="1"/>
      <c r="J675" s="3"/>
      <c r="K675" s="110"/>
    </row>
    <row r="676" spans="1:11" ht="15.75" customHeight="1">
      <c r="A676" s="1"/>
      <c r="I676" s="1"/>
      <c r="J676" s="3"/>
      <c r="K676" s="110"/>
    </row>
    <row r="677" spans="1:11" ht="15.75" customHeight="1">
      <c r="A677" s="1"/>
      <c r="I677" s="1"/>
      <c r="J677" s="3"/>
      <c r="K677" s="110"/>
    </row>
    <row r="678" spans="1:11" ht="15.75" customHeight="1">
      <c r="A678" s="1"/>
      <c r="I678" s="1"/>
      <c r="J678" s="3"/>
      <c r="K678" s="110"/>
    </row>
    <row r="679" spans="1:11" ht="15.75" customHeight="1">
      <c r="A679" s="1"/>
      <c r="I679" s="1"/>
      <c r="J679" s="3"/>
      <c r="K679" s="110"/>
    </row>
    <row r="680" spans="1:11" ht="15.75" customHeight="1">
      <c r="A680" s="1"/>
      <c r="I680" s="1"/>
      <c r="J680" s="3"/>
      <c r="K680" s="110"/>
    </row>
    <row r="681" spans="1:11" ht="15.75" customHeight="1">
      <c r="A681" s="1"/>
      <c r="I681" s="1"/>
      <c r="J681" s="3"/>
      <c r="K681" s="110"/>
    </row>
    <row r="682" spans="1:11" ht="15.75" customHeight="1">
      <c r="A682" s="1"/>
      <c r="I682" s="1"/>
      <c r="J682" s="3"/>
      <c r="K682" s="110"/>
    </row>
    <row r="683" spans="1:11" ht="15.75" customHeight="1">
      <c r="A683" s="1"/>
      <c r="I683" s="1"/>
      <c r="J683" s="3"/>
      <c r="K683" s="110"/>
    </row>
    <row r="684" spans="1:11" ht="15.75" customHeight="1">
      <c r="A684" s="1"/>
      <c r="I684" s="1"/>
      <c r="J684" s="3"/>
      <c r="K684" s="110"/>
    </row>
    <row r="685" spans="1:11" ht="15.75" customHeight="1">
      <c r="A685" s="1"/>
      <c r="I685" s="1"/>
      <c r="J685" s="3"/>
      <c r="K685" s="110"/>
    </row>
    <row r="686" spans="1:11" ht="15.75" customHeight="1">
      <c r="A686" s="1"/>
      <c r="I686" s="1"/>
      <c r="J686" s="3"/>
      <c r="K686" s="110"/>
    </row>
    <row r="687" spans="1:11" ht="15.75" customHeight="1">
      <c r="A687" s="1"/>
      <c r="I687" s="1"/>
      <c r="J687" s="3"/>
      <c r="K687" s="110"/>
    </row>
    <row r="688" spans="1:11" ht="15.75" customHeight="1">
      <c r="A688" s="1"/>
      <c r="I688" s="1"/>
      <c r="J688" s="3"/>
      <c r="K688" s="110"/>
    </row>
    <row r="689" spans="1:11" ht="15.75" customHeight="1">
      <c r="A689" s="1"/>
      <c r="I689" s="1"/>
      <c r="J689" s="3"/>
      <c r="K689" s="110"/>
    </row>
    <row r="690" spans="1:11" ht="15.75" customHeight="1">
      <c r="A690" s="1"/>
      <c r="I690" s="1"/>
      <c r="J690" s="3"/>
      <c r="K690" s="110"/>
    </row>
    <row r="691" spans="1:11" ht="15.75" customHeight="1">
      <c r="A691" s="1"/>
      <c r="I691" s="1"/>
      <c r="J691" s="3"/>
      <c r="K691" s="110"/>
    </row>
    <row r="692" spans="1:11" ht="15.75" customHeight="1">
      <c r="A692" s="1"/>
      <c r="I692" s="1"/>
      <c r="J692" s="3"/>
      <c r="K692" s="110"/>
    </row>
    <row r="693" spans="1:11" ht="15.75" customHeight="1">
      <c r="A693" s="1"/>
      <c r="I693" s="1"/>
      <c r="J693" s="3"/>
      <c r="K693" s="110"/>
    </row>
    <row r="694" spans="1:11" ht="15.75" customHeight="1">
      <c r="A694" s="1"/>
      <c r="I694" s="1"/>
      <c r="J694" s="3"/>
      <c r="K694" s="110"/>
    </row>
    <row r="695" spans="1:11" ht="15.75" customHeight="1">
      <c r="A695" s="1"/>
      <c r="I695" s="1"/>
      <c r="J695" s="3"/>
      <c r="K695" s="110"/>
    </row>
    <row r="696" spans="1:11" ht="15.75" customHeight="1">
      <c r="A696" s="1"/>
      <c r="I696" s="1"/>
      <c r="J696" s="3"/>
      <c r="K696" s="110"/>
    </row>
    <row r="697" spans="1:11" ht="15.75" customHeight="1">
      <c r="A697" s="1"/>
      <c r="I697" s="1"/>
      <c r="J697" s="3"/>
      <c r="K697" s="110"/>
    </row>
    <row r="698" spans="1:11" ht="15.75" customHeight="1">
      <c r="A698" s="1"/>
      <c r="I698" s="1"/>
      <c r="J698" s="3"/>
      <c r="K698" s="110"/>
    </row>
    <row r="699" spans="1:11" ht="15.75" customHeight="1">
      <c r="A699" s="1"/>
      <c r="I699" s="1"/>
      <c r="J699" s="3"/>
      <c r="K699" s="110"/>
    </row>
    <row r="700" spans="1:11" ht="15.75" customHeight="1">
      <c r="A700" s="1"/>
      <c r="I700" s="1"/>
      <c r="J700" s="3"/>
      <c r="K700" s="110"/>
    </row>
    <row r="701" spans="1:11" ht="15.75" customHeight="1">
      <c r="A701" s="1"/>
      <c r="I701" s="1"/>
      <c r="J701" s="3"/>
      <c r="K701" s="110"/>
    </row>
    <row r="702" spans="1:11" ht="15.75" customHeight="1">
      <c r="A702" s="1"/>
      <c r="I702" s="1"/>
      <c r="J702" s="3"/>
      <c r="K702" s="110"/>
    </row>
    <row r="703" spans="1:11" ht="15.75" customHeight="1">
      <c r="A703" s="1"/>
      <c r="I703" s="1"/>
      <c r="J703" s="3"/>
      <c r="K703" s="110"/>
    </row>
    <row r="704" spans="1:11" ht="15.75" customHeight="1">
      <c r="A704" s="1"/>
      <c r="I704" s="1"/>
      <c r="J704" s="3"/>
      <c r="K704" s="110"/>
    </row>
    <row r="705" spans="1:11" ht="15.75" customHeight="1">
      <c r="A705" s="1"/>
      <c r="I705" s="1"/>
      <c r="J705" s="3"/>
      <c r="K705" s="110"/>
    </row>
    <row r="706" spans="1:11" ht="15.75" customHeight="1">
      <c r="A706" s="1"/>
      <c r="I706" s="1"/>
      <c r="J706" s="3"/>
      <c r="K706" s="110"/>
    </row>
    <row r="707" spans="1:11" ht="15.75" customHeight="1">
      <c r="A707" s="1"/>
      <c r="I707" s="1"/>
      <c r="J707" s="3"/>
      <c r="K707" s="110"/>
    </row>
    <row r="708" spans="1:11" ht="15.75" customHeight="1">
      <c r="A708" s="1"/>
      <c r="I708" s="1"/>
      <c r="J708" s="3"/>
      <c r="K708" s="110"/>
    </row>
    <row r="709" spans="1:11" ht="15.75" customHeight="1">
      <c r="A709" s="1"/>
      <c r="I709" s="1"/>
      <c r="J709" s="3"/>
      <c r="K709" s="110"/>
    </row>
    <row r="710" spans="1:11" ht="15.75" customHeight="1">
      <c r="A710" s="1"/>
      <c r="I710" s="1"/>
      <c r="J710" s="3"/>
      <c r="K710" s="110"/>
    </row>
    <row r="711" spans="1:11" ht="15.75" customHeight="1">
      <c r="A711" s="1"/>
      <c r="I711" s="1"/>
      <c r="J711" s="3"/>
      <c r="K711" s="110"/>
    </row>
    <row r="712" spans="1:11" ht="15.75" customHeight="1">
      <c r="A712" s="1"/>
      <c r="I712" s="1"/>
      <c r="J712" s="3"/>
      <c r="K712" s="110"/>
    </row>
    <row r="713" spans="1:11" ht="15.75" customHeight="1">
      <c r="A713" s="1"/>
      <c r="I713" s="1"/>
      <c r="J713" s="3"/>
      <c r="K713" s="110"/>
    </row>
    <row r="714" spans="1:11" ht="15.75" customHeight="1">
      <c r="A714" s="1"/>
      <c r="I714" s="1"/>
      <c r="J714" s="3"/>
      <c r="K714" s="110"/>
    </row>
    <row r="715" spans="1:11" ht="15.75" customHeight="1">
      <c r="A715" s="1"/>
      <c r="I715" s="1"/>
      <c r="J715" s="3"/>
      <c r="K715" s="110"/>
    </row>
    <row r="716" spans="1:11" ht="15.75" customHeight="1">
      <c r="A716" s="1"/>
      <c r="I716" s="1"/>
      <c r="J716" s="3"/>
      <c r="K716" s="110"/>
    </row>
    <row r="717" spans="1:11" ht="15.75" customHeight="1">
      <c r="A717" s="1"/>
      <c r="I717" s="1"/>
      <c r="J717" s="3"/>
      <c r="K717" s="110"/>
    </row>
    <row r="718" spans="1:11" ht="15.75" customHeight="1">
      <c r="A718" s="1"/>
      <c r="I718" s="1"/>
      <c r="J718" s="3"/>
      <c r="K718" s="110"/>
    </row>
    <row r="719" spans="1:11" ht="15.75" customHeight="1">
      <c r="A719" s="1"/>
      <c r="I719" s="1"/>
      <c r="J719" s="3"/>
      <c r="K719" s="110"/>
    </row>
    <row r="720" spans="1:11" ht="15.75" customHeight="1">
      <c r="A720" s="1"/>
      <c r="I720" s="1"/>
      <c r="J720" s="3"/>
      <c r="K720" s="110"/>
    </row>
    <row r="721" spans="1:11" ht="15.75" customHeight="1">
      <c r="A721" s="1"/>
      <c r="I721" s="1"/>
      <c r="J721" s="3"/>
      <c r="K721" s="110"/>
    </row>
    <row r="722" spans="1:11" ht="15.75" customHeight="1">
      <c r="A722" s="1"/>
      <c r="I722" s="1"/>
      <c r="J722" s="3"/>
      <c r="K722" s="110"/>
    </row>
    <row r="723" spans="1:11" ht="15.75" customHeight="1">
      <c r="A723" s="1"/>
      <c r="I723" s="1"/>
      <c r="J723" s="3"/>
      <c r="K723" s="110"/>
    </row>
    <row r="724" spans="1:11" ht="15.75" customHeight="1">
      <c r="A724" s="1"/>
      <c r="I724" s="1"/>
      <c r="J724" s="3"/>
      <c r="K724" s="110"/>
    </row>
    <row r="725" spans="1:11" ht="15.75" customHeight="1">
      <c r="A725" s="1"/>
      <c r="I725" s="1"/>
      <c r="J725" s="3"/>
      <c r="K725" s="110"/>
    </row>
    <row r="726" spans="1:11" ht="15.75" customHeight="1">
      <c r="A726" s="1"/>
      <c r="I726" s="1"/>
      <c r="J726" s="3"/>
      <c r="K726" s="110"/>
    </row>
    <row r="727" spans="1:11" ht="15.75" customHeight="1">
      <c r="A727" s="1"/>
      <c r="I727" s="1"/>
      <c r="J727" s="3"/>
      <c r="K727" s="110"/>
    </row>
    <row r="728" spans="1:11" ht="15.75" customHeight="1">
      <c r="A728" s="1"/>
      <c r="I728" s="1"/>
      <c r="J728" s="3"/>
      <c r="K728" s="110"/>
    </row>
    <row r="729" spans="1:11" ht="15.75" customHeight="1">
      <c r="A729" s="1"/>
      <c r="I729" s="1"/>
      <c r="J729" s="3"/>
      <c r="K729" s="110"/>
    </row>
    <row r="730" spans="1:11" ht="15.75" customHeight="1">
      <c r="A730" s="1"/>
      <c r="I730" s="1"/>
      <c r="J730" s="3"/>
      <c r="K730" s="110"/>
    </row>
    <row r="731" spans="1:11" ht="15.75" customHeight="1">
      <c r="A731" s="1"/>
      <c r="I731" s="1"/>
      <c r="J731" s="3"/>
      <c r="K731" s="110"/>
    </row>
    <row r="732" spans="1:11" ht="15.75" customHeight="1">
      <c r="A732" s="1"/>
      <c r="I732" s="1"/>
      <c r="J732" s="3"/>
      <c r="K732" s="110"/>
    </row>
    <row r="733" spans="1:11" ht="15.75" customHeight="1">
      <c r="A733" s="1"/>
      <c r="I733" s="1"/>
      <c r="J733" s="3"/>
      <c r="K733" s="110"/>
    </row>
    <row r="734" spans="1:11" ht="15.75" customHeight="1">
      <c r="A734" s="1"/>
      <c r="I734" s="1"/>
      <c r="J734" s="3"/>
      <c r="K734" s="110"/>
    </row>
    <row r="735" spans="1:11" ht="15.75" customHeight="1">
      <c r="A735" s="1"/>
      <c r="I735" s="1"/>
      <c r="J735" s="3"/>
      <c r="K735" s="110"/>
    </row>
    <row r="736" spans="1:11" ht="15.75" customHeight="1">
      <c r="A736" s="1"/>
      <c r="I736" s="1"/>
      <c r="J736" s="3"/>
      <c r="K736" s="110"/>
    </row>
    <row r="737" spans="1:11" ht="15.75" customHeight="1">
      <c r="A737" s="1"/>
      <c r="I737" s="1"/>
      <c r="J737" s="3"/>
      <c r="K737" s="110"/>
    </row>
    <row r="738" spans="1:11" ht="15.75" customHeight="1">
      <c r="A738" s="1"/>
      <c r="I738" s="1"/>
      <c r="J738" s="3"/>
      <c r="K738" s="110"/>
    </row>
    <row r="739" spans="1:11" ht="15.75" customHeight="1">
      <c r="A739" s="1"/>
      <c r="I739" s="1"/>
      <c r="J739" s="3"/>
      <c r="K739" s="110"/>
    </row>
    <row r="740" spans="1:11" ht="15.75" customHeight="1">
      <c r="A740" s="1"/>
      <c r="I740" s="1"/>
      <c r="J740" s="3"/>
      <c r="K740" s="110"/>
    </row>
    <row r="741" spans="1:11" ht="15.75" customHeight="1">
      <c r="A741" s="1"/>
      <c r="I741" s="1"/>
      <c r="J741" s="3"/>
      <c r="K741" s="110"/>
    </row>
    <row r="742" spans="1:11" ht="15.75" customHeight="1">
      <c r="A742" s="1"/>
      <c r="I742" s="1"/>
      <c r="J742" s="3"/>
      <c r="K742" s="110"/>
    </row>
    <row r="743" spans="1:11" ht="15.75" customHeight="1">
      <c r="A743" s="1"/>
      <c r="I743" s="1"/>
      <c r="J743" s="3"/>
      <c r="K743" s="110"/>
    </row>
    <row r="744" spans="1:11" ht="15.75" customHeight="1">
      <c r="A744" s="1"/>
      <c r="I744" s="1"/>
      <c r="J744" s="3"/>
      <c r="K744" s="110"/>
    </row>
    <row r="745" spans="1:11" ht="15.75" customHeight="1">
      <c r="A745" s="1"/>
      <c r="I745" s="1"/>
      <c r="J745" s="3"/>
      <c r="K745" s="110"/>
    </row>
    <row r="746" spans="1:11" ht="15.75" customHeight="1">
      <c r="A746" s="1"/>
      <c r="I746" s="1"/>
      <c r="J746" s="3"/>
      <c r="K746" s="110"/>
    </row>
    <row r="747" spans="1:11" ht="15.75" customHeight="1">
      <c r="A747" s="1"/>
      <c r="I747" s="1"/>
      <c r="J747" s="3"/>
      <c r="K747" s="110"/>
    </row>
    <row r="748" spans="1:11" ht="15.75" customHeight="1">
      <c r="A748" s="1"/>
      <c r="I748" s="1"/>
      <c r="J748" s="3"/>
      <c r="K748" s="110"/>
    </row>
    <row r="749" spans="1:11" ht="15.75" customHeight="1">
      <c r="A749" s="1"/>
      <c r="I749" s="1"/>
      <c r="J749" s="3"/>
      <c r="K749" s="110"/>
    </row>
    <row r="750" spans="1:11" ht="15.75" customHeight="1">
      <c r="A750" s="1"/>
      <c r="I750" s="1"/>
      <c r="J750" s="3"/>
      <c r="K750" s="110"/>
    </row>
    <row r="751" spans="1:11" ht="15.75" customHeight="1">
      <c r="A751" s="1"/>
      <c r="I751" s="1"/>
      <c r="J751" s="3"/>
      <c r="K751" s="110"/>
    </row>
    <row r="752" spans="1:11" ht="15.75" customHeight="1">
      <c r="A752" s="1"/>
      <c r="I752" s="1"/>
      <c r="J752" s="3"/>
      <c r="K752" s="110"/>
    </row>
    <row r="753" spans="1:11" ht="15.75" customHeight="1">
      <c r="A753" s="1"/>
      <c r="I753" s="1"/>
      <c r="J753" s="3"/>
      <c r="K753" s="110"/>
    </row>
    <row r="754" spans="1:11" ht="15.75" customHeight="1">
      <c r="A754" s="1"/>
      <c r="I754" s="1"/>
      <c r="J754" s="3"/>
      <c r="K754" s="110"/>
    </row>
    <row r="755" spans="1:11" ht="15.75" customHeight="1">
      <c r="A755" s="1"/>
      <c r="I755" s="1"/>
      <c r="J755" s="3"/>
      <c r="K755" s="110"/>
    </row>
    <row r="756" spans="1:11" ht="15.75" customHeight="1">
      <c r="A756" s="1"/>
      <c r="I756" s="1"/>
      <c r="J756" s="3"/>
      <c r="K756" s="110"/>
    </row>
    <row r="757" spans="1:11" ht="15.75" customHeight="1">
      <c r="A757" s="1"/>
      <c r="I757" s="1"/>
      <c r="J757" s="3"/>
      <c r="K757" s="110"/>
    </row>
    <row r="758" spans="1:11" ht="15.75" customHeight="1">
      <c r="A758" s="1"/>
      <c r="I758" s="1"/>
      <c r="J758" s="3"/>
      <c r="K758" s="110"/>
    </row>
    <row r="759" spans="1:11" ht="15.75" customHeight="1">
      <c r="A759" s="1"/>
      <c r="I759" s="1"/>
      <c r="J759" s="3"/>
      <c r="K759" s="110"/>
    </row>
    <row r="760" spans="1:11" ht="15.75" customHeight="1">
      <c r="A760" s="1"/>
      <c r="I760" s="1"/>
      <c r="J760" s="3"/>
      <c r="K760" s="110"/>
    </row>
    <row r="761" spans="1:11" ht="15.75" customHeight="1">
      <c r="A761" s="1"/>
      <c r="I761" s="1"/>
      <c r="J761" s="3"/>
      <c r="K761" s="110"/>
    </row>
    <row r="762" spans="1:11" ht="15.75" customHeight="1">
      <c r="A762" s="1"/>
      <c r="I762" s="1"/>
      <c r="J762" s="3"/>
      <c r="K762" s="110"/>
    </row>
    <row r="763" spans="1:11" ht="15.75" customHeight="1">
      <c r="A763" s="1"/>
      <c r="I763" s="1"/>
      <c r="J763" s="3"/>
      <c r="K763" s="110"/>
    </row>
    <row r="764" spans="1:11" ht="15.75" customHeight="1">
      <c r="A764" s="1"/>
      <c r="I764" s="1"/>
      <c r="J764" s="3"/>
      <c r="K764" s="110"/>
    </row>
    <row r="765" spans="1:11" ht="15.75" customHeight="1">
      <c r="A765" s="1"/>
      <c r="I765" s="1"/>
      <c r="J765" s="3"/>
      <c r="K765" s="110"/>
    </row>
    <row r="766" spans="1:11" ht="15.75" customHeight="1">
      <c r="A766" s="1"/>
      <c r="I766" s="1"/>
      <c r="J766" s="3"/>
      <c r="K766" s="110"/>
    </row>
    <row r="767" spans="1:11" ht="15.75" customHeight="1">
      <c r="A767" s="1"/>
      <c r="I767" s="1"/>
      <c r="J767" s="3"/>
      <c r="K767" s="110"/>
    </row>
    <row r="768" spans="1:11" ht="15.75" customHeight="1">
      <c r="A768" s="1"/>
      <c r="I768" s="1"/>
      <c r="J768" s="3"/>
      <c r="K768" s="110"/>
    </row>
    <row r="769" spans="1:11" ht="15.75" customHeight="1">
      <c r="A769" s="1"/>
      <c r="I769" s="1"/>
      <c r="J769" s="3"/>
      <c r="K769" s="110"/>
    </row>
    <row r="770" spans="1:11" ht="15.75" customHeight="1">
      <c r="A770" s="1"/>
      <c r="I770" s="1"/>
      <c r="J770" s="3"/>
      <c r="K770" s="110"/>
    </row>
    <row r="771" spans="1:11" ht="15.75" customHeight="1">
      <c r="A771" s="1"/>
      <c r="I771" s="1"/>
      <c r="J771" s="3"/>
      <c r="K771" s="110"/>
    </row>
    <row r="772" spans="1:11" ht="15.75" customHeight="1">
      <c r="A772" s="1"/>
      <c r="I772" s="1"/>
      <c r="J772" s="3"/>
      <c r="K772" s="110"/>
    </row>
    <row r="773" spans="1:11" ht="15.75" customHeight="1">
      <c r="A773" s="1"/>
      <c r="I773" s="1"/>
      <c r="J773" s="3"/>
      <c r="K773" s="110"/>
    </row>
    <row r="774" spans="1:11" ht="15.75" customHeight="1">
      <c r="A774" s="1"/>
      <c r="I774" s="1"/>
      <c r="J774" s="3"/>
      <c r="K774" s="110"/>
    </row>
    <row r="775" spans="1:11" ht="15.75" customHeight="1">
      <c r="A775" s="1"/>
      <c r="I775" s="1"/>
      <c r="J775" s="3"/>
      <c r="K775" s="110"/>
    </row>
    <row r="776" spans="1:11" ht="15.75" customHeight="1">
      <c r="A776" s="1"/>
      <c r="I776" s="1"/>
      <c r="J776" s="3"/>
      <c r="K776" s="110"/>
    </row>
    <row r="777" spans="1:11" ht="15.75" customHeight="1">
      <c r="A777" s="1"/>
      <c r="I777" s="1"/>
      <c r="J777" s="3"/>
      <c r="K777" s="110"/>
    </row>
    <row r="778" spans="1:11" ht="15.75" customHeight="1">
      <c r="A778" s="1"/>
      <c r="I778" s="1"/>
      <c r="J778" s="3"/>
      <c r="K778" s="110"/>
    </row>
    <row r="779" spans="1:11" ht="15.75" customHeight="1">
      <c r="A779" s="1"/>
      <c r="I779" s="1"/>
      <c r="J779" s="3"/>
      <c r="K779" s="110"/>
    </row>
    <row r="780" spans="1:11" ht="15.75" customHeight="1">
      <c r="A780" s="1"/>
      <c r="I780" s="1"/>
      <c r="J780" s="3"/>
      <c r="K780" s="110"/>
    </row>
    <row r="781" spans="1:11" ht="15.75" customHeight="1">
      <c r="A781" s="1"/>
      <c r="I781" s="1"/>
      <c r="J781" s="3"/>
      <c r="K781" s="110"/>
    </row>
    <row r="782" spans="1:11" ht="15.75" customHeight="1">
      <c r="A782" s="1"/>
      <c r="I782" s="1"/>
      <c r="J782" s="3"/>
      <c r="K782" s="110"/>
    </row>
    <row r="783" spans="1:11" ht="15.75" customHeight="1">
      <c r="A783" s="1"/>
      <c r="I783" s="1"/>
      <c r="J783" s="3"/>
      <c r="K783" s="110"/>
    </row>
    <row r="784" spans="1:11" ht="15.75" customHeight="1">
      <c r="A784" s="1"/>
      <c r="I784" s="1"/>
      <c r="J784" s="3"/>
      <c r="K784" s="110"/>
    </row>
    <row r="785" spans="1:11" ht="15.75" customHeight="1">
      <c r="A785" s="1"/>
      <c r="I785" s="1"/>
      <c r="J785" s="3"/>
      <c r="K785" s="110"/>
    </row>
    <row r="786" spans="1:11" ht="15.75" customHeight="1">
      <c r="A786" s="1"/>
      <c r="I786" s="1"/>
      <c r="J786" s="3"/>
      <c r="K786" s="110"/>
    </row>
    <row r="787" spans="1:11" ht="15.75" customHeight="1">
      <c r="A787" s="1"/>
      <c r="I787" s="1"/>
      <c r="J787" s="3"/>
      <c r="K787" s="110"/>
    </row>
    <row r="788" spans="1:11" ht="15.75" customHeight="1">
      <c r="A788" s="1"/>
      <c r="I788" s="1"/>
      <c r="J788" s="3"/>
      <c r="K788" s="110"/>
    </row>
    <row r="789" spans="1:11" ht="15.75" customHeight="1">
      <c r="A789" s="1"/>
      <c r="I789" s="1"/>
      <c r="J789" s="3"/>
      <c r="K789" s="110"/>
    </row>
    <row r="790" spans="1:11" ht="15.75" customHeight="1">
      <c r="A790" s="1"/>
      <c r="I790" s="1"/>
      <c r="J790" s="3"/>
      <c r="K790" s="110"/>
    </row>
    <row r="791" spans="1:11" ht="15.75" customHeight="1">
      <c r="A791" s="1"/>
      <c r="I791" s="1"/>
      <c r="J791" s="3"/>
      <c r="K791" s="110"/>
    </row>
    <row r="792" spans="1:11" ht="15.75" customHeight="1">
      <c r="A792" s="1"/>
      <c r="I792" s="1"/>
      <c r="J792" s="3"/>
      <c r="K792" s="110"/>
    </row>
    <row r="793" spans="1:11" ht="15.75" customHeight="1">
      <c r="A793" s="1"/>
      <c r="I793" s="1"/>
      <c r="J793" s="3"/>
      <c r="K793" s="110"/>
    </row>
    <row r="794" spans="1:11" ht="15.75" customHeight="1">
      <c r="A794" s="1"/>
      <c r="I794" s="1"/>
      <c r="J794" s="3"/>
      <c r="K794" s="110"/>
    </row>
    <row r="795" spans="1:11" ht="15.75" customHeight="1">
      <c r="A795" s="1"/>
      <c r="I795" s="1"/>
      <c r="J795" s="3"/>
      <c r="K795" s="110"/>
    </row>
    <row r="796" spans="1:11" ht="15.75" customHeight="1">
      <c r="A796" s="1"/>
      <c r="I796" s="1"/>
      <c r="J796" s="3"/>
      <c r="K796" s="110"/>
    </row>
    <row r="797" spans="1:11" ht="15.75" customHeight="1">
      <c r="A797" s="1"/>
      <c r="I797" s="1"/>
      <c r="J797" s="3"/>
      <c r="K797" s="110"/>
    </row>
    <row r="798" spans="1:11" ht="15.75" customHeight="1">
      <c r="A798" s="1"/>
      <c r="I798" s="1"/>
      <c r="J798" s="3"/>
      <c r="K798" s="110"/>
    </row>
    <row r="799" spans="1:11" ht="15.75" customHeight="1">
      <c r="A799" s="1"/>
      <c r="I799" s="1"/>
      <c r="J799" s="3"/>
      <c r="K799" s="110"/>
    </row>
    <row r="800" spans="1:11" ht="15.75" customHeight="1">
      <c r="A800" s="1"/>
      <c r="I800" s="1"/>
      <c r="J800" s="3"/>
      <c r="K800" s="110"/>
    </row>
    <row r="801" spans="1:11" ht="15.75" customHeight="1">
      <c r="A801" s="1"/>
      <c r="I801" s="1"/>
      <c r="J801" s="3"/>
      <c r="K801" s="110"/>
    </row>
    <row r="802" spans="1:11" ht="15.75" customHeight="1">
      <c r="A802" s="1"/>
      <c r="I802" s="1"/>
      <c r="J802" s="3"/>
      <c r="K802" s="110"/>
    </row>
    <row r="803" spans="1:11" ht="15.75" customHeight="1">
      <c r="A803" s="1"/>
      <c r="I803" s="1"/>
      <c r="J803" s="3"/>
      <c r="K803" s="110"/>
    </row>
    <row r="804" spans="1:11" ht="15.75" customHeight="1">
      <c r="A804" s="1"/>
      <c r="I804" s="1"/>
      <c r="J804" s="3"/>
      <c r="K804" s="110"/>
    </row>
    <row r="805" spans="1:11" ht="15.75" customHeight="1">
      <c r="A805" s="1"/>
      <c r="I805" s="1"/>
      <c r="J805" s="3"/>
      <c r="K805" s="110"/>
    </row>
    <row r="806" spans="1:11" ht="15.75" customHeight="1">
      <c r="A806" s="1"/>
      <c r="I806" s="1"/>
      <c r="J806" s="3"/>
      <c r="K806" s="110"/>
    </row>
    <row r="807" spans="1:11" ht="15.75" customHeight="1">
      <c r="A807" s="1"/>
      <c r="I807" s="1"/>
      <c r="J807" s="3"/>
      <c r="K807" s="110"/>
    </row>
    <row r="808" spans="1:11" ht="15.75" customHeight="1">
      <c r="A808" s="1"/>
      <c r="I808" s="1"/>
      <c r="J808" s="3"/>
      <c r="K808" s="110"/>
    </row>
    <row r="809" spans="1:11" ht="15.75" customHeight="1">
      <c r="A809" s="1"/>
      <c r="I809" s="1"/>
      <c r="J809" s="3"/>
      <c r="K809" s="110"/>
    </row>
    <row r="810" spans="1:11" ht="15.75" customHeight="1">
      <c r="A810" s="1"/>
      <c r="I810" s="1"/>
      <c r="J810" s="3"/>
      <c r="K810" s="110"/>
    </row>
    <row r="811" spans="1:11" ht="15.75" customHeight="1">
      <c r="A811" s="1"/>
      <c r="I811" s="1"/>
      <c r="J811" s="3"/>
      <c r="K811" s="110"/>
    </row>
    <row r="812" spans="1:11" ht="15.75" customHeight="1">
      <c r="A812" s="1"/>
      <c r="I812" s="1"/>
      <c r="J812" s="3"/>
      <c r="K812" s="110"/>
    </row>
    <row r="813" spans="1:11" ht="15.75" customHeight="1">
      <c r="A813" s="1"/>
      <c r="I813" s="1"/>
      <c r="J813" s="3"/>
      <c r="K813" s="110"/>
    </row>
    <row r="814" spans="1:11" ht="15.75" customHeight="1">
      <c r="A814" s="1"/>
      <c r="I814" s="1"/>
      <c r="J814" s="3"/>
      <c r="K814" s="110"/>
    </row>
    <row r="815" spans="1:11" ht="15.75" customHeight="1">
      <c r="A815" s="1"/>
      <c r="I815" s="1"/>
      <c r="J815" s="3"/>
      <c r="K815" s="110"/>
    </row>
    <row r="816" spans="1:11" ht="15.75" customHeight="1">
      <c r="A816" s="1"/>
      <c r="I816" s="1"/>
      <c r="J816" s="3"/>
      <c r="K816" s="110"/>
    </row>
    <row r="817" spans="1:11" ht="15.75" customHeight="1">
      <c r="A817" s="1"/>
      <c r="I817" s="1"/>
      <c r="J817" s="3"/>
      <c r="K817" s="110"/>
    </row>
    <row r="818" spans="1:11" ht="15.75" customHeight="1">
      <c r="A818" s="1"/>
      <c r="I818" s="1"/>
      <c r="J818" s="3"/>
      <c r="K818" s="110"/>
    </row>
    <row r="819" spans="1:11" ht="15.75" customHeight="1">
      <c r="A819" s="1"/>
      <c r="I819" s="1"/>
      <c r="J819" s="3"/>
      <c r="K819" s="110"/>
    </row>
    <row r="820" spans="1:11" ht="15.75" customHeight="1">
      <c r="A820" s="1"/>
      <c r="I820" s="1"/>
      <c r="J820" s="3"/>
      <c r="K820" s="110"/>
    </row>
    <row r="821" spans="1:11" ht="15.75" customHeight="1">
      <c r="A821" s="1"/>
      <c r="I821" s="1"/>
      <c r="J821" s="3"/>
      <c r="K821" s="110"/>
    </row>
    <row r="822" spans="1:11" ht="15.75" customHeight="1">
      <c r="A822" s="1"/>
      <c r="I822" s="1"/>
      <c r="J822" s="3"/>
      <c r="K822" s="110"/>
    </row>
    <row r="823" spans="1:11" ht="15.75" customHeight="1">
      <c r="A823" s="1"/>
      <c r="I823" s="1"/>
      <c r="J823" s="3"/>
      <c r="K823" s="110"/>
    </row>
    <row r="824" spans="1:11" ht="15.75" customHeight="1">
      <c r="A824" s="1"/>
      <c r="I824" s="1"/>
      <c r="J824" s="3"/>
      <c r="K824" s="110"/>
    </row>
    <row r="825" spans="1:11" ht="15.75" customHeight="1">
      <c r="A825" s="1"/>
      <c r="I825" s="1"/>
      <c r="J825" s="3"/>
      <c r="K825" s="110"/>
    </row>
    <row r="826" spans="1:11" ht="15.75" customHeight="1">
      <c r="A826" s="1"/>
      <c r="I826" s="1"/>
      <c r="J826" s="3"/>
      <c r="K826" s="110"/>
    </row>
    <row r="827" spans="1:11" ht="15.75" customHeight="1">
      <c r="A827" s="1"/>
      <c r="I827" s="1"/>
      <c r="J827" s="3"/>
      <c r="K827" s="110"/>
    </row>
    <row r="828" spans="1:11" ht="15.75" customHeight="1">
      <c r="A828" s="1"/>
      <c r="I828" s="1"/>
      <c r="J828" s="3"/>
      <c r="K828" s="110"/>
    </row>
    <row r="829" spans="1:11" ht="15.75" customHeight="1">
      <c r="A829" s="1"/>
      <c r="I829" s="1"/>
      <c r="J829" s="3"/>
      <c r="K829" s="110"/>
    </row>
    <row r="830" spans="1:11" ht="15.75" customHeight="1">
      <c r="A830" s="1"/>
      <c r="I830" s="1"/>
      <c r="J830" s="3"/>
      <c r="K830" s="110"/>
    </row>
    <row r="831" spans="1:11" ht="15.75" customHeight="1">
      <c r="A831" s="1"/>
      <c r="I831" s="1"/>
      <c r="J831" s="3"/>
      <c r="K831" s="110"/>
    </row>
    <row r="832" spans="1:11" ht="15.75" customHeight="1">
      <c r="A832" s="1"/>
      <c r="I832" s="1"/>
      <c r="J832" s="3"/>
      <c r="K832" s="110"/>
    </row>
    <row r="833" spans="1:11" ht="15.75" customHeight="1">
      <c r="A833" s="1"/>
      <c r="I833" s="1"/>
      <c r="J833" s="3"/>
      <c r="K833" s="110"/>
    </row>
    <row r="834" spans="1:11" ht="15.75" customHeight="1">
      <c r="A834" s="1"/>
      <c r="I834" s="1"/>
      <c r="J834" s="3"/>
      <c r="K834" s="110"/>
    </row>
    <row r="835" spans="1:11" ht="15.75" customHeight="1">
      <c r="A835" s="1"/>
      <c r="I835" s="1"/>
      <c r="J835" s="3"/>
      <c r="K835" s="110"/>
    </row>
    <row r="836" spans="1:11" ht="15.75" customHeight="1">
      <c r="A836" s="1"/>
      <c r="I836" s="1"/>
      <c r="J836" s="3"/>
      <c r="K836" s="110"/>
    </row>
    <row r="837" spans="1:11" ht="15.75" customHeight="1">
      <c r="A837" s="1"/>
      <c r="I837" s="1"/>
      <c r="J837" s="3"/>
      <c r="K837" s="110"/>
    </row>
    <row r="838" spans="1:11" ht="15.75" customHeight="1">
      <c r="A838" s="1"/>
      <c r="I838" s="1"/>
      <c r="J838" s="3"/>
      <c r="K838" s="110"/>
    </row>
    <row r="839" spans="1:11" ht="15.75" customHeight="1">
      <c r="A839" s="1"/>
      <c r="I839" s="1"/>
      <c r="J839" s="3"/>
      <c r="K839" s="110"/>
    </row>
    <row r="840" spans="1:11" ht="15.75" customHeight="1">
      <c r="A840" s="1"/>
      <c r="I840" s="1"/>
      <c r="J840" s="3"/>
      <c r="K840" s="110"/>
    </row>
    <row r="841" spans="1:11" ht="15.75" customHeight="1">
      <c r="A841" s="1"/>
      <c r="I841" s="1"/>
      <c r="J841" s="3"/>
      <c r="K841" s="110"/>
    </row>
    <row r="842" spans="1:11" ht="15.75" customHeight="1">
      <c r="A842" s="1"/>
      <c r="I842" s="1"/>
      <c r="J842" s="3"/>
      <c r="K842" s="110"/>
    </row>
    <row r="843" spans="1:11" ht="15.75" customHeight="1">
      <c r="A843" s="1"/>
      <c r="I843" s="1"/>
      <c r="J843" s="3"/>
      <c r="K843" s="110"/>
    </row>
    <row r="844" spans="1:11" ht="15.75" customHeight="1">
      <c r="A844" s="1"/>
      <c r="I844" s="1"/>
      <c r="J844" s="3"/>
      <c r="K844" s="110"/>
    </row>
    <row r="845" spans="1:11" ht="15.75" customHeight="1">
      <c r="A845" s="1"/>
      <c r="I845" s="1"/>
      <c r="J845" s="3"/>
      <c r="K845" s="110"/>
    </row>
    <row r="846" spans="1:11" ht="15.75" customHeight="1">
      <c r="A846" s="1"/>
      <c r="I846" s="1"/>
      <c r="J846" s="3"/>
      <c r="K846" s="110"/>
    </row>
    <row r="847" spans="1:11" ht="15.75" customHeight="1">
      <c r="A847" s="1"/>
      <c r="I847" s="1"/>
      <c r="J847" s="3"/>
      <c r="K847" s="110"/>
    </row>
    <row r="848" spans="1:11" ht="15.75" customHeight="1">
      <c r="A848" s="1"/>
      <c r="I848" s="1"/>
      <c r="J848" s="3"/>
      <c r="K848" s="110"/>
    </row>
    <row r="849" spans="1:11" ht="15.75" customHeight="1">
      <c r="A849" s="1"/>
      <c r="I849" s="1"/>
      <c r="J849" s="3"/>
      <c r="K849" s="110"/>
    </row>
    <row r="850" spans="1:11" ht="15.75" customHeight="1">
      <c r="A850" s="1"/>
      <c r="I850" s="1"/>
      <c r="J850" s="3"/>
      <c r="K850" s="110"/>
    </row>
    <row r="851" spans="1:11" ht="15.75" customHeight="1">
      <c r="A851" s="1"/>
      <c r="I851" s="1"/>
      <c r="J851" s="3"/>
      <c r="K851" s="110"/>
    </row>
    <row r="852" spans="1:11" ht="15.75" customHeight="1">
      <c r="A852" s="1"/>
      <c r="I852" s="1"/>
      <c r="J852" s="3"/>
      <c r="K852" s="110"/>
    </row>
    <row r="853" spans="1:11" ht="15.75" customHeight="1">
      <c r="A853" s="1"/>
      <c r="I853" s="1"/>
      <c r="J853" s="3"/>
      <c r="K853" s="110"/>
    </row>
    <row r="854" spans="1:11" ht="15.75" customHeight="1">
      <c r="A854" s="1"/>
      <c r="I854" s="1"/>
      <c r="J854" s="3"/>
      <c r="K854" s="110"/>
    </row>
    <row r="855" spans="1:11" ht="15.75" customHeight="1">
      <c r="A855" s="1"/>
      <c r="I855" s="1"/>
      <c r="J855" s="3"/>
      <c r="K855" s="110"/>
    </row>
    <row r="856" spans="1:11" ht="15.75" customHeight="1">
      <c r="A856" s="1"/>
      <c r="I856" s="1"/>
      <c r="J856" s="3"/>
      <c r="K856" s="110"/>
    </row>
    <row r="857" spans="1:11" ht="15.75" customHeight="1">
      <c r="A857" s="1"/>
      <c r="I857" s="1"/>
      <c r="J857" s="3"/>
      <c r="K857" s="110"/>
    </row>
    <row r="858" spans="1:11" ht="15.75" customHeight="1">
      <c r="A858" s="1"/>
      <c r="I858" s="1"/>
      <c r="J858" s="3"/>
      <c r="K858" s="110"/>
    </row>
    <row r="859" spans="1:11" ht="15.75" customHeight="1">
      <c r="A859" s="1"/>
      <c r="I859" s="1"/>
      <c r="J859" s="3"/>
      <c r="K859" s="110"/>
    </row>
    <row r="860" spans="1:11" ht="15.75" customHeight="1">
      <c r="A860" s="1"/>
      <c r="I860" s="1"/>
      <c r="J860" s="3"/>
      <c r="K860" s="110"/>
    </row>
    <row r="861" spans="1:11" ht="15.75" customHeight="1">
      <c r="A861" s="1"/>
      <c r="I861" s="1"/>
      <c r="J861" s="3"/>
      <c r="K861" s="110"/>
    </row>
    <row r="862" spans="1:11" ht="15.75" customHeight="1">
      <c r="A862" s="1"/>
      <c r="I862" s="1"/>
      <c r="J862" s="3"/>
      <c r="K862" s="110"/>
    </row>
    <row r="863" spans="1:11" ht="15.75" customHeight="1">
      <c r="A863" s="1"/>
      <c r="I863" s="1"/>
      <c r="J863" s="3"/>
      <c r="K863" s="110"/>
    </row>
    <row r="864" spans="1:11" ht="15.75" customHeight="1">
      <c r="A864" s="1"/>
      <c r="I864" s="1"/>
      <c r="J864" s="3"/>
      <c r="K864" s="110"/>
    </row>
    <row r="865" spans="1:11" ht="15.75" customHeight="1">
      <c r="A865" s="1"/>
      <c r="I865" s="1"/>
      <c r="J865" s="3"/>
      <c r="K865" s="110"/>
    </row>
    <row r="866" spans="1:11" ht="15.75" customHeight="1">
      <c r="A866" s="1"/>
      <c r="I866" s="1"/>
      <c r="J866" s="3"/>
      <c r="K866" s="110"/>
    </row>
    <row r="867" spans="1:11" ht="15.75" customHeight="1">
      <c r="A867" s="1"/>
      <c r="I867" s="1"/>
      <c r="J867" s="3"/>
      <c r="K867" s="110"/>
    </row>
    <row r="868" spans="1:11" ht="15.75" customHeight="1">
      <c r="A868" s="1"/>
      <c r="I868" s="1"/>
      <c r="J868" s="3"/>
      <c r="K868" s="110"/>
    </row>
    <row r="869" spans="1:11" ht="15.75" customHeight="1">
      <c r="A869" s="1"/>
      <c r="I869" s="1"/>
      <c r="J869" s="3"/>
      <c r="K869" s="110"/>
    </row>
    <row r="870" spans="1:11" ht="15.75" customHeight="1">
      <c r="A870" s="1"/>
      <c r="I870" s="1"/>
      <c r="J870" s="3"/>
      <c r="K870" s="110"/>
    </row>
    <row r="871" spans="1:11" ht="15.75" customHeight="1">
      <c r="A871" s="1"/>
      <c r="I871" s="1"/>
      <c r="J871" s="3"/>
      <c r="K871" s="110"/>
    </row>
    <row r="872" spans="1:11" ht="15.75" customHeight="1">
      <c r="A872" s="1"/>
      <c r="I872" s="1"/>
      <c r="J872" s="3"/>
      <c r="K872" s="110"/>
    </row>
    <row r="873" spans="1:11" ht="15.75" customHeight="1">
      <c r="A873" s="1"/>
      <c r="I873" s="1"/>
      <c r="J873" s="3"/>
      <c r="K873" s="110"/>
    </row>
    <row r="874" spans="1:11" ht="15.75" customHeight="1">
      <c r="A874" s="1"/>
      <c r="I874" s="1"/>
      <c r="J874" s="3"/>
      <c r="K874" s="110"/>
    </row>
    <row r="875" spans="1:11" ht="15.75" customHeight="1">
      <c r="A875" s="1"/>
      <c r="I875" s="1"/>
      <c r="J875" s="3"/>
      <c r="K875" s="110"/>
    </row>
    <row r="876" spans="1:11" ht="15.75" customHeight="1">
      <c r="A876" s="1"/>
      <c r="I876" s="1"/>
      <c r="J876" s="3"/>
      <c r="K876" s="110"/>
    </row>
    <row r="877" spans="1:11" ht="15.75" customHeight="1">
      <c r="A877" s="1"/>
      <c r="I877" s="1"/>
      <c r="J877" s="3"/>
      <c r="K877" s="110"/>
    </row>
    <row r="878" spans="1:11" ht="15.75" customHeight="1">
      <c r="A878" s="1"/>
      <c r="I878" s="1"/>
      <c r="J878" s="3"/>
      <c r="K878" s="110"/>
    </row>
    <row r="879" spans="1:11" ht="15.75" customHeight="1">
      <c r="A879" s="1"/>
      <c r="I879" s="1"/>
      <c r="J879" s="3"/>
      <c r="K879" s="110"/>
    </row>
    <row r="880" spans="1:11" ht="15.75" customHeight="1">
      <c r="A880" s="1"/>
      <c r="I880" s="1"/>
      <c r="J880" s="3"/>
      <c r="K880" s="110"/>
    </row>
    <row r="881" spans="1:11" ht="15.75" customHeight="1">
      <c r="A881" s="1"/>
      <c r="I881" s="1"/>
      <c r="J881" s="3"/>
      <c r="K881" s="110"/>
    </row>
    <row r="882" spans="1:11" ht="15.75" customHeight="1">
      <c r="A882" s="1"/>
      <c r="I882" s="1"/>
      <c r="J882" s="3"/>
      <c r="K882" s="110"/>
    </row>
    <row r="883" spans="1:11" ht="15.75" customHeight="1">
      <c r="A883" s="1"/>
      <c r="I883" s="1"/>
      <c r="J883" s="3"/>
      <c r="K883" s="110"/>
    </row>
    <row r="884" spans="1:11" ht="15.75" customHeight="1">
      <c r="A884" s="1"/>
      <c r="I884" s="1"/>
      <c r="J884" s="3"/>
      <c r="K884" s="110"/>
    </row>
    <row r="885" spans="1:11" ht="15.75" customHeight="1">
      <c r="A885" s="1"/>
      <c r="I885" s="1"/>
      <c r="J885" s="3"/>
      <c r="K885" s="110"/>
    </row>
    <row r="886" spans="1:11" ht="15.75" customHeight="1">
      <c r="A886" s="1"/>
      <c r="I886" s="1"/>
      <c r="J886" s="3"/>
      <c r="K886" s="110"/>
    </row>
    <row r="887" spans="1:11" ht="15.75" customHeight="1">
      <c r="A887" s="1"/>
      <c r="I887" s="1"/>
      <c r="J887" s="3"/>
      <c r="K887" s="110"/>
    </row>
    <row r="888" spans="1:11" ht="15.75" customHeight="1">
      <c r="A888" s="1"/>
      <c r="I888" s="1"/>
      <c r="J888" s="3"/>
      <c r="K888" s="110"/>
    </row>
    <row r="889" spans="1:11" ht="15.75" customHeight="1">
      <c r="A889" s="1"/>
      <c r="I889" s="1"/>
      <c r="J889" s="3"/>
      <c r="K889" s="110"/>
    </row>
    <row r="890" spans="1:11" ht="15.75" customHeight="1">
      <c r="A890" s="1"/>
      <c r="I890" s="1"/>
      <c r="J890" s="3"/>
      <c r="K890" s="110"/>
    </row>
    <row r="891" spans="1:11" ht="15.75" customHeight="1">
      <c r="A891" s="1"/>
      <c r="I891" s="1"/>
      <c r="J891" s="3"/>
      <c r="K891" s="110"/>
    </row>
    <row r="892" spans="1:11" ht="15.75" customHeight="1">
      <c r="A892" s="1"/>
      <c r="I892" s="1"/>
      <c r="J892" s="3"/>
      <c r="K892" s="110"/>
    </row>
    <row r="893" spans="1:11" ht="15.75" customHeight="1">
      <c r="A893" s="1"/>
      <c r="I893" s="1"/>
      <c r="J893" s="3"/>
      <c r="K893" s="110"/>
    </row>
    <row r="894" spans="1:11" ht="15.75" customHeight="1">
      <c r="A894" s="1"/>
      <c r="I894" s="1"/>
      <c r="J894" s="3"/>
      <c r="K894" s="110"/>
    </row>
    <row r="895" spans="1:11" ht="15.75" customHeight="1">
      <c r="A895" s="1"/>
      <c r="I895" s="1"/>
      <c r="J895" s="3"/>
      <c r="K895" s="110"/>
    </row>
    <row r="896" spans="1:11" ht="15.75" customHeight="1">
      <c r="A896" s="1"/>
      <c r="I896" s="1"/>
      <c r="J896" s="3"/>
      <c r="K896" s="110"/>
    </row>
    <row r="897" spans="1:11" ht="15.75" customHeight="1">
      <c r="A897" s="1"/>
      <c r="I897" s="1"/>
      <c r="J897" s="3"/>
      <c r="K897" s="110"/>
    </row>
    <row r="898" spans="1:11" ht="15.75" customHeight="1">
      <c r="A898" s="1"/>
      <c r="I898" s="1"/>
      <c r="J898" s="3"/>
      <c r="K898" s="110"/>
    </row>
    <row r="899" spans="1:11" ht="15.75" customHeight="1">
      <c r="A899" s="1"/>
      <c r="I899" s="1"/>
      <c r="J899" s="3"/>
      <c r="K899" s="110"/>
    </row>
    <row r="900" spans="1:11" ht="15.75" customHeight="1">
      <c r="A900" s="1"/>
      <c r="I900" s="1"/>
      <c r="J900" s="3"/>
      <c r="K900" s="110"/>
    </row>
    <row r="901" spans="1:11" ht="15.75" customHeight="1">
      <c r="A901" s="1"/>
      <c r="I901" s="1"/>
      <c r="J901" s="3"/>
      <c r="K901" s="110"/>
    </row>
    <row r="902" spans="1:11" ht="15.75" customHeight="1">
      <c r="A902" s="1"/>
      <c r="I902" s="1"/>
      <c r="J902" s="3"/>
      <c r="K902" s="110"/>
    </row>
    <row r="903" spans="1:11" ht="15.75" customHeight="1">
      <c r="A903" s="1"/>
      <c r="I903" s="1"/>
      <c r="J903" s="3"/>
      <c r="K903" s="110"/>
    </row>
    <row r="904" spans="1:11" ht="15.75" customHeight="1">
      <c r="A904" s="1"/>
      <c r="I904" s="1"/>
      <c r="J904" s="3"/>
      <c r="K904" s="110"/>
    </row>
    <row r="905" spans="1:11" ht="15.75" customHeight="1">
      <c r="A905" s="1"/>
      <c r="I905" s="1"/>
      <c r="J905" s="3"/>
      <c r="K905" s="110"/>
    </row>
    <row r="906" spans="1:11" ht="15.75" customHeight="1">
      <c r="A906" s="1"/>
      <c r="I906" s="1"/>
      <c r="J906" s="3"/>
      <c r="K906" s="110"/>
    </row>
    <row r="907" spans="1:11" ht="15.75" customHeight="1">
      <c r="A907" s="1"/>
      <c r="I907" s="1"/>
      <c r="J907" s="3"/>
      <c r="K907" s="110"/>
    </row>
    <row r="908" spans="1:11" ht="15.75" customHeight="1">
      <c r="A908" s="1"/>
      <c r="I908" s="1"/>
      <c r="J908" s="3"/>
      <c r="K908" s="110"/>
    </row>
    <row r="909" spans="1:11" ht="15.75" customHeight="1">
      <c r="A909" s="1"/>
      <c r="I909" s="1"/>
      <c r="J909" s="3"/>
      <c r="K909" s="110"/>
    </row>
    <row r="910" spans="1:11" ht="15.75" customHeight="1">
      <c r="A910" s="1"/>
      <c r="I910" s="1"/>
      <c r="J910" s="3"/>
      <c r="K910" s="110"/>
    </row>
    <row r="911" spans="1:11" ht="15.75" customHeight="1">
      <c r="A911" s="1"/>
      <c r="I911" s="1"/>
      <c r="J911" s="3"/>
      <c r="K911" s="110"/>
    </row>
    <row r="912" spans="1:11" ht="15.75" customHeight="1">
      <c r="A912" s="1"/>
      <c r="I912" s="1"/>
      <c r="J912" s="3"/>
      <c r="K912" s="110"/>
    </row>
    <row r="913" spans="1:11" ht="15.75" customHeight="1">
      <c r="A913" s="1"/>
      <c r="I913" s="1"/>
      <c r="J913" s="3"/>
      <c r="K913" s="110"/>
    </row>
    <row r="914" spans="1:11" ht="15.75" customHeight="1">
      <c r="A914" s="1"/>
      <c r="I914" s="1"/>
      <c r="J914" s="3"/>
      <c r="K914" s="110"/>
    </row>
    <row r="915" spans="1:11" ht="15.75" customHeight="1">
      <c r="A915" s="1"/>
      <c r="I915" s="1"/>
      <c r="J915" s="3"/>
      <c r="K915" s="110"/>
    </row>
    <row r="916" spans="1:11" ht="15.75" customHeight="1">
      <c r="A916" s="1"/>
      <c r="I916" s="1"/>
      <c r="J916" s="3"/>
      <c r="K916" s="110"/>
    </row>
    <row r="917" spans="1:11" ht="15.75" customHeight="1">
      <c r="A917" s="1"/>
      <c r="I917" s="1"/>
      <c r="J917" s="3"/>
      <c r="K917" s="110"/>
    </row>
    <row r="918" spans="1:11" ht="15.75" customHeight="1">
      <c r="A918" s="1"/>
      <c r="I918" s="1"/>
      <c r="J918" s="3"/>
      <c r="K918" s="110"/>
    </row>
    <row r="919" spans="1:11" ht="15.75" customHeight="1">
      <c r="A919" s="1"/>
      <c r="I919" s="1"/>
      <c r="J919" s="3"/>
      <c r="K919" s="110"/>
    </row>
    <row r="920" spans="1:11" ht="15.75" customHeight="1">
      <c r="A920" s="1"/>
      <c r="I920" s="1"/>
      <c r="J920" s="3"/>
      <c r="K920" s="110"/>
    </row>
    <row r="921" spans="1:11" ht="15.75" customHeight="1">
      <c r="A921" s="1"/>
      <c r="I921" s="1"/>
      <c r="J921" s="3"/>
      <c r="K921" s="110"/>
    </row>
    <row r="922" spans="1:11" ht="15.75" customHeight="1">
      <c r="A922" s="1"/>
      <c r="I922" s="1"/>
      <c r="J922" s="3"/>
      <c r="K922" s="110"/>
    </row>
    <row r="923" spans="1:11" ht="15.75" customHeight="1">
      <c r="A923" s="1"/>
      <c r="I923" s="1"/>
      <c r="J923" s="3"/>
      <c r="K923" s="110"/>
    </row>
    <row r="924" spans="1:11" ht="15.75" customHeight="1">
      <c r="A924" s="1"/>
      <c r="I924" s="1"/>
      <c r="J924" s="3"/>
      <c r="K924" s="110"/>
    </row>
    <row r="925" spans="1:11" ht="15.75" customHeight="1">
      <c r="A925" s="1"/>
      <c r="I925" s="1"/>
      <c r="J925" s="3"/>
      <c r="K925" s="110"/>
    </row>
    <row r="926" spans="1:11" ht="15.75" customHeight="1">
      <c r="A926" s="1"/>
      <c r="I926" s="1"/>
      <c r="J926" s="3"/>
      <c r="K926" s="110"/>
    </row>
    <row r="927" spans="1:11" ht="15.75" customHeight="1">
      <c r="A927" s="1"/>
      <c r="I927" s="1"/>
      <c r="J927" s="3"/>
      <c r="K927" s="110"/>
    </row>
    <row r="928" spans="1:11" ht="15.75" customHeight="1">
      <c r="A928" s="1"/>
      <c r="I928" s="1"/>
      <c r="J928" s="3"/>
      <c r="K928" s="110"/>
    </row>
    <row r="929" spans="1:11" ht="15.75" customHeight="1">
      <c r="A929" s="1"/>
      <c r="I929" s="1"/>
      <c r="J929" s="3"/>
      <c r="K929" s="110"/>
    </row>
    <row r="930" spans="1:11" ht="15.75" customHeight="1">
      <c r="A930" s="1"/>
      <c r="I930" s="1"/>
      <c r="J930" s="3"/>
      <c r="K930" s="110"/>
    </row>
    <row r="931" spans="1:11" ht="15.75" customHeight="1">
      <c r="A931" s="1"/>
      <c r="I931" s="1"/>
      <c r="J931" s="3"/>
      <c r="K931" s="110"/>
    </row>
    <row r="932" spans="1:11" ht="15.75" customHeight="1">
      <c r="A932" s="1"/>
      <c r="I932" s="1"/>
      <c r="J932" s="3"/>
      <c r="K932" s="110"/>
    </row>
    <row r="933" spans="1:11" ht="15.75" customHeight="1">
      <c r="A933" s="1"/>
      <c r="I933" s="1"/>
      <c r="J933" s="3"/>
      <c r="K933" s="110"/>
    </row>
    <row r="934" spans="1:11" ht="15.75" customHeight="1">
      <c r="A934" s="1"/>
      <c r="I934" s="1"/>
      <c r="J934" s="3"/>
      <c r="K934" s="110"/>
    </row>
    <row r="935" spans="1:11" ht="15.75" customHeight="1">
      <c r="A935" s="1"/>
      <c r="I935" s="1"/>
      <c r="J935" s="3"/>
      <c r="K935" s="110"/>
    </row>
    <row r="936" spans="1:11" ht="15.75" customHeight="1">
      <c r="A936" s="1"/>
      <c r="I936" s="1"/>
      <c r="J936" s="3"/>
      <c r="K936" s="110"/>
    </row>
    <row r="937" spans="1:11" ht="15.75" customHeight="1">
      <c r="A937" s="1"/>
      <c r="I937" s="1"/>
      <c r="J937" s="3"/>
      <c r="K937" s="110"/>
    </row>
    <row r="938" spans="1:11" ht="15.75" customHeight="1">
      <c r="A938" s="1"/>
      <c r="I938" s="1"/>
      <c r="J938" s="3"/>
      <c r="K938" s="110"/>
    </row>
    <row r="939" spans="1:11" ht="15.75" customHeight="1">
      <c r="A939" s="1"/>
      <c r="I939" s="1"/>
      <c r="J939" s="3"/>
      <c r="K939" s="110"/>
    </row>
    <row r="940" spans="1:11" ht="15.75" customHeight="1">
      <c r="A940" s="1"/>
      <c r="I940" s="1"/>
      <c r="J940" s="3"/>
      <c r="K940" s="110"/>
    </row>
    <row r="941" spans="1:11" ht="15.75" customHeight="1">
      <c r="A941" s="1"/>
      <c r="I941" s="1"/>
      <c r="J941" s="3"/>
      <c r="K941" s="110"/>
    </row>
    <row r="942" spans="1:11" ht="15.75" customHeight="1">
      <c r="A942" s="1"/>
      <c r="I942" s="1"/>
      <c r="J942" s="3"/>
      <c r="K942" s="110"/>
    </row>
    <row r="943" spans="1:11" ht="15.75" customHeight="1">
      <c r="A943" s="1"/>
      <c r="I943" s="1"/>
      <c r="J943" s="3"/>
      <c r="K943" s="110"/>
    </row>
    <row r="944" spans="1:11" ht="15.75" customHeight="1">
      <c r="A944" s="1"/>
      <c r="I944" s="1"/>
      <c r="J944" s="3"/>
      <c r="K944" s="110"/>
    </row>
    <row r="945" spans="1:11" ht="15.75" customHeight="1">
      <c r="A945" s="1"/>
      <c r="I945" s="1"/>
      <c r="J945" s="3"/>
      <c r="K945" s="110"/>
    </row>
    <row r="946" spans="1:11" ht="15.75" customHeight="1">
      <c r="A946" s="1"/>
      <c r="I946" s="1"/>
      <c r="J946" s="3"/>
      <c r="K946" s="110"/>
    </row>
    <row r="947" spans="1:11" ht="15.75" customHeight="1">
      <c r="A947" s="1"/>
      <c r="I947" s="1"/>
      <c r="J947" s="3"/>
      <c r="K947" s="110"/>
    </row>
    <row r="948" spans="1:11" ht="15.75" customHeight="1">
      <c r="A948" s="1"/>
      <c r="I948" s="1"/>
      <c r="J948" s="3"/>
      <c r="K948" s="110"/>
    </row>
    <row r="949" spans="1:11" ht="15.75" customHeight="1">
      <c r="A949" s="1"/>
      <c r="I949" s="1"/>
      <c r="J949" s="3"/>
      <c r="K949" s="110"/>
    </row>
    <row r="950" spans="1:11" ht="15.75" customHeight="1">
      <c r="A950" s="1"/>
      <c r="I950" s="1"/>
      <c r="J950" s="3"/>
      <c r="K950" s="110"/>
    </row>
    <row r="951" spans="1:11" ht="15.75" customHeight="1">
      <c r="A951" s="1"/>
      <c r="I951" s="1"/>
      <c r="J951" s="3"/>
      <c r="K951" s="110"/>
    </row>
    <row r="952" spans="1:11" ht="15.75" customHeight="1">
      <c r="A952" s="1"/>
      <c r="I952" s="1"/>
      <c r="J952" s="3"/>
      <c r="K952" s="110"/>
    </row>
    <row r="953" spans="1:11" ht="15.75" customHeight="1">
      <c r="A953" s="1"/>
      <c r="I953" s="1"/>
      <c r="J953" s="3"/>
      <c r="K953" s="110"/>
    </row>
    <row r="954" spans="1:11" ht="15.75" customHeight="1">
      <c r="A954" s="1"/>
      <c r="I954" s="1"/>
      <c r="J954" s="3"/>
      <c r="K954" s="110"/>
    </row>
    <row r="955" spans="1:11" ht="15.75" customHeight="1">
      <c r="A955" s="1"/>
      <c r="I955" s="1"/>
      <c r="J955" s="3"/>
      <c r="K955" s="110"/>
    </row>
    <row r="956" spans="1:11" ht="15.75" customHeight="1">
      <c r="A956" s="1"/>
      <c r="I956" s="1"/>
      <c r="J956" s="3"/>
      <c r="K956" s="110"/>
    </row>
    <row r="957" spans="1:11" ht="15.75" customHeight="1">
      <c r="A957" s="1"/>
      <c r="I957" s="1"/>
      <c r="J957" s="3"/>
      <c r="K957" s="110"/>
    </row>
    <row r="958" spans="1:11" ht="15.75" customHeight="1">
      <c r="A958" s="1"/>
      <c r="I958" s="1"/>
      <c r="J958" s="3"/>
      <c r="K958" s="110"/>
    </row>
    <row r="959" spans="1:11" ht="15.75" customHeight="1">
      <c r="A959" s="1"/>
      <c r="I959" s="1"/>
      <c r="J959" s="3"/>
      <c r="K959" s="110"/>
    </row>
    <row r="960" spans="1:11" ht="15.75" customHeight="1">
      <c r="A960" s="1"/>
      <c r="I960" s="1"/>
      <c r="J960" s="3"/>
      <c r="K960" s="110"/>
    </row>
    <row r="961" spans="1:11" ht="15.75" customHeight="1">
      <c r="A961" s="1"/>
      <c r="I961" s="1"/>
      <c r="J961" s="3"/>
      <c r="K961" s="110"/>
    </row>
    <row r="962" spans="1:11" ht="15.75" customHeight="1">
      <c r="A962" s="1"/>
      <c r="I962" s="1"/>
      <c r="J962" s="3"/>
      <c r="K962" s="110"/>
    </row>
    <row r="963" spans="1:11" ht="15.75" customHeight="1">
      <c r="A963" s="1"/>
      <c r="I963" s="1"/>
      <c r="J963" s="3"/>
      <c r="K963" s="110"/>
    </row>
    <row r="964" spans="1:11" ht="15.75" customHeight="1">
      <c r="A964" s="1"/>
      <c r="I964" s="1"/>
      <c r="J964" s="3"/>
      <c r="K964" s="110"/>
    </row>
    <row r="965" spans="1:11" ht="15.75" customHeight="1">
      <c r="A965" s="1"/>
      <c r="I965" s="1"/>
      <c r="J965" s="3"/>
      <c r="K965" s="110"/>
    </row>
    <row r="966" spans="1:11" ht="15.75" customHeight="1">
      <c r="A966" s="1"/>
      <c r="I966" s="1"/>
      <c r="J966" s="3"/>
      <c r="K966" s="110"/>
    </row>
    <row r="967" spans="1:11" ht="15.75" customHeight="1">
      <c r="A967" s="1"/>
      <c r="I967" s="1"/>
      <c r="J967" s="3"/>
      <c r="K967" s="110"/>
    </row>
    <row r="968" spans="1:11" ht="15.75" customHeight="1">
      <c r="A968" s="1"/>
      <c r="I968" s="1"/>
      <c r="J968" s="3"/>
      <c r="K968" s="110"/>
    </row>
    <row r="969" spans="1:11" ht="15.75" customHeight="1">
      <c r="A969" s="1"/>
      <c r="I969" s="1"/>
      <c r="J969" s="3"/>
      <c r="K969" s="110"/>
    </row>
    <row r="970" spans="1:11" ht="15.75" customHeight="1">
      <c r="A970" s="1"/>
      <c r="I970" s="1"/>
      <c r="J970" s="3"/>
      <c r="K970" s="110"/>
    </row>
    <row r="971" spans="1:11" ht="15.75" customHeight="1">
      <c r="A971" s="1"/>
      <c r="I971" s="1"/>
      <c r="J971" s="3"/>
      <c r="K971" s="110"/>
    </row>
    <row r="972" spans="1:11" ht="15.75" customHeight="1">
      <c r="A972" s="1"/>
      <c r="I972" s="1"/>
      <c r="J972" s="3"/>
      <c r="K972" s="110"/>
    </row>
    <row r="973" spans="1:11" ht="15.75" customHeight="1">
      <c r="A973" s="1"/>
      <c r="I973" s="1"/>
      <c r="J973" s="3"/>
      <c r="K973" s="110"/>
    </row>
    <row r="974" spans="1:11" ht="15.75" customHeight="1">
      <c r="A974" s="1"/>
      <c r="I974" s="1"/>
      <c r="J974" s="3"/>
      <c r="K974" s="110"/>
    </row>
    <row r="975" spans="1:11" ht="15.75" customHeight="1">
      <c r="A975" s="1"/>
      <c r="I975" s="1"/>
      <c r="J975" s="3"/>
      <c r="K975" s="110"/>
    </row>
    <row r="976" spans="1:11" ht="15.75" customHeight="1">
      <c r="A976" s="1"/>
      <c r="I976" s="1"/>
      <c r="J976" s="3"/>
      <c r="K976" s="110"/>
    </row>
    <row r="977" spans="1:11" ht="15.75" customHeight="1">
      <c r="A977" s="1"/>
      <c r="I977" s="1"/>
      <c r="J977" s="3"/>
      <c r="K977" s="110"/>
    </row>
    <row r="978" spans="1:11" ht="15.75" customHeight="1">
      <c r="A978" s="1"/>
      <c r="I978" s="1"/>
      <c r="J978" s="3"/>
      <c r="K978" s="110"/>
    </row>
    <row r="979" spans="1:11" ht="15.75" customHeight="1">
      <c r="A979" s="1"/>
      <c r="I979" s="1"/>
      <c r="J979" s="3"/>
      <c r="K979" s="110"/>
    </row>
    <row r="980" spans="1:11" ht="15.75" customHeight="1">
      <c r="A980" s="1"/>
      <c r="I980" s="1"/>
      <c r="J980" s="3"/>
      <c r="K980" s="110"/>
    </row>
    <row r="981" spans="1:11" ht="15.75" customHeight="1">
      <c r="A981" s="1"/>
      <c r="I981" s="1"/>
      <c r="J981" s="3"/>
      <c r="K981" s="110"/>
    </row>
    <row r="982" spans="1:11" ht="15.75" customHeight="1">
      <c r="A982" s="1"/>
      <c r="I982" s="1"/>
      <c r="J982" s="3"/>
      <c r="K982" s="110"/>
    </row>
    <row r="983" spans="1:11" ht="15.75" customHeight="1">
      <c r="A983" s="1"/>
      <c r="I983" s="1"/>
      <c r="J983" s="3"/>
      <c r="K983" s="110"/>
    </row>
    <row r="984" spans="1:11" ht="15.75" customHeight="1">
      <c r="A984" s="1"/>
      <c r="I984" s="1"/>
      <c r="J984" s="3"/>
      <c r="K984" s="110"/>
    </row>
    <row r="985" spans="1:11" ht="15.75" customHeight="1">
      <c r="A985" s="1"/>
      <c r="I985" s="1"/>
      <c r="J985" s="3"/>
      <c r="K985" s="110"/>
    </row>
    <row r="986" spans="1:11" ht="15.75" customHeight="1">
      <c r="A986" s="1"/>
      <c r="I986" s="1"/>
      <c r="J986" s="3"/>
      <c r="K986" s="110"/>
    </row>
    <row r="987" spans="1:11" ht="15.75" customHeight="1">
      <c r="A987" s="1"/>
      <c r="I987" s="1"/>
      <c r="J987" s="3"/>
      <c r="K987" s="110"/>
    </row>
    <row r="988" spans="1:11" ht="15.75" customHeight="1">
      <c r="A988" s="1"/>
      <c r="I988" s="1"/>
      <c r="J988" s="3"/>
      <c r="K988" s="110"/>
    </row>
    <row r="989" spans="1:11" ht="15.75" customHeight="1">
      <c r="A989" s="1"/>
      <c r="I989" s="1"/>
      <c r="J989" s="3"/>
      <c r="K989" s="110"/>
    </row>
    <row r="990" spans="1:11" ht="15.75" customHeight="1">
      <c r="A990" s="1"/>
      <c r="I990" s="1"/>
      <c r="J990" s="3"/>
      <c r="K990" s="110"/>
    </row>
    <row r="991" spans="1:11" ht="15.75" customHeight="1">
      <c r="A991" s="1"/>
      <c r="I991" s="1"/>
      <c r="J991" s="3"/>
      <c r="K991" s="110"/>
    </row>
    <row r="992" spans="1:11" ht="15.75" customHeight="1">
      <c r="A992" s="1"/>
      <c r="I992" s="1"/>
      <c r="J992" s="3"/>
      <c r="K992" s="110"/>
    </row>
    <row r="993" spans="1:11" ht="15.75" customHeight="1">
      <c r="A993" s="1"/>
      <c r="I993" s="1"/>
      <c r="J993" s="3"/>
      <c r="K993" s="110"/>
    </row>
    <row r="994" spans="1:11" ht="15.75" customHeight="1">
      <c r="A994" s="1"/>
      <c r="I994" s="1"/>
      <c r="J994" s="3"/>
      <c r="K994" s="110"/>
    </row>
    <row r="995" spans="1:11" ht="15.75" customHeight="1">
      <c r="A995" s="1"/>
      <c r="I995" s="1"/>
      <c r="J995" s="3"/>
      <c r="K995" s="110"/>
    </row>
    <row r="996" spans="1:11" ht="15.75" customHeight="1">
      <c r="A996" s="1"/>
      <c r="I996" s="1"/>
      <c r="J996" s="3"/>
      <c r="K996" s="110"/>
    </row>
    <row r="997" spans="1:11" ht="15.75" customHeight="1">
      <c r="A997" s="1"/>
      <c r="I997" s="1"/>
      <c r="J997" s="3"/>
      <c r="K997" s="110"/>
    </row>
    <row r="998" spans="1:11" ht="15.75" customHeight="1">
      <c r="A998" s="1"/>
      <c r="I998" s="1"/>
      <c r="J998" s="3"/>
      <c r="K998" s="110"/>
    </row>
    <row r="999" spans="1:11" ht="15.75" customHeight="1">
      <c r="A999" s="1"/>
      <c r="I999" s="1"/>
      <c r="J999" s="3"/>
      <c r="K999" s="110"/>
    </row>
    <row r="1000" spans="1:11" ht="15.75" customHeight="1">
      <c r="A1000" s="1"/>
      <c r="I1000" s="1"/>
      <c r="J1000" s="3"/>
      <c r="K1000" s="110"/>
    </row>
  </sheetData>
  <mergeCells count="8">
    <mergeCell ref="B11:B12"/>
    <mergeCell ref="B13:B14"/>
    <mergeCell ref="B15:H15"/>
    <mergeCell ref="C3:D3"/>
    <mergeCell ref="B4:B6"/>
    <mergeCell ref="B8:B10"/>
    <mergeCell ref="A1:Q1"/>
    <mergeCell ref="B2:Q2"/>
  </mergeCells>
  <hyperlinks>
    <hyperlink ref="O6" r:id="rId1" xr:uid="{00000000-0004-0000-0400-000000000000}"/>
  </hyperlinks>
  <pageMargins left="0.51181102362204722" right="0.31496062992125984" top="0.55118110236220474" bottom="0.55118110236220474" header="0" footer="0"/>
  <pageSetup scale="7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000"/>
  <sheetViews>
    <sheetView topLeftCell="I1" workbookViewId="0">
      <selection activeCell="I5" sqref="I5"/>
    </sheetView>
  </sheetViews>
  <sheetFormatPr baseColWidth="10" defaultColWidth="12.625" defaultRowHeight="15" customHeight="1"/>
  <cols>
    <col min="1" max="1" width="3.625" customWidth="1"/>
    <col min="2" max="2" width="26.5" hidden="1" customWidth="1"/>
    <col min="3" max="3" width="5.5" customWidth="1"/>
    <col min="4" max="4" width="22.125" customWidth="1"/>
    <col min="5" max="5" width="32.75" customWidth="1"/>
    <col min="6" max="6" width="11.25" customWidth="1"/>
    <col min="7" max="7" width="10.375" style="241" customWidth="1"/>
    <col min="8" max="8" width="27.625" customWidth="1"/>
    <col min="9" max="9" width="9.375" customWidth="1"/>
    <col min="10" max="10" width="39.25" style="117" customWidth="1"/>
    <col min="11" max="11" width="29.625" customWidth="1"/>
    <col min="12" max="12" width="9.375" customWidth="1"/>
    <col min="13" max="13" width="37.875" style="117" customWidth="1"/>
    <col min="14" max="14" width="29.625" customWidth="1"/>
    <col min="15" max="15" width="9.375" customWidth="1"/>
    <col min="16" max="16" width="35.5" customWidth="1"/>
    <col min="17" max="35" width="9.375" customWidth="1"/>
  </cols>
  <sheetData>
    <row r="1" spans="1:35" ht="15.75" thickBot="1">
      <c r="A1" s="218"/>
      <c r="B1" s="221"/>
      <c r="C1" s="222"/>
      <c r="D1" s="222"/>
      <c r="E1" s="222"/>
      <c r="F1" s="222"/>
      <c r="G1" s="223"/>
      <c r="H1" s="80"/>
      <c r="I1" s="80"/>
      <c r="J1" s="122"/>
      <c r="K1" s="81"/>
      <c r="L1" s="81"/>
      <c r="M1" s="124"/>
      <c r="N1" s="1"/>
      <c r="O1" s="1"/>
      <c r="P1" s="1"/>
      <c r="Q1" s="1"/>
      <c r="R1" s="1"/>
      <c r="S1" s="1"/>
      <c r="T1" s="1"/>
      <c r="U1" s="1"/>
      <c r="V1" s="1"/>
      <c r="W1" s="1"/>
      <c r="X1" s="1"/>
      <c r="Y1" s="1"/>
      <c r="Z1" s="1"/>
      <c r="AA1" s="1"/>
      <c r="AB1" s="1"/>
      <c r="AC1" s="1"/>
      <c r="AD1" s="1"/>
      <c r="AE1" s="1"/>
      <c r="AF1" s="1"/>
      <c r="AG1" s="1"/>
      <c r="AH1" s="1"/>
      <c r="AI1" s="1"/>
    </row>
    <row r="2" spans="1:35" ht="72.75" customHeight="1" thickBot="1">
      <c r="A2" s="219"/>
      <c r="B2" s="82" t="s">
        <v>422</v>
      </c>
      <c r="C2" s="320" t="s">
        <v>355</v>
      </c>
      <c r="D2" s="321"/>
      <c r="E2" s="321"/>
      <c r="F2" s="321"/>
      <c r="G2" s="321"/>
      <c r="H2" s="321"/>
      <c r="I2" s="321"/>
      <c r="J2" s="321"/>
      <c r="K2" s="321"/>
      <c r="L2" s="321"/>
      <c r="M2" s="321"/>
      <c r="N2" s="321"/>
      <c r="O2" s="321"/>
      <c r="P2" s="321"/>
      <c r="Q2" s="1"/>
      <c r="R2" s="1"/>
      <c r="S2" s="1"/>
      <c r="T2" s="1"/>
      <c r="U2" s="1"/>
      <c r="V2" s="1"/>
      <c r="W2" s="1"/>
      <c r="X2" s="1"/>
    </row>
    <row r="3" spans="1:35" ht="15.75" customHeight="1" thickBot="1">
      <c r="A3" s="219"/>
      <c r="B3" s="224" t="s">
        <v>423</v>
      </c>
      <c r="C3" s="158"/>
      <c r="D3" s="158"/>
      <c r="E3" s="158"/>
      <c r="F3" s="158"/>
      <c r="G3" s="158"/>
      <c r="H3" s="158"/>
      <c r="I3" s="158"/>
      <c r="J3" s="160"/>
      <c r="K3" s="158"/>
      <c r="L3" s="159"/>
      <c r="M3" s="116"/>
      <c r="N3" s="84"/>
      <c r="O3" s="83"/>
      <c r="P3" s="1"/>
      <c r="Q3" s="1"/>
      <c r="R3" s="1"/>
      <c r="S3" s="1"/>
      <c r="T3" s="1"/>
      <c r="U3" s="1"/>
      <c r="V3" s="1"/>
      <c r="W3" s="1"/>
      <c r="X3" s="1"/>
    </row>
    <row r="4" spans="1:35" ht="32.25" thickBot="1">
      <c r="A4" s="219"/>
      <c r="B4" s="85" t="s">
        <v>2</v>
      </c>
      <c r="C4" s="225" t="s">
        <v>3</v>
      </c>
      <c r="D4" s="213"/>
      <c r="E4" s="86" t="s">
        <v>4</v>
      </c>
      <c r="F4" s="87" t="s">
        <v>5</v>
      </c>
      <c r="G4" s="88" t="s">
        <v>6</v>
      </c>
      <c r="H4" s="8" t="s">
        <v>7</v>
      </c>
      <c r="I4" s="8" t="s">
        <v>359</v>
      </c>
      <c r="J4" s="235" t="s">
        <v>635</v>
      </c>
      <c r="K4" s="8" t="s">
        <v>9</v>
      </c>
      <c r="L4" s="8" t="s">
        <v>359</v>
      </c>
      <c r="M4" s="235" t="s">
        <v>644</v>
      </c>
      <c r="N4" s="8" t="s">
        <v>10</v>
      </c>
      <c r="O4" s="8" t="s">
        <v>359</v>
      </c>
      <c r="P4" s="235" t="s">
        <v>573</v>
      </c>
      <c r="Q4" s="1"/>
      <c r="R4" s="1"/>
      <c r="S4" s="1"/>
      <c r="T4" s="1"/>
      <c r="U4" s="1"/>
      <c r="V4" s="1"/>
      <c r="W4" s="1"/>
      <c r="X4" s="1"/>
      <c r="Y4" s="1"/>
      <c r="Z4" s="1"/>
      <c r="AA4" s="1"/>
      <c r="AB4" s="1"/>
      <c r="AC4" s="1"/>
      <c r="AD4" s="1"/>
      <c r="AE4" s="1"/>
      <c r="AF4" s="1"/>
      <c r="AG4" s="1"/>
      <c r="AH4" s="1"/>
      <c r="AI4" s="1"/>
    </row>
    <row r="5" spans="1:35" ht="179.25" thickBot="1">
      <c r="A5" s="219"/>
      <c r="B5" s="226" t="s">
        <v>424</v>
      </c>
      <c r="C5" s="89" t="s">
        <v>12</v>
      </c>
      <c r="D5" s="317" t="s">
        <v>425</v>
      </c>
      <c r="E5" s="317" t="s">
        <v>426</v>
      </c>
      <c r="F5" s="227" t="s">
        <v>427</v>
      </c>
      <c r="G5" s="90">
        <v>44074</v>
      </c>
      <c r="H5" s="317" t="s">
        <v>428</v>
      </c>
      <c r="I5" s="91">
        <f>AVERAGE(0.05)</f>
        <v>0.05</v>
      </c>
      <c r="J5" s="317" t="s">
        <v>578</v>
      </c>
      <c r="K5" s="317" t="s">
        <v>429</v>
      </c>
      <c r="L5" s="91">
        <f>AVERAGE(0.9)</f>
        <v>0.9</v>
      </c>
      <c r="M5" s="317" t="s">
        <v>574</v>
      </c>
      <c r="N5" s="317" t="s">
        <v>626</v>
      </c>
      <c r="O5" s="104">
        <f>AVERAGE(0.5)</f>
        <v>0.5</v>
      </c>
      <c r="P5" s="317" t="s">
        <v>574</v>
      </c>
      <c r="Q5" s="1"/>
      <c r="R5" s="1"/>
      <c r="S5" s="1"/>
      <c r="T5" s="1"/>
      <c r="U5" s="1"/>
      <c r="V5" s="1"/>
      <c r="W5" s="1"/>
      <c r="X5" s="1"/>
      <c r="Y5" s="1"/>
      <c r="Z5" s="1"/>
      <c r="AA5" s="1"/>
      <c r="AB5" s="1"/>
      <c r="AC5" s="1"/>
      <c r="AD5" s="1"/>
      <c r="AE5" s="1"/>
      <c r="AF5" s="1"/>
      <c r="AG5" s="1"/>
      <c r="AH5" s="1"/>
      <c r="AI5" s="1"/>
    </row>
    <row r="6" spans="1:35" ht="128.25" thickBot="1">
      <c r="A6" s="220"/>
      <c r="B6" s="191"/>
      <c r="C6" s="146" t="s">
        <v>17</v>
      </c>
      <c r="D6" s="317" t="s">
        <v>430</v>
      </c>
      <c r="E6" s="317" t="s">
        <v>431</v>
      </c>
      <c r="F6" s="228"/>
      <c r="G6" s="92">
        <v>44196</v>
      </c>
      <c r="H6" s="317" t="s">
        <v>432</v>
      </c>
      <c r="I6" s="91">
        <f>AVERAGE(0)</f>
        <v>0</v>
      </c>
      <c r="J6" s="126" t="s">
        <v>636</v>
      </c>
      <c r="K6" s="15" t="s">
        <v>661</v>
      </c>
      <c r="L6" s="91">
        <f>AVERAGE(,)</f>
        <v>0</v>
      </c>
      <c r="M6" s="317" t="s">
        <v>646</v>
      </c>
      <c r="N6" s="100" t="s">
        <v>627</v>
      </c>
      <c r="O6" s="104">
        <f>AVERAGE(0)</f>
        <v>0</v>
      </c>
      <c r="P6" s="317" t="s">
        <v>578</v>
      </c>
      <c r="Q6" s="1"/>
      <c r="R6" s="1"/>
      <c r="S6" s="1"/>
      <c r="T6" s="1"/>
      <c r="U6" s="1"/>
      <c r="V6" s="1"/>
      <c r="W6" s="1"/>
      <c r="X6" s="1"/>
      <c r="Y6" s="1"/>
      <c r="Z6" s="1"/>
      <c r="AA6" s="1"/>
      <c r="AB6" s="1"/>
      <c r="AC6" s="1"/>
      <c r="AD6" s="1"/>
      <c r="AE6" s="1"/>
      <c r="AF6" s="1"/>
      <c r="AG6" s="1"/>
      <c r="AH6" s="1"/>
      <c r="AI6" s="1"/>
    </row>
    <row r="7" spans="1:35" ht="409.6" thickBot="1">
      <c r="A7" s="1"/>
      <c r="B7" s="175"/>
      <c r="C7" s="32" t="s">
        <v>20</v>
      </c>
      <c r="D7" s="317" t="s">
        <v>433</v>
      </c>
      <c r="E7" s="317" t="s">
        <v>434</v>
      </c>
      <c r="F7" s="317" t="s">
        <v>435</v>
      </c>
      <c r="G7" s="318">
        <v>44196</v>
      </c>
      <c r="H7" s="317" t="s">
        <v>436</v>
      </c>
      <c r="I7" s="93">
        <f>AVERAGE(0.5,1)</f>
        <v>0.75</v>
      </c>
      <c r="J7" s="126" t="s">
        <v>578</v>
      </c>
      <c r="K7" s="317" t="s">
        <v>437</v>
      </c>
      <c r="L7" s="94">
        <f>AVERAGE(1,1)</f>
        <v>1</v>
      </c>
      <c r="M7" s="317" t="s">
        <v>574</v>
      </c>
      <c r="N7" s="317" t="s">
        <v>628</v>
      </c>
      <c r="O7" s="104">
        <f>AVERAGE(1,1,1)</f>
        <v>1</v>
      </c>
      <c r="P7" s="317" t="s">
        <v>574</v>
      </c>
      <c r="Q7" s="1"/>
      <c r="R7" s="1"/>
      <c r="S7" s="1"/>
      <c r="T7" s="1"/>
      <c r="U7" s="1"/>
      <c r="V7" s="1"/>
      <c r="W7" s="1"/>
      <c r="X7" s="1"/>
      <c r="Y7" s="1"/>
      <c r="Z7" s="1"/>
      <c r="AA7" s="1"/>
      <c r="AB7" s="1"/>
      <c r="AC7" s="1"/>
      <c r="AD7" s="1"/>
      <c r="AE7" s="1"/>
      <c r="AF7" s="1"/>
      <c r="AG7" s="1"/>
      <c r="AH7" s="1"/>
      <c r="AI7" s="1"/>
    </row>
    <row r="8" spans="1:35" ht="17.25" customHeight="1" thickBot="1">
      <c r="A8" s="1"/>
      <c r="B8" s="1"/>
      <c r="C8" s="217" t="s">
        <v>438</v>
      </c>
      <c r="D8" s="158"/>
      <c r="E8" s="158"/>
      <c r="F8" s="158"/>
      <c r="G8" s="159"/>
      <c r="H8" s="317"/>
      <c r="I8" s="95">
        <f>AVERAGE(I5,I7)*0.33</f>
        <v>0.13200000000000001</v>
      </c>
      <c r="J8" s="123"/>
      <c r="K8" s="1"/>
      <c r="L8" s="95">
        <f>AVERAGE(L5:L7)*0.33</f>
        <v>0.20899999999999999</v>
      </c>
      <c r="M8" s="319"/>
      <c r="N8" s="1"/>
      <c r="O8" s="95">
        <f>AVERAGE(O5:O7)*0.33</f>
        <v>0.16500000000000001</v>
      </c>
      <c r="P8" s="1"/>
      <c r="Q8" s="1"/>
      <c r="R8" s="1"/>
      <c r="S8" s="1"/>
      <c r="T8" s="1"/>
      <c r="U8" s="1"/>
      <c r="V8" s="1"/>
      <c r="W8" s="1"/>
      <c r="X8" s="1"/>
      <c r="Y8" s="1"/>
      <c r="Z8" s="1"/>
      <c r="AA8" s="1"/>
      <c r="AB8" s="1"/>
      <c r="AC8" s="1"/>
      <c r="AD8" s="1"/>
      <c r="AE8" s="1"/>
      <c r="AF8" s="1"/>
      <c r="AG8" s="1"/>
      <c r="AH8" s="1"/>
      <c r="AI8" s="1"/>
    </row>
    <row r="9" spans="1:35">
      <c r="A9" s="1"/>
      <c r="B9" s="1"/>
      <c r="C9" s="1"/>
      <c r="D9" s="1"/>
      <c r="E9" s="1"/>
      <c r="F9" s="1"/>
      <c r="G9" s="33"/>
      <c r="H9" s="1"/>
      <c r="I9" s="1"/>
      <c r="J9" s="109"/>
      <c r="K9" s="1"/>
      <c r="L9" s="1"/>
      <c r="M9" s="109"/>
      <c r="N9" s="1"/>
      <c r="O9" s="1"/>
      <c r="P9" s="1"/>
      <c r="Q9" s="1"/>
      <c r="R9" s="1"/>
      <c r="S9" s="1"/>
      <c r="T9" s="1"/>
      <c r="U9" s="1"/>
      <c r="V9" s="1"/>
      <c r="W9" s="1"/>
      <c r="X9" s="1"/>
      <c r="Y9" s="1"/>
      <c r="Z9" s="1"/>
      <c r="AA9" s="1"/>
      <c r="AB9" s="1"/>
      <c r="AC9" s="1"/>
      <c r="AD9" s="1"/>
      <c r="AE9" s="1"/>
      <c r="AF9" s="1"/>
      <c r="AG9" s="1"/>
      <c r="AH9" s="1"/>
      <c r="AI9" s="1"/>
    </row>
    <row r="10" spans="1:35">
      <c r="A10" s="1"/>
      <c r="B10" s="1"/>
      <c r="C10" s="1"/>
      <c r="D10" s="1"/>
      <c r="E10" s="1"/>
      <c r="F10" s="1"/>
      <c r="G10" s="33"/>
      <c r="H10" s="1"/>
      <c r="I10" s="1"/>
      <c r="J10" s="109"/>
      <c r="K10" s="1"/>
      <c r="L10" s="1"/>
      <c r="M10" s="109"/>
      <c r="N10" s="1"/>
      <c r="O10" s="1"/>
      <c r="P10" s="1"/>
      <c r="Q10" s="1"/>
      <c r="R10" s="1"/>
      <c r="S10" s="1"/>
      <c r="T10" s="1"/>
      <c r="U10" s="1"/>
      <c r="V10" s="1"/>
      <c r="W10" s="1"/>
      <c r="X10" s="1"/>
      <c r="Y10" s="1"/>
      <c r="Z10" s="1"/>
      <c r="AA10" s="1"/>
      <c r="AB10" s="1"/>
      <c r="AC10" s="1"/>
      <c r="AD10" s="1"/>
      <c r="AE10" s="1"/>
      <c r="AF10" s="1"/>
      <c r="AG10" s="1"/>
      <c r="AH10" s="1"/>
      <c r="AI10" s="1"/>
    </row>
    <row r="11" spans="1:35">
      <c r="A11" s="1"/>
      <c r="B11" s="1"/>
      <c r="C11" s="1"/>
      <c r="D11" s="1"/>
      <c r="E11" s="1"/>
      <c r="F11" s="1"/>
      <c r="G11" s="33"/>
      <c r="H11" s="1"/>
      <c r="I11" s="1"/>
      <c r="J11" s="109"/>
      <c r="K11" s="1"/>
      <c r="L11" s="1"/>
      <c r="M11" s="109"/>
      <c r="N11" s="1"/>
      <c r="O11" s="1"/>
      <c r="P11" s="1"/>
      <c r="Q11" s="1"/>
      <c r="R11" s="1"/>
      <c r="S11" s="1"/>
      <c r="T11" s="1"/>
      <c r="U11" s="1"/>
      <c r="V11" s="1"/>
      <c r="W11" s="1"/>
      <c r="X11" s="1"/>
      <c r="Y11" s="1"/>
      <c r="Z11" s="1"/>
      <c r="AA11" s="1"/>
      <c r="AB11" s="1"/>
      <c r="AC11" s="1"/>
      <c r="AD11" s="1"/>
      <c r="AE11" s="1"/>
      <c r="AF11" s="1"/>
      <c r="AG11" s="1"/>
      <c r="AH11" s="1"/>
      <c r="AI11" s="1"/>
    </row>
    <row r="12" spans="1:35">
      <c r="A12" s="1"/>
      <c r="B12" s="1"/>
      <c r="C12" s="1"/>
      <c r="D12" s="1"/>
      <c r="E12" s="1"/>
      <c r="F12" s="1"/>
      <c r="G12" s="33"/>
      <c r="H12" s="1"/>
      <c r="I12" s="1"/>
      <c r="J12" s="109"/>
      <c r="K12" s="1"/>
      <c r="L12" s="1"/>
      <c r="M12" s="109"/>
      <c r="N12" s="1"/>
      <c r="O12" s="1"/>
      <c r="P12" s="1"/>
      <c r="Q12" s="1"/>
      <c r="R12" s="1"/>
      <c r="S12" s="1"/>
      <c r="T12" s="1"/>
      <c r="U12" s="1"/>
      <c r="V12" s="1"/>
      <c r="W12" s="1"/>
      <c r="X12" s="1"/>
      <c r="Y12" s="1"/>
      <c r="Z12" s="1"/>
      <c r="AA12" s="1"/>
      <c r="AB12" s="1"/>
      <c r="AC12" s="1"/>
      <c r="AD12" s="1"/>
      <c r="AE12" s="1"/>
      <c r="AF12" s="1"/>
      <c r="AG12" s="1"/>
      <c r="AH12" s="1"/>
      <c r="AI12" s="1"/>
    </row>
    <row r="13" spans="1:35">
      <c r="A13" s="1"/>
      <c r="B13" s="1"/>
      <c r="C13" s="1"/>
      <c r="D13" s="1"/>
      <c r="E13" s="1"/>
      <c r="F13" s="1"/>
      <c r="G13" s="33"/>
      <c r="H13" s="1"/>
      <c r="I13" s="1"/>
      <c r="J13" s="109"/>
      <c r="K13" s="1"/>
      <c r="L13" s="1"/>
      <c r="M13" s="109"/>
      <c r="N13" s="1"/>
      <c r="O13" s="1"/>
      <c r="P13" s="1"/>
      <c r="Q13" s="1"/>
      <c r="R13" s="1"/>
      <c r="S13" s="1"/>
      <c r="T13" s="1"/>
      <c r="U13" s="1"/>
      <c r="V13" s="1"/>
      <c r="W13" s="1"/>
      <c r="X13" s="1"/>
      <c r="Y13" s="1"/>
      <c r="Z13" s="1"/>
      <c r="AA13" s="1"/>
      <c r="AB13" s="1"/>
      <c r="AC13" s="1"/>
      <c r="AD13" s="1"/>
      <c r="AE13" s="1"/>
      <c r="AF13" s="1"/>
      <c r="AG13" s="1"/>
      <c r="AH13" s="1"/>
      <c r="AI13" s="1"/>
    </row>
    <row r="14" spans="1:35">
      <c r="A14" s="1"/>
      <c r="B14" s="1"/>
      <c r="C14" s="1"/>
      <c r="D14" s="1"/>
      <c r="E14" s="1"/>
      <c r="F14" s="1"/>
      <c r="G14" s="33"/>
      <c r="H14" s="1"/>
      <c r="I14" s="1"/>
      <c r="J14" s="109"/>
      <c r="K14" s="1"/>
      <c r="L14" s="1"/>
      <c r="M14" s="109"/>
      <c r="N14" s="1"/>
      <c r="O14" s="1"/>
      <c r="P14" s="1"/>
      <c r="Q14" s="1"/>
      <c r="R14" s="1"/>
      <c r="S14" s="1"/>
      <c r="T14" s="1"/>
      <c r="U14" s="1"/>
      <c r="V14" s="1"/>
      <c r="W14" s="1"/>
      <c r="X14" s="1"/>
      <c r="Y14" s="1"/>
      <c r="Z14" s="1"/>
      <c r="AA14" s="1"/>
      <c r="AB14" s="1"/>
      <c r="AC14" s="1"/>
      <c r="AD14" s="1"/>
      <c r="AE14" s="1"/>
      <c r="AF14" s="1"/>
      <c r="AG14" s="1"/>
      <c r="AH14" s="1"/>
      <c r="AI14" s="1"/>
    </row>
    <row r="15" spans="1:35">
      <c r="A15" s="1"/>
      <c r="B15" s="1"/>
      <c r="C15" s="1"/>
      <c r="D15" s="1"/>
      <c r="E15" s="1"/>
      <c r="F15" s="1"/>
      <c r="G15" s="33"/>
      <c r="H15" s="1"/>
      <c r="I15" s="1"/>
      <c r="J15" s="109"/>
      <c r="K15" s="1"/>
      <c r="L15" s="1"/>
      <c r="M15" s="109"/>
      <c r="N15" s="1"/>
      <c r="O15" s="1"/>
      <c r="P15" s="1"/>
      <c r="Q15" s="1"/>
      <c r="R15" s="1"/>
      <c r="S15" s="1"/>
      <c r="T15" s="1"/>
      <c r="U15" s="1"/>
      <c r="V15" s="1"/>
      <c r="W15" s="1"/>
      <c r="X15" s="1"/>
      <c r="Y15" s="1"/>
      <c r="Z15" s="1"/>
      <c r="AA15" s="1"/>
      <c r="AB15" s="1"/>
      <c r="AC15" s="1"/>
      <c r="AD15" s="1"/>
      <c r="AE15" s="1"/>
      <c r="AF15" s="1"/>
      <c r="AG15" s="1"/>
      <c r="AH15" s="1"/>
      <c r="AI15" s="1"/>
    </row>
    <row r="16" spans="1:35">
      <c r="A16" s="1"/>
      <c r="B16" s="1"/>
      <c r="C16" s="1"/>
      <c r="D16" s="1"/>
      <c r="E16" s="1"/>
      <c r="F16" s="1"/>
      <c r="G16" s="33"/>
      <c r="H16" s="1"/>
      <c r="I16" s="1"/>
      <c r="J16" s="109"/>
      <c r="K16" s="1"/>
      <c r="L16" s="1"/>
      <c r="M16" s="109"/>
      <c r="N16" s="1"/>
      <c r="O16" s="1"/>
      <c r="P16" s="1"/>
      <c r="Q16" s="1"/>
      <c r="R16" s="1"/>
      <c r="S16" s="1"/>
      <c r="T16" s="1"/>
      <c r="U16" s="1"/>
      <c r="V16" s="1"/>
      <c r="W16" s="1"/>
      <c r="X16" s="1"/>
      <c r="Y16" s="1"/>
      <c r="Z16" s="1"/>
      <c r="AA16" s="1"/>
      <c r="AB16" s="1"/>
      <c r="AC16" s="1"/>
      <c r="AD16" s="1"/>
      <c r="AE16" s="1"/>
      <c r="AF16" s="1"/>
      <c r="AG16" s="1"/>
      <c r="AH16" s="1"/>
      <c r="AI16" s="1"/>
    </row>
    <row r="17" spans="1:35">
      <c r="A17" s="1"/>
      <c r="B17" s="1"/>
      <c r="C17" s="1"/>
      <c r="D17" s="1"/>
      <c r="E17" s="1"/>
      <c r="F17" s="1"/>
      <c r="G17" s="33"/>
      <c r="H17" s="1"/>
      <c r="I17" s="1"/>
      <c r="J17" s="109"/>
      <c r="K17" s="1"/>
      <c r="L17" s="1"/>
      <c r="M17" s="109"/>
      <c r="N17" s="1"/>
      <c r="O17" s="1"/>
      <c r="P17" s="1"/>
      <c r="Q17" s="1"/>
      <c r="R17" s="1"/>
      <c r="S17" s="1"/>
      <c r="T17" s="1"/>
      <c r="U17" s="1"/>
      <c r="V17" s="1"/>
      <c r="W17" s="1"/>
      <c r="X17" s="1"/>
      <c r="Y17" s="1"/>
      <c r="Z17" s="1"/>
      <c r="AA17" s="1"/>
      <c r="AB17" s="1"/>
      <c r="AC17" s="1"/>
      <c r="AD17" s="1"/>
      <c r="AE17" s="1"/>
      <c r="AF17" s="1"/>
      <c r="AG17" s="1"/>
      <c r="AH17" s="1"/>
      <c r="AI17" s="1"/>
    </row>
    <row r="18" spans="1:35">
      <c r="A18" s="1"/>
      <c r="B18" s="1"/>
      <c r="C18" s="1"/>
      <c r="D18" s="1"/>
      <c r="E18" s="1"/>
      <c r="F18" s="1"/>
      <c r="G18" s="33"/>
      <c r="H18" s="1"/>
      <c r="I18" s="1"/>
      <c r="J18" s="109"/>
      <c r="K18" s="1"/>
      <c r="L18" s="1"/>
      <c r="M18" s="109"/>
      <c r="N18" s="1"/>
      <c r="O18" s="1"/>
      <c r="P18" s="1"/>
      <c r="Q18" s="1"/>
      <c r="R18" s="1"/>
      <c r="S18" s="1"/>
      <c r="T18" s="1"/>
      <c r="U18" s="1"/>
      <c r="V18" s="1"/>
      <c r="W18" s="1"/>
      <c r="X18" s="1"/>
      <c r="Y18" s="1"/>
      <c r="Z18" s="1"/>
      <c r="AA18" s="1"/>
      <c r="AB18" s="1"/>
      <c r="AC18" s="1"/>
      <c r="AD18" s="1"/>
      <c r="AE18" s="1"/>
      <c r="AF18" s="1"/>
      <c r="AG18" s="1"/>
      <c r="AH18" s="1"/>
      <c r="AI18" s="1"/>
    </row>
    <row r="19" spans="1:35">
      <c r="A19" s="1"/>
      <c r="B19" s="1"/>
      <c r="C19" s="1"/>
      <c r="D19" s="1"/>
      <c r="E19" s="1"/>
      <c r="F19" s="1"/>
      <c r="G19" s="33"/>
      <c r="H19" s="1"/>
      <c r="I19" s="1"/>
      <c r="J19" s="109"/>
      <c r="K19" s="1"/>
      <c r="L19" s="1"/>
      <c r="M19" s="109"/>
      <c r="N19" s="1"/>
      <c r="O19" s="1"/>
      <c r="P19" s="1"/>
      <c r="Q19" s="1"/>
      <c r="R19" s="1"/>
      <c r="S19" s="1"/>
      <c r="T19" s="1"/>
      <c r="U19" s="1"/>
      <c r="V19" s="1"/>
      <c r="W19" s="1"/>
      <c r="X19" s="1"/>
      <c r="Y19" s="1"/>
      <c r="Z19" s="1"/>
      <c r="AA19" s="1"/>
      <c r="AB19" s="1"/>
      <c r="AC19" s="1"/>
      <c r="AD19" s="1"/>
      <c r="AE19" s="1"/>
      <c r="AF19" s="1"/>
      <c r="AG19" s="1"/>
      <c r="AH19" s="1"/>
      <c r="AI19" s="1"/>
    </row>
    <row r="20" spans="1:35">
      <c r="A20" s="1"/>
      <c r="B20" s="1"/>
      <c r="C20" s="1"/>
      <c r="D20" s="1"/>
      <c r="E20" s="1"/>
      <c r="F20" s="1"/>
      <c r="G20" s="33"/>
      <c r="H20" s="1"/>
      <c r="I20" s="1"/>
      <c r="J20" s="109"/>
      <c r="K20" s="1"/>
      <c r="L20" s="1"/>
      <c r="M20" s="109"/>
      <c r="N20" s="1"/>
      <c r="O20" s="1"/>
      <c r="P20" s="1"/>
      <c r="Q20" s="1"/>
      <c r="R20" s="1"/>
      <c r="S20" s="1"/>
      <c r="T20" s="1"/>
      <c r="U20" s="1"/>
      <c r="V20" s="1"/>
      <c r="W20" s="1"/>
      <c r="X20" s="1"/>
      <c r="Y20" s="1"/>
      <c r="Z20" s="1"/>
      <c r="AA20" s="1"/>
      <c r="AB20" s="1"/>
      <c r="AC20" s="1"/>
      <c r="AD20" s="1"/>
      <c r="AE20" s="1"/>
      <c r="AF20" s="1"/>
      <c r="AG20" s="1"/>
      <c r="AH20" s="1"/>
      <c r="AI20" s="1"/>
    </row>
    <row r="21" spans="1:35" ht="15.75" customHeight="1">
      <c r="A21" s="1"/>
      <c r="B21" s="1"/>
      <c r="C21" s="1"/>
      <c r="D21" s="1"/>
      <c r="E21" s="1"/>
      <c r="F21" s="1"/>
      <c r="G21" s="33"/>
      <c r="H21" s="1"/>
      <c r="I21" s="1"/>
      <c r="J21" s="109"/>
      <c r="K21" s="1"/>
      <c r="L21" s="1"/>
      <c r="M21" s="109"/>
      <c r="N21" s="1"/>
      <c r="O21" s="1"/>
      <c r="P21" s="1"/>
      <c r="Q21" s="1"/>
      <c r="R21" s="1"/>
      <c r="S21" s="1"/>
      <c r="T21" s="1"/>
      <c r="U21" s="1"/>
      <c r="V21" s="1"/>
      <c r="W21" s="1"/>
      <c r="X21" s="1"/>
      <c r="Y21" s="1"/>
      <c r="Z21" s="1"/>
      <c r="AA21" s="1"/>
      <c r="AB21" s="1"/>
      <c r="AC21" s="1"/>
      <c r="AD21" s="1"/>
      <c r="AE21" s="1"/>
      <c r="AF21" s="1"/>
      <c r="AG21" s="1"/>
      <c r="AH21" s="1"/>
      <c r="AI21" s="1"/>
    </row>
    <row r="22" spans="1:35" ht="15.75" customHeight="1">
      <c r="A22" s="1"/>
      <c r="B22" s="1"/>
      <c r="C22" s="1"/>
      <c r="D22" s="1"/>
      <c r="E22" s="1"/>
      <c r="F22" s="1"/>
      <c r="G22" s="33"/>
      <c r="H22" s="1"/>
      <c r="I22" s="1"/>
      <c r="J22" s="109"/>
      <c r="K22" s="1"/>
      <c r="L22" s="1"/>
      <c r="M22" s="109"/>
      <c r="N22" s="1"/>
      <c r="O22" s="1"/>
      <c r="P22" s="1"/>
      <c r="Q22" s="1"/>
      <c r="R22" s="1"/>
      <c r="S22" s="1"/>
      <c r="T22" s="1"/>
      <c r="U22" s="1"/>
      <c r="V22" s="1"/>
      <c r="W22" s="1"/>
      <c r="X22" s="1"/>
      <c r="Y22" s="1"/>
      <c r="Z22" s="1"/>
      <c r="AA22" s="1"/>
      <c r="AB22" s="1"/>
      <c r="AC22" s="1"/>
      <c r="AD22" s="1"/>
      <c r="AE22" s="1"/>
      <c r="AF22" s="1"/>
      <c r="AG22" s="1"/>
      <c r="AH22" s="1"/>
      <c r="AI22" s="1"/>
    </row>
    <row r="23" spans="1:35" ht="15.75" customHeight="1">
      <c r="A23" s="1"/>
      <c r="B23" s="1"/>
      <c r="C23" s="1"/>
      <c r="D23" s="1"/>
      <c r="E23" s="1"/>
      <c r="F23" s="1"/>
      <c r="G23" s="33"/>
      <c r="H23" s="1"/>
      <c r="I23" s="1"/>
      <c r="J23" s="109"/>
      <c r="K23" s="1"/>
      <c r="L23" s="1"/>
      <c r="M23" s="109"/>
      <c r="N23" s="1"/>
      <c r="O23" s="1"/>
      <c r="P23" s="1"/>
      <c r="Q23" s="1"/>
      <c r="R23" s="1"/>
      <c r="S23" s="1"/>
      <c r="T23" s="1"/>
      <c r="U23" s="1"/>
      <c r="V23" s="1"/>
      <c r="W23" s="1"/>
      <c r="X23" s="1"/>
      <c r="Y23" s="1"/>
      <c r="Z23" s="1"/>
      <c r="AA23" s="1"/>
      <c r="AB23" s="1"/>
      <c r="AC23" s="1"/>
      <c r="AD23" s="1"/>
      <c r="AE23" s="1"/>
      <c r="AF23" s="1"/>
      <c r="AG23" s="1"/>
      <c r="AH23" s="1"/>
      <c r="AI23" s="1"/>
    </row>
    <row r="24" spans="1:35" ht="15.75" customHeight="1">
      <c r="A24" s="1"/>
      <c r="B24" s="1"/>
      <c r="C24" s="1"/>
      <c r="D24" s="1"/>
      <c r="E24" s="1"/>
      <c r="F24" s="1"/>
      <c r="G24" s="33"/>
      <c r="H24" s="1"/>
      <c r="I24" s="1"/>
      <c r="J24" s="109"/>
      <c r="K24" s="1"/>
      <c r="L24" s="1"/>
      <c r="M24" s="109"/>
      <c r="N24" s="1"/>
      <c r="O24" s="1"/>
      <c r="P24" s="1"/>
      <c r="Q24" s="1"/>
      <c r="R24" s="1"/>
      <c r="S24" s="1"/>
      <c r="T24" s="1"/>
      <c r="U24" s="1"/>
      <c r="V24" s="1"/>
      <c r="W24" s="1"/>
      <c r="X24" s="1"/>
      <c r="Y24" s="1"/>
      <c r="Z24" s="1"/>
      <c r="AA24" s="1"/>
      <c r="AB24" s="1"/>
      <c r="AC24" s="1"/>
      <c r="AD24" s="1"/>
      <c r="AE24" s="1"/>
      <c r="AF24" s="1"/>
      <c r="AG24" s="1"/>
      <c r="AH24" s="1"/>
      <c r="AI24" s="1"/>
    </row>
    <row r="25" spans="1:35" ht="15.75" customHeight="1">
      <c r="A25" s="1"/>
      <c r="B25" s="1"/>
      <c r="C25" s="1"/>
      <c r="D25" s="1"/>
      <c r="E25" s="1"/>
      <c r="F25" s="1"/>
      <c r="G25" s="33"/>
      <c r="H25" s="1"/>
      <c r="I25" s="1"/>
      <c r="J25" s="109"/>
      <c r="K25" s="1"/>
      <c r="L25" s="1"/>
      <c r="M25" s="109"/>
      <c r="N25" s="1"/>
      <c r="O25" s="1"/>
      <c r="P25" s="1"/>
      <c r="Q25" s="1"/>
      <c r="R25" s="1"/>
      <c r="S25" s="1"/>
      <c r="T25" s="1"/>
      <c r="U25" s="1"/>
      <c r="V25" s="1"/>
      <c r="W25" s="1"/>
      <c r="X25" s="1"/>
      <c r="Y25" s="1"/>
      <c r="Z25" s="1"/>
      <c r="AA25" s="1"/>
      <c r="AB25" s="1"/>
      <c r="AC25" s="1"/>
      <c r="AD25" s="1"/>
      <c r="AE25" s="1"/>
      <c r="AF25" s="1"/>
      <c r="AG25" s="1"/>
      <c r="AH25" s="1"/>
      <c r="AI25" s="1"/>
    </row>
    <row r="26" spans="1:35" ht="15.75" customHeight="1">
      <c r="A26" s="1"/>
      <c r="B26" s="1"/>
      <c r="C26" s="1"/>
      <c r="D26" s="1"/>
      <c r="E26" s="1"/>
      <c r="F26" s="1"/>
      <c r="G26" s="33"/>
      <c r="H26" s="1"/>
      <c r="I26" s="1"/>
      <c r="J26" s="109"/>
      <c r="K26" s="1"/>
      <c r="L26" s="1"/>
      <c r="M26" s="109"/>
      <c r="N26" s="1"/>
      <c r="O26" s="1"/>
      <c r="P26" s="1"/>
      <c r="Q26" s="1"/>
      <c r="R26" s="1"/>
      <c r="S26" s="1"/>
      <c r="T26" s="1"/>
      <c r="U26" s="1"/>
      <c r="V26" s="1"/>
      <c r="W26" s="1"/>
      <c r="X26" s="1"/>
      <c r="Y26" s="1"/>
      <c r="Z26" s="1"/>
      <c r="AA26" s="1"/>
      <c r="AB26" s="1"/>
      <c r="AC26" s="1"/>
      <c r="AD26" s="1"/>
      <c r="AE26" s="1"/>
      <c r="AF26" s="1"/>
      <c r="AG26" s="1"/>
      <c r="AH26" s="1"/>
      <c r="AI26" s="1"/>
    </row>
    <row r="27" spans="1:35" ht="15.75" customHeight="1">
      <c r="A27" s="1"/>
      <c r="B27" s="1"/>
      <c r="C27" s="1"/>
      <c r="D27" s="1"/>
      <c r="E27" s="1"/>
      <c r="F27" s="1"/>
      <c r="G27" s="33"/>
      <c r="H27" s="1"/>
      <c r="I27" s="1"/>
      <c r="J27" s="109"/>
      <c r="K27" s="1"/>
      <c r="L27" s="1"/>
      <c r="M27" s="109"/>
      <c r="N27" s="1"/>
      <c r="O27" s="1"/>
      <c r="P27" s="1"/>
      <c r="Q27" s="1"/>
      <c r="R27" s="1"/>
      <c r="S27" s="1"/>
      <c r="T27" s="1"/>
      <c r="U27" s="1"/>
      <c r="V27" s="1"/>
      <c r="W27" s="1"/>
      <c r="X27" s="1"/>
      <c r="Y27" s="1"/>
      <c r="Z27" s="1"/>
      <c r="AA27" s="1"/>
      <c r="AB27" s="1"/>
      <c r="AC27" s="1"/>
      <c r="AD27" s="1"/>
      <c r="AE27" s="1"/>
      <c r="AF27" s="1"/>
      <c r="AG27" s="1"/>
      <c r="AH27" s="1"/>
      <c r="AI27" s="1"/>
    </row>
    <row r="28" spans="1:35" ht="15.75" customHeight="1">
      <c r="A28" s="1"/>
      <c r="B28" s="1"/>
      <c r="C28" s="1"/>
      <c r="D28" s="1"/>
      <c r="E28" s="1"/>
      <c r="F28" s="1"/>
      <c r="G28" s="33"/>
      <c r="H28" s="1"/>
      <c r="I28" s="1"/>
      <c r="J28" s="109"/>
      <c r="K28" s="1"/>
      <c r="L28" s="1"/>
      <c r="M28" s="109"/>
      <c r="N28" s="1"/>
      <c r="O28" s="1"/>
      <c r="P28" s="1"/>
      <c r="Q28" s="1"/>
      <c r="R28" s="1"/>
      <c r="S28" s="1"/>
      <c r="T28" s="1"/>
      <c r="U28" s="1"/>
      <c r="V28" s="1"/>
      <c r="W28" s="1"/>
      <c r="X28" s="1"/>
      <c r="Y28" s="1"/>
      <c r="Z28" s="1"/>
      <c r="AA28" s="1"/>
      <c r="AB28" s="1"/>
      <c r="AC28" s="1"/>
      <c r="AD28" s="1"/>
      <c r="AE28" s="1"/>
      <c r="AF28" s="1"/>
      <c r="AG28" s="1"/>
      <c r="AH28" s="1"/>
      <c r="AI28" s="1"/>
    </row>
    <row r="29" spans="1:35" ht="15.75" customHeight="1">
      <c r="A29" s="1"/>
      <c r="B29" s="1"/>
      <c r="C29" s="1"/>
      <c r="D29" s="1"/>
      <c r="E29" s="1"/>
      <c r="F29" s="1"/>
      <c r="G29" s="33"/>
      <c r="H29" s="1"/>
      <c r="I29" s="1"/>
      <c r="J29" s="109"/>
      <c r="K29" s="1"/>
      <c r="L29" s="1"/>
      <c r="M29" s="109"/>
      <c r="N29" s="1"/>
      <c r="O29" s="1"/>
      <c r="P29" s="1"/>
      <c r="Q29" s="1"/>
      <c r="R29" s="1"/>
      <c r="S29" s="1"/>
      <c r="T29" s="1"/>
      <c r="U29" s="1"/>
      <c r="V29" s="1"/>
      <c r="W29" s="1"/>
      <c r="X29" s="1"/>
      <c r="Y29" s="1"/>
      <c r="Z29" s="1"/>
      <c r="AA29" s="1"/>
      <c r="AB29" s="1"/>
      <c r="AC29" s="1"/>
      <c r="AD29" s="1"/>
      <c r="AE29" s="1"/>
      <c r="AF29" s="1"/>
      <c r="AG29" s="1"/>
      <c r="AH29" s="1"/>
      <c r="AI29" s="1"/>
    </row>
    <row r="30" spans="1:35" ht="15.75" customHeight="1">
      <c r="A30" s="1"/>
      <c r="B30" s="1"/>
      <c r="C30" s="1"/>
      <c r="D30" s="1"/>
      <c r="E30" s="1"/>
      <c r="F30" s="1"/>
      <c r="G30" s="33"/>
      <c r="H30" s="1"/>
      <c r="I30" s="1"/>
      <c r="J30" s="109"/>
      <c r="K30" s="1"/>
      <c r="L30" s="1"/>
      <c r="M30" s="109"/>
      <c r="N30" s="1"/>
      <c r="O30" s="1"/>
      <c r="P30" s="1"/>
      <c r="Q30" s="1"/>
      <c r="R30" s="1"/>
      <c r="S30" s="1"/>
      <c r="T30" s="1"/>
      <c r="U30" s="1"/>
      <c r="V30" s="1"/>
      <c r="W30" s="1"/>
      <c r="X30" s="1"/>
      <c r="Y30" s="1"/>
      <c r="Z30" s="1"/>
      <c r="AA30" s="1"/>
      <c r="AB30" s="1"/>
      <c r="AC30" s="1"/>
      <c r="AD30" s="1"/>
      <c r="AE30" s="1"/>
      <c r="AF30" s="1"/>
      <c r="AG30" s="1"/>
      <c r="AH30" s="1"/>
      <c r="AI30" s="1"/>
    </row>
    <row r="31" spans="1:35" ht="15.75" customHeight="1">
      <c r="A31" s="1"/>
      <c r="B31" s="1"/>
      <c r="C31" s="1"/>
      <c r="D31" s="1"/>
      <c r="E31" s="1"/>
      <c r="F31" s="1"/>
      <c r="G31" s="33"/>
      <c r="H31" s="1"/>
      <c r="I31" s="1"/>
      <c r="J31" s="109"/>
      <c r="K31" s="1"/>
      <c r="L31" s="1"/>
      <c r="M31" s="109"/>
      <c r="N31" s="1"/>
      <c r="O31" s="1"/>
      <c r="P31" s="1"/>
      <c r="Q31" s="1"/>
      <c r="R31" s="1"/>
      <c r="S31" s="1"/>
      <c r="T31" s="1"/>
      <c r="U31" s="1"/>
      <c r="V31" s="1"/>
      <c r="W31" s="1"/>
      <c r="X31" s="1"/>
      <c r="Y31" s="1"/>
      <c r="Z31" s="1"/>
      <c r="AA31" s="1"/>
      <c r="AB31" s="1"/>
      <c r="AC31" s="1"/>
      <c r="AD31" s="1"/>
      <c r="AE31" s="1"/>
      <c r="AF31" s="1"/>
      <c r="AG31" s="1"/>
      <c r="AH31" s="1"/>
      <c r="AI31" s="1"/>
    </row>
    <row r="32" spans="1:35" ht="15.75" customHeight="1">
      <c r="A32" s="1"/>
      <c r="B32" s="1"/>
      <c r="C32" s="1"/>
      <c r="D32" s="1"/>
      <c r="E32" s="1"/>
      <c r="F32" s="1"/>
      <c r="G32" s="33"/>
      <c r="H32" s="1"/>
      <c r="I32" s="1"/>
      <c r="J32" s="109"/>
      <c r="K32" s="1"/>
      <c r="L32" s="1"/>
      <c r="M32" s="109"/>
      <c r="N32" s="1"/>
      <c r="O32" s="1"/>
      <c r="P32" s="1"/>
      <c r="Q32" s="1"/>
      <c r="R32" s="1"/>
      <c r="S32" s="1"/>
      <c r="T32" s="1"/>
      <c r="U32" s="1"/>
      <c r="V32" s="1"/>
      <c r="W32" s="1"/>
      <c r="X32" s="1"/>
      <c r="Y32" s="1"/>
      <c r="Z32" s="1"/>
      <c r="AA32" s="1"/>
      <c r="AB32" s="1"/>
      <c r="AC32" s="1"/>
      <c r="AD32" s="1"/>
      <c r="AE32" s="1"/>
      <c r="AF32" s="1"/>
      <c r="AG32" s="1"/>
      <c r="AH32" s="1"/>
      <c r="AI32" s="1"/>
    </row>
    <row r="33" spans="1:35" ht="15.75" customHeight="1">
      <c r="A33" s="1"/>
      <c r="B33" s="1"/>
      <c r="C33" s="1"/>
      <c r="D33" s="1"/>
      <c r="E33" s="1"/>
      <c r="F33" s="1"/>
      <c r="G33" s="33"/>
      <c r="H33" s="1"/>
      <c r="I33" s="1"/>
      <c r="J33" s="109"/>
      <c r="K33" s="1"/>
      <c r="L33" s="1"/>
      <c r="M33" s="109"/>
      <c r="N33" s="1"/>
      <c r="O33" s="1"/>
      <c r="P33" s="1"/>
      <c r="Q33" s="1"/>
      <c r="R33" s="1"/>
      <c r="S33" s="1"/>
      <c r="T33" s="1"/>
      <c r="U33" s="1"/>
      <c r="V33" s="1"/>
      <c r="W33" s="1"/>
      <c r="X33" s="1"/>
      <c r="Y33" s="1"/>
      <c r="Z33" s="1"/>
      <c r="AA33" s="1"/>
      <c r="AB33" s="1"/>
      <c r="AC33" s="1"/>
      <c r="AD33" s="1"/>
      <c r="AE33" s="1"/>
      <c r="AF33" s="1"/>
      <c r="AG33" s="1"/>
      <c r="AH33" s="1"/>
      <c r="AI33" s="1"/>
    </row>
    <row r="34" spans="1:35" ht="15.75" customHeight="1">
      <c r="A34" s="1"/>
      <c r="B34" s="1"/>
      <c r="C34" s="1"/>
      <c r="D34" s="1"/>
      <c r="E34" s="1"/>
      <c r="F34" s="1"/>
      <c r="G34" s="33"/>
      <c r="H34" s="1"/>
      <c r="I34" s="1"/>
      <c r="J34" s="109"/>
      <c r="K34" s="1"/>
      <c r="L34" s="1"/>
      <c r="M34" s="109"/>
      <c r="N34" s="1"/>
      <c r="O34" s="1"/>
      <c r="P34" s="1"/>
      <c r="Q34" s="1"/>
      <c r="R34" s="1"/>
      <c r="S34" s="1"/>
      <c r="T34" s="1"/>
      <c r="U34" s="1"/>
      <c r="V34" s="1"/>
      <c r="W34" s="1"/>
      <c r="X34" s="1"/>
      <c r="Y34" s="1"/>
      <c r="Z34" s="1"/>
      <c r="AA34" s="1"/>
      <c r="AB34" s="1"/>
      <c r="AC34" s="1"/>
      <c r="AD34" s="1"/>
      <c r="AE34" s="1"/>
      <c r="AF34" s="1"/>
      <c r="AG34" s="1"/>
      <c r="AH34" s="1"/>
      <c r="AI34" s="1"/>
    </row>
    <row r="35" spans="1:35" ht="15.75" customHeight="1">
      <c r="A35" s="1"/>
      <c r="B35" s="1"/>
      <c r="C35" s="1"/>
      <c r="D35" s="1"/>
      <c r="E35" s="1"/>
      <c r="F35" s="1"/>
      <c r="G35" s="33"/>
      <c r="H35" s="1"/>
      <c r="I35" s="1"/>
      <c r="J35" s="109"/>
      <c r="K35" s="1"/>
      <c r="L35" s="1"/>
      <c r="M35" s="109"/>
      <c r="N35" s="1"/>
      <c r="O35" s="1"/>
      <c r="P35" s="1"/>
      <c r="Q35" s="1"/>
      <c r="R35" s="1"/>
      <c r="S35" s="1"/>
      <c r="T35" s="1"/>
      <c r="U35" s="1"/>
      <c r="V35" s="1"/>
      <c r="W35" s="1"/>
      <c r="X35" s="1"/>
      <c r="Y35" s="1"/>
      <c r="Z35" s="1"/>
      <c r="AA35" s="1"/>
      <c r="AB35" s="1"/>
      <c r="AC35" s="1"/>
      <c r="AD35" s="1"/>
      <c r="AE35" s="1"/>
      <c r="AF35" s="1"/>
      <c r="AG35" s="1"/>
      <c r="AH35" s="1"/>
      <c r="AI35" s="1"/>
    </row>
    <row r="36" spans="1:35" ht="15.75" customHeight="1">
      <c r="A36" s="1"/>
      <c r="B36" s="1"/>
      <c r="C36" s="1"/>
      <c r="D36" s="1"/>
      <c r="E36" s="1"/>
      <c r="F36" s="1"/>
      <c r="G36" s="33"/>
      <c r="H36" s="1"/>
      <c r="I36" s="1"/>
      <c r="J36" s="109"/>
      <c r="K36" s="1"/>
      <c r="L36" s="1"/>
      <c r="M36" s="109"/>
      <c r="N36" s="1"/>
      <c r="O36" s="1"/>
      <c r="P36" s="1"/>
      <c r="Q36" s="1"/>
      <c r="R36" s="1"/>
      <c r="S36" s="1"/>
      <c r="T36" s="1"/>
      <c r="U36" s="1"/>
      <c r="V36" s="1"/>
      <c r="W36" s="1"/>
      <c r="X36" s="1"/>
      <c r="Y36" s="1"/>
      <c r="Z36" s="1"/>
      <c r="AA36" s="1"/>
      <c r="AB36" s="1"/>
      <c r="AC36" s="1"/>
      <c r="AD36" s="1"/>
      <c r="AE36" s="1"/>
      <c r="AF36" s="1"/>
      <c r="AG36" s="1"/>
      <c r="AH36" s="1"/>
      <c r="AI36" s="1"/>
    </row>
    <row r="37" spans="1:35" ht="15.75" customHeight="1">
      <c r="A37" s="1"/>
      <c r="B37" s="1"/>
      <c r="C37" s="1"/>
      <c r="D37" s="1"/>
      <c r="E37" s="1"/>
      <c r="F37" s="1"/>
      <c r="G37" s="33"/>
      <c r="H37" s="1"/>
      <c r="I37" s="1"/>
      <c r="J37" s="109"/>
      <c r="K37" s="1"/>
      <c r="L37" s="1"/>
      <c r="M37" s="109"/>
      <c r="N37" s="1"/>
      <c r="O37" s="1"/>
      <c r="P37" s="1"/>
      <c r="Q37" s="1"/>
      <c r="R37" s="1"/>
      <c r="S37" s="1"/>
      <c r="T37" s="1"/>
      <c r="U37" s="1"/>
      <c r="V37" s="1"/>
      <c r="W37" s="1"/>
      <c r="X37" s="1"/>
      <c r="Y37" s="1"/>
      <c r="Z37" s="1"/>
      <c r="AA37" s="1"/>
      <c r="AB37" s="1"/>
      <c r="AC37" s="1"/>
      <c r="AD37" s="1"/>
      <c r="AE37" s="1"/>
      <c r="AF37" s="1"/>
      <c r="AG37" s="1"/>
      <c r="AH37" s="1"/>
      <c r="AI37" s="1"/>
    </row>
    <row r="38" spans="1:35" ht="15.75" customHeight="1">
      <c r="A38" s="1"/>
      <c r="B38" s="1"/>
      <c r="C38" s="1"/>
      <c r="D38" s="1"/>
      <c r="E38" s="1"/>
      <c r="F38" s="1"/>
      <c r="G38" s="33"/>
      <c r="H38" s="1"/>
      <c r="I38" s="1"/>
      <c r="J38" s="109"/>
      <c r="K38" s="1"/>
      <c r="L38" s="1"/>
      <c r="M38" s="109"/>
      <c r="N38" s="1"/>
      <c r="O38" s="1"/>
      <c r="P38" s="1"/>
      <c r="Q38" s="1"/>
      <c r="R38" s="1"/>
      <c r="S38" s="1"/>
      <c r="T38" s="1"/>
      <c r="U38" s="1"/>
      <c r="V38" s="1"/>
      <c r="W38" s="1"/>
      <c r="X38" s="1"/>
      <c r="Y38" s="1"/>
      <c r="Z38" s="1"/>
      <c r="AA38" s="1"/>
      <c r="AB38" s="1"/>
      <c r="AC38" s="1"/>
      <c r="AD38" s="1"/>
      <c r="AE38" s="1"/>
      <c r="AF38" s="1"/>
      <c r="AG38" s="1"/>
      <c r="AH38" s="1"/>
      <c r="AI38" s="1"/>
    </row>
    <row r="39" spans="1:35" ht="15.75" customHeight="1">
      <c r="A39" s="1"/>
      <c r="B39" s="1"/>
      <c r="C39" s="1"/>
      <c r="D39" s="1"/>
      <c r="E39" s="1"/>
      <c r="F39" s="1"/>
      <c r="G39" s="33"/>
      <c r="H39" s="1"/>
      <c r="I39" s="1"/>
      <c r="J39" s="109"/>
      <c r="K39" s="1"/>
      <c r="L39" s="1"/>
      <c r="M39" s="109"/>
      <c r="N39" s="1"/>
      <c r="O39" s="1"/>
      <c r="P39" s="1"/>
      <c r="Q39" s="1"/>
      <c r="R39" s="1"/>
      <c r="S39" s="1"/>
      <c r="T39" s="1"/>
      <c r="U39" s="1"/>
      <c r="V39" s="1"/>
      <c r="W39" s="1"/>
      <c r="X39" s="1"/>
      <c r="Y39" s="1"/>
      <c r="Z39" s="1"/>
      <c r="AA39" s="1"/>
      <c r="AB39" s="1"/>
      <c r="AC39" s="1"/>
      <c r="AD39" s="1"/>
      <c r="AE39" s="1"/>
      <c r="AF39" s="1"/>
      <c r="AG39" s="1"/>
      <c r="AH39" s="1"/>
      <c r="AI39" s="1"/>
    </row>
    <row r="40" spans="1:35" ht="15.75" customHeight="1">
      <c r="A40" s="1"/>
      <c r="B40" s="1"/>
      <c r="C40" s="1"/>
      <c r="D40" s="1"/>
      <c r="E40" s="1"/>
      <c r="F40" s="1"/>
      <c r="G40" s="33"/>
      <c r="H40" s="1"/>
      <c r="I40" s="1"/>
      <c r="J40" s="109"/>
      <c r="K40" s="1"/>
      <c r="L40" s="1"/>
      <c r="M40" s="109"/>
      <c r="N40" s="1"/>
      <c r="O40" s="1"/>
      <c r="P40" s="1"/>
      <c r="Q40" s="1"/>
      <c r="R40" s="1"/>
      <c r="S40" s="1"/>
      <c r="T40" s="1"/>
      <c r="U40" s="1"/>
      <c r="V40" s="1"/>
      <c r="W40" s="1"/>
      <c r="X40" s="1"/>
      <c r="Y40" s="1"/>
      <c r="Z40" s="1"/>
      <c r="AA40" s="1"/>
      <c r="AB40" s="1"/>
      <c r="AC40" s="1"/>
      <c r="AD40" s="1"/>
      <c r="AE40" s="1"/>
      <c r="AF40" s="1"/>
      <c r="AG40" s="1"/>
      <c r="AH40" s="1"/>
      <c r="AI40" s="1"/>
    </row>
    <row r="41" spans="1:35" ht="15.75" customHeight="1">
      <c r="A41" s="1"/>
      <c r="B41" s="1"/>
      <c r="C41" s="1"/>
      <c r="D41" s="1"/>
      <c r="E41" s="1"/>
      <c r="F41" s="1"/>
      <c r="G41" s="33"/>
      <c r="H41" s="1"/>
      <c r="I41" s="1"/>
      <c r="J41" s="109"/>
      <c r="K41" s="1"/>
      <c r="L41" s="1"/>
      <c r="M41" s="109"/>
      <c r="N41" s="1"/>
      <c r="O41" s="1"/>
      <c r="P41" s="1"/>
      <c r="Q41" s="1"/>
      <c r="R41" s="1"/>
      <c r="S41" s="1"/>
      <c r="T41" s="1"/>
      <c r="U41" s="1"/>
      <c r="V41" s="1"/>
      <c r="W41" s="1"/>
      <c r="X41" s="1"/>
      <c r="Y41" s="1"/>
      <c r="Z41" s="1"/>
      <c r="AA41" s="1"/>
      <c r="AB41" s="1"/>
      <c r="AC41" s="1"/>
      <c r="AD41" s="1"/>
      <c r="AE41" s="1"/>
      <c r="AF41" s="1"/>
      <c r="AG41" s="1"/>
      <c r="AH41" s="1"/>
      <c r="AI41" s="1"/>
    </row>
    <row r="42" spans="1:35" ht="15.75" customHeight="1">
      <c r="A42" s="1"/>
      <c r="B42" s="1"/>
      <c r="C42" s="1"/>
      <c r="D42" s="1"/>
      <c r="E42" s="1"/>
      <c r="F42" s="1"/>
      <c r="G42" s="33"/>
      <c r="H42" s="1"/>
      <c r="I42" s="1"/>
      <c r="J42" s="109"/>
      <c r="K42" s="1"/>
      <c r="L42" s="1"/>
      <c r="M42" s="109"/>
      <c r="N42" s="1"/>
      <c r="O42" s="1"/>
      <c r="P42" s="1"/>
      <c r="Q42" s="1"/>
      <c r="R42" s="1"/>
      <c r="S42" s="1"/>
      <c r="T42" s="1"/>
      <c r="U42" s="1"/>
      <c r="V42" s="1"/>
      <c r="W42" s="1"/>
      <c r="X42" s="1"/>
      <c r="Y42" s="1"/>
      <c r="Z42" s="1"/>
      <c r="AA42" s="1"/>
      <c r="AB42" s="1"/>
      <c r="AC42" s="1"/>
      <c r="AD42" s="1"/>
      <c r="AE42" s="1"/>
      <c r="AF42" s="1"/>
      <c r="AG42" s="1"/>
      <c r="AH42" s="1"/>
      <c r="AI42" s="1"/>
    </row>
    <row r="43" spans="1:35" ht="15.75" customHeight="1">
      <c r="A43" s="1"/>
      <c r="B43" s="1"/>
      <c r="C43" s="1"/>
      <c r="D43" s="1"/>
      <c r="E43" s="1"/>
      <c r="F43" s="1"/>
      <c r="G43" s="33"/>
      <c r="H43" s="1"/>
      <c r="I43" s="1"/>
      <c r="J43" s="109"/>
      <c r="K43" s="1"/>
      <c r="L43" s="1"/>
      <c r="M43" s="109"/>
      <c r="N43" s="1"/>
      <c r="O43" s="1"/>
      <c r="P43" s="1"/>
      <c r="Q43" s="1"/>
      <c r="R43" s="1"/>
      <c r="S43" s="1"/>
      <c r="T43" s="1"/>
      <c r="U43" s="1"/>
      <c r="V43" s="1"/>
      <c r="W43" s="1"/>
      <c r="X43" s="1"/>
      <c r="Y43" s="1"/>
      <c r="Z43" s="1"/>
      <c r="AA43" s="1"/>
      <c r="AB43" s="1"/>
      <c r="AC43" s="1"/>
      <c r="AD43" s="1"/>
      <c r="AE43" s="1"/>
      <c r="AF43" s="1"/>
      <c r="AG43" s="1"/>
      <c r="AH43" s="1"/>
      <c r="AI43" s="1"/>
    </row>
    <row r="44" spans="1:35" ht="15.75" customHeight="1">
      <c r="A44" s="1"/>
      <c r="B44" s="1"/>
      <c r="C44" s="1"/>
      <c r="D44" s="1"/>
      <c r="E44" s="1"/>
      <c r="F44" s="1"/>
      <c r="G44" s="33"/>
      <c r="H44" s="1"/>
      <c r="I44" s="1"/>
      <c r="J44" s="109"/>
      <c r="K44" s="1"/>
      <c r="L44" s="1"/>
      <c r="M44" s="109"/>
      <c r="N44" s="1"/>
      <c r="O44" s="1"/>
      <c r="P44" s="1"/>
      <c r="Q44" s="1"/>
      <c r="R44" s="1"/>
      <c r="S44" s="1"/>
      <c r="T44" s="1"/>
      <c r="U44" s="1"/>
      <c r="V44" s="1"/>
      <c r="W44" s="1"/>
      <c r="X44" s="1"/>
      <c r="Y44" s="1"/>
      <c r="Z44" s="1"/>
      <c r="AA44" s="1"/>
      <c r="AB44" s="1"/>
      <c r="AC44" s="1"/>
      <c r="AD44" s="1"/>
      <c r="AE44" s="1"/>
      <c r="AF44" s="1"/>
      <c r="AG44" s="1"/>
      <c r="AH44" s="1"/>
      <c r="AI44" s="1"/>
    </row>
    <row r="45" spans="1:35" ht="15.75" customHeight="1">
      <c r="A45" s="1"/>
      <c r="B45" s="1"/>
      <c r="C45" s="1"/>
      <c r="D45" s="1"/>
      <c r="E45" s="1"/>
      <c r="F45" s="1"/>
      <c r="G45" s="33"/>
      <c r="H45" s="1"/>
      <c r="I45" s="1"/>
      <c r="J45" s="109"/>
      <c r="K45" s="1"/>
      <c r="L45" s="1"/>
      <c r="M45" s="109"/>
      <c r="N45" s="1"/>
      <c r="O45" s="1"/>
      <c r="P45" s="1"/>
      <c r="Q45" s="1"/>
      <c r="R45" s="1"/>
      <c r="S45" s="1"/>
      <c r="T45" s="1"/>
      <c r="U45" s="1"/>
      <c r="V45" s="1"/>
      <c r="W45" s="1"/>
      <c r="X45" s="1"/>
      <c r="Y45" s="1"/>
      <c r="Z45" s="1"/>
      <c r="AA45" s="1"/>
      <c r="AB45" s="1"/>
      <c r="AC45" s="1"/>
      <c r="AD45" s="1"/>
      <c r="AE45" s="1"/>
      <c r="AF45" s="1"/>
      <c r="AG45" s="1"/>
      <c r="AH45" s="1"/>
      <c r="AI45" s="1"/>
    </row>
    <row r="46" spans="1:35" ht="15.75" customHeight="1">
      <c r="A46" s="1"/>
      <c r="B46" s="1"/>
      <c r="C46" s="1"/>
      <c r="D46" s="1"/>
      <c r="E46" s="1"/>
      <c r="F46" s="1"/>
      <c r="G46" s="33"/>
      <c r="H46" s="1"/>
      <c r="I46" s="1"/>
      <c r="J46" s="109"/>
      <c r="K46" s="1"/>
      <c r="L46" s="1"/>
      <c r="M46" s="109"/>
      <c r="N46" s="1"/>
      <c r="O46" s="1"/>
      <c r="P46" s="1"/>
      <c r="Q46" s="1"/>
      <c r="R46" s="1"/>
      <c r="S46" s="1"/>
      <c r="T46" s="1"/>
      <c r="U46" s="1"/>
      <c r="V46" s="1"/>
      <c r="W46" s="1"/>
      <c r="X46" s="1"/>
      <c r="Y46" s="1"/>
      <c r="Z46" s="1"/>
      <c r="AA46" s="1"/>
      <c r="AB46" s="1"/>
      <c r="AC46" s="1"/>
      <c r="AD46" s="1"/>
      <c r="AE46" s="1"/>
      <c r="AF46" s="1"/>
      <c r="AG46" s="1"/>
      <c r="AH46" s="1"/>
      <c r="AI46" s="1"/>
    </row>
    <row r="47" spans="1:35" ht="15.75" customHeight="1">
      <c r="A47" s="1"/>
      <c r="B47" s="1"/>
      <c r="C47" s="1"/>
      <c r="D47" s="1"/>
      <c r="E47" s="1"/>
      <c r="F47" s="1"/>
      <c r="G47" s="33"/>
      <c r="H47" s="1"/>
      <c r="I47" s="1"/>
      <c r="J47" s="109"/>
      <c r="K47" s="1"/>
      <c r="L47" s="1"/>
      <c r="M47" s="109"/>
      <c r="N47" s="1"/>
      <c r="O47" s="1"/>
      <c r="P47" s="1"/>
      <c r="Q47" s="1"/>
      <c r="R47" s="1"/>
      <c r="S47" s="1"/>
      <c r="T47" s="1"/>
      <c r="U47" s="1"/>
      <c r="V47" s="1"/>
      <c r="W47" s="1"/>
      <c r="X47" s="1"/>
      <c r="Y47" s="1"/>
      <c r="Z47" s="1"/>
      <c r="AA47" s="1"/>
      <c r="AB47" s="1"/>
      <c r="AC47" s="1"/>
      <c r="AD47" s="1"/>
      <c r="AE47" s="1"/>
      <c r="AF47" s="1"/>
      <c r="AG47" s="1"/>
      <c r="AH47" s="1"/>
      <c r="AI47" s="1"/>
    </row>
    <row r="48" spans="1:35" ht="15.75" customHeight="1">
      <c r="A48" s="1"/>
      <c r="B48" s="1"/>
      <c r="C48" s="1"/>
      <c r="D48" s="1"/>
      <c r="E48" s="1"/>
      <c r="F48" s="1"/>
      <c r="G48" s="33"/>
      <c r="H48" s="1"/>
      <c r="I48" s="1"/>
      <c r="J48" s="109"/>
      <c r="K48" s="1"/>
      <c r="L48" s="1"/>
      <c r="M48" s="109"/>
      <c r="N48" s="1"/>
      <c r="O48" s="1"/>
      <c r="P48" s="1"/>
      <c r="Q48" s="1"/>
      <c r="R48" s="1"/>
      <c r="S48" s="1"/>
      <c r="T48" s="1"/>
      <c r="U48" s="1"/>
      <c r="V48" s="1"/>
      <c r="W48" s="1"/>
      <c r="X48" s="1"/>
      <c r="Y48" s="1"/>
      <c r="Z48" s="1"/>
      <c r="AA48" s="1"/>
      <c r="AB48" s="1"/>
      <c r="AC48" s="1"/>
      <c r="AD48" s="1"/>
      <c r="AE48" s="1"/>
      <c r="AF48" s="1"/>
      <c r="AG48" s="1"/>
      <c r="AH48" s="1"/>
      <c r="AI48" s="1"/>
    </row>
    <row r="49" spans="1:35" ht="15.75" customHeight="1">
      <c r="A49" s="1"/>
      <c r="B49" s="1"/>
      <c r="C49" s="1"/>
      <c r="D49" s="1"/>
      <c r="E49" s="1"/>
      <c r="F49" s="1"/>
      <c r="G49" s="33"/>
      <c r="H49" s="1"/>
      <c r="I49" s="1"/>
      <c r="J49" s="109"/>
      <c r="K49" s="1"/>
      <c r="L49" s="1"/>
      <c r="M49" s="109"/>
      <c r="N49" s="1"/>
      <c r="O49" s="1"/>
      <c r="P49" s="1"/>
      <c r="Q49" s="1"/>
      <c r="R49" s="1"/>
      <c r="S49" s="1"/>
      <c r="T49" s="1"/>
      <c r="U49" s="1"/>
      <c r="V49" s="1"/>
      <c r="W49" s="1"/>
      <c r="X49" s="1"/>
      <c r="Y49" s="1"/>
      <c r="Z49" s="1"/>
      <c r="AA49" s="1"/>
      <c r="AB49" s="1"/>
      <c r="AC49" s="1"/>
      <c r="AD49" s="1"/>
      <c r="AE49" s="1"/>
      <c r="AF49" s="1"/>
      <c r="AG49" s="1"/>
      <c r="AH49" s="1"/>
      <c r="AI49" s="1"/>
    </row>
    <row r="50" spans="1:35" ht="15.75" customHeight="1">
      <c r="A50" s="1"/>
      <c r="B50" s="1"/>
      <c r="C50" s="1"/>
      <c r="D50" s="1"/>
      <c r="E50" s="1"/>
      <c r="F50" s="1"/>
      <c r="G50" s="33"/>
      <c r="H50" s="1"/>
      <c r="I50" s="1"/>
      <c r="J50" s="109"/>
      <c r="K50" s="1"/>
      <c r="L50" s="1"/>
      <c r="M50" s="109"/>
      <c r="N50" s="1"/>
      <c r="O50" s="1"/>
      <c r="P50" s="1"/>
      <c r="Q50" s="1"/>
      <c r="R50" s="1"/>
      <c r="S50" s="1"/>
      <c r="T50" s="1"/>
      <c r="U50" s="1"/>
      <c r="V50" s="1"/>
      <c r="W50" s="1"/>
      <c r="X50" s="1"/>
      <c r="Y50" s="1"/>
      <c r="Z50" s="1"/>
      <c r="AA50" s="1"/>
      <c r="AB50" s="1"/>
      <c r="AC50" s="1"/>
      <c r="AD50" s="1"/>
      <c r="AE50" s="1"/>
      <c r="AF50" s="1"/>
      <c r="AG50" s="1"/>
      <c r="AH50" s="1"/>
      <c r="AI50" s="1"/>
    </row>
    <row r="51" spans="1:35" ht="15.75" customHeight="1">
      <c r="A51" s="1"/>
      <c r="B51" s="1"/>
      <c r="C51" s="1"/>
      <c r="D51" s="1"/>
      <c r="E51" s="1"/>
      <c r="F51" s="1"/>
      <c r="G51" s="33"/>
      <c r="H51" s="1"/>
      <c r="I51" s="1"/>
      <c r="J51" s="109"/>
      <c r="K51" s="1"/>
      <c r="L51" s="1"/>
      <c r="M51" s="109"/>
      <c r="N51" s="1"/>
      <c r="O51" s="1"/>
      <c r="P51" s="1"/>
      <c r="Q51" s="1"/>
      <c r="R51" s="1"/>
      <c r="S51" s="1"/>
      <c r="T51" s="1"/>
      <c r="U51" s="1"/>
      <c r="V51" s="1"/>
      <c r="W51" s="1"/>
      <c r="X51" s="1"/>
      <c r="Y51" s="1"/>
      <c r="Z51" s="1"/>
      <c r="AA51" s="1"/>
      <c r="AB51" s="1"/>
      <c r="AC51" s="1"/>
      <c r="AD51" s="1"/>
      <c r="AE51" s="1"/>
      <c r="AF51" s="1"/>
      <c r="AG51" s="1"/>
      <c r="AH51" s="1"/>
      <c r="AI51" s="1"/>
    </row>
    <row r="52" spans="1:35" ht="15.75" customHeight="1">
      <c r="A52" s="1"/>
      <c r="B52" s="1"/>
      <c r="C52" s="1"/>
      <c r="D52" s="1"/>
      <c r="E52" s="1"/>
      <c r="F52" s="1"/>
      <c r="G52" s="33"/>
      <c r="H52" s="1"/>
      <c r="I52" s="1"/>
      <c r="J52" s="109"/>
      <c r="K52" s="1"/>
      <c r="L52" s="1"/>
      <c r="M52" s="109"/>
      <c r="N52" s="1"/>
      <c r="O52" s="1"/>
      <c r="P52" s="1"/>
      <c r="Q52" s="1"/>
      <c r="R52" s="1"/>
      <c r="S52" s="1"/>
      <c r="T52" s="1"/>
      <c r="U52" s="1"/>
      <c r="V52" s="1"/>
      <c r="W52" s="1"/>
      <c r="X52" s="1"/>
      <c r="Y52" s="1"/>
      <c r="Z52" s="1"/>
      <c r="AA52" s="1"/>
      <c r="AB52" s="1"/>
      <c r="AC52" s="1"/>
      <c r="AD52" s="1"/>
      <c r="AE52" s="1"/>
      <c r="AF52" s="1"/>
      <c r="AG52" s="1"/>
      <c r="AH52" s="1"/>
      <c r="AI52" s="1"/>
    </row>
    <row r="53" spans="1:35" ht="15.75" customHeight="1">
      <c r="A53" s="1"/>
      <c r="B53" s="1"/>
      <c r="C53" s="1"/>
      <c r="D53" s="1"/>
      <c r="E53" s="1"/>
      <c r="F53" s="1"/>
      <c r="G53" s="33"/>
      <c r="H53" s="1"/>
      <c r="I53" s="1"/>
      <c r="J53" s="109"/>
      <c r="K53" s="1"/>
      <c r="L53" s="1"/>
      <c r="M53" s="109"/>
      <c r="N53" s="1"/>
      <c r="O53" s="1"/>
      <c r="P53" s="1"/>
      <c r="Q53" s="1"/>
      <c r="R53" s="1"/>
      <c r="S53" s="1"/>
      <c r="T53" s="1"/>
      <c r="U53" s="1"/>
      <c r="V53" s="1"/>
      <c r="W53" s="1"/>
      <c r="X53" s="1"/>
      <c r="Y53" s="1"/>
      <c r="Z53" s="1"/>
      <c r="AA53" s="1"/>
      <c r="AB53" s="1"/>
      <c r="AC53" s="1"/>
      <c r="AD53" s="1"/>
      <c r="AE53" s="1"/>
      <c r="AF53" s="1"/>
      <c r="AG53" s="1"/>
      <c r="AH53" s="1"/>
      <c r="AI53" s="1"/>
    </row>
    <row r="54" spans="1:35" ht="15.75" customHeight="1">
      <c r="A54" s="1"/>
      <c r="B54" s="1"/>
      <c r="C54" s="1"/>
      <c r="D54" s="1"/>
      <c r="E54" s="1"/>
      <c r="F54" s="1"/>
      <c r="G54" s="33"/>
      <c r="H54" s="1"/>
      <c r="I54" s="1"/>
      <c r="J54" s="109"/>
      <c r="K54" s="1"/>
      <c r="L54" s="1"/>
      <c r="M54" s="109"/>
      <c r="N54" s="1"/>
      <c r="O54" s="1"/>
      <c r="P54" s="1"/>
      <c r="Q54" s="1"/>
      <c r="R54" s="1"/>
      <c r="S54" s="1"/>
      <c r="T54" s="1"/>
      <c r="U54" s="1"/>
      <c r="V54" s="1"/>
      <c r="W54" s="1"/>
      <c r="X54" s="1"/>
      <c r="Y54" s="1"/>
      <c r="Z54" s="1"/>
      <c r="AA54" s="1"/>
      <c r="AB54" s="1"/>
      <c r="AC54" s="1"/>
      <c r="AD54" s="1"/>
      <c r="AE54" s="1"/>
      <c r="AF54" s="1"/>
      <c r="AG54" s="1"/>
      <c r="AH54" s="1"/>
      <c r="AI54" s="1"/>
    </row>
    <row r="55" spans="1:35" ht="15.75" customHeight="1">
      <c r="A55" s="1"/>
      <c r="B55" s="1"/>
      <c r="C55" s="1"/>
      <c r="D55" s="1"/>
      <c r="E55" s="1"/>
      <c r="F55" s="1"/>
      <c r="G55" s="33"/>
      <c r="H55" s="1"/>
      <c r="I55" s="1"/>
      <c r="J55" s="109"/>
      <c r="K55" s="1"/>
      <c r="L55" s="1"/>
      <c r="M55" s="109"/>
      <c r="N55" s="1"/>
      <c r="O55" s="1"/>
      <c r="P55" s="1"/>
      <c r="Q55" s="1"/>
      <c r="R55" s="1"/>
      <c r="S55" s="1"/>
      <c r="T55" s="1"/>
      <c r="U55" s="1"/>
      <c r="V55" s="1"/>
      <c r="W55" s="1"/>
      <c r="X55" s="1"/>
      <c r="Y55" s="1"/>
      <c r="Z55" s="1"/>
      <c r="AA55" s="1"/>
      <c r="AB55" s="1"/>
      <c r="AC55" s="1"/>
      <c r="AD55" s="1"/>
      <c r="AE55" s="1"/>
      <c r="AF55" s="1"/>
      <c r="AG55" s="1"/>
      <c r="AH55" s="1"/>
      <c r="AI55" s="1"/>
    </row>
    <row r="56" spans="1:35" ht="15.75" customHeight="1">
      <c r="A56" s="1"/>
      <c r="B56" s="1"/>
      <c r="C56" s="1"/>
      <c r="D56" s="1"/>
      <c r="E56" s="1"/>
      <c r="F56" s="1"/>
      <c r="G56" s="33"/>
      <c r="H56" s="1"/>
      <c r="I56" s="1"/>
      <c r="J56" s="109"/>
      <c r="K56" s="1"/>
      <c r="L56" s="1"/>
      <c r="M56" s="109"/>
      <c r="N56" s="1"/>
      <c r="O56" s="1"/>
      <c r="P56" s="1"/>
      <c r="Q56" s="1"/>
      <c r="R56" s="1"/>
      <c r="S56" s="1"/>
      <c r="T56" s="1"/>
      <c r="U56" s="1"/>
      <c r="V56" s="1"/>
      <c r="W56" s="1"/>
      <c r="X56" s="1"/>
      <c r="Y56" s="1"/>
      <c r="Z56" s="1"/>
      <c r="AA56" s="1"/>
      <c r="AB56" s="1"/>
      <c r="AC56" s="1"/>
      <c r="AD56" s="1"/>
      <c r="AE56" s="1"/>
      <c r="AF56" s="1"/>
      <c r="AG56" s="1"/>
      <c r="AH56" s="1"/>
      <c r="AI56" s="1"/>
    </row>
    <row r="57" spans="1:35" ht="15.75" customHeight="1">
      <c r="A57" s="1"/>
      <c r="H57" s="1"/>
      <c r="I57" s="1"/>
      <c r="J57" s="109"/>
    </row>
    <row r="58" spans="1:35" ht="15.75" customHeight="1">
      <c r="A58" s="1"/>
      <c r="H58" s="1"/>
      <c r="I58" s="1"/>
      <c r="J58" s="109"/>
    </row>
    <row r="59" spans="1:35" ht="15.75" customHeight="1">
      <c r="A59" s="1"/>
      <c r="H59" s="1"/>
      <c r="I59" s="1"/>
      <c r="J59" s="109"/>
    </row>
    <row r="60" spans="1:35" ht="15.75" customHeight="1">
      <c r="A60" s="1"/>
      <c r="H60" s="1"/>
      <c r="I60" s="1"/>
      <c r="J60" s="109"/>
    </row>
    <row r="61" spans="1:35" ht="15.75" customHeight="1">
      <c r="A61" s="1"/>
      <c r="H61" s="1"/>
      <c r="I61" s="1"/>
      <c r="J61" s="109"/>
    </row>
    <row r="62" spans="1:35" ht="15.75" customHeight="1">
      <c r="A62" s="1"/>
      <c r="H62" s="1"/>
      <c r="I62" s="1"/>
      <c r="J62" s="109"/>
    </row>
    <row r="63" spans="1:35" ht="15.75" customHeight="1">
      <c r="A63" s="1"/>
      <c r="H63" s="1"/>
      <c r="I63" s="1"/>
      <c r="J63" s="109"/>
    </row>
    <row r="64" spans="1:35" ht="15.75" customHeight="1">
      <c r="A64" s="1"/>
      <c r="H64" s="1"/>
      <c r="I64" s="1"/>
      <c r="J64" s="109"/>
    </row>
    <row r="65" spans="1:10" ht="15.75" customHeight="1">
      <c r="A65" s="1"/>
      <c r="H65" s="1"/>
      <c r="I65" s="1"/>
      <c r="J65" s="109"/>
    </row>
    <row r="66" spans="1:10" ht="15.75" customHeight="1">
      <c r="A66" s="1"/>
      <c r="H66" s="1"/>
      <c r="I66" s="1"/>
      <c r="J66" s="109"/>
    </row>
    <row r="67" spans="1:10" ht="15.75" customHeight="1">
      <c r="A67" s="1"/>
      <c r="H67" s="1"/>
      <c r="I67" s="1"/>
      <c r="J67" s="109"/>
    </row>
    <row r="68" spans="1:10" ht="15.75" customHeight="1">
      <c r="A68" s="1"/>
      <c r="H68" s="1"/>
      <c r="I68" s="1"/>
      <c r="J68" s="109"/>
    </row>
    <row r="69" spans="1:10" ht="15.75" customHeight="1">
      <c r="A69" s="1"/>
      <c r="H69" s="1"/>
      <c r="I69" s="1"/>
      <c r="J69" s="109"/>
    </row>
    <row r="70" spans="1:10" ht="15.75" customHeight="1">
      <c r="A70" s="1"/>
      <c r="H70" s="1"/>
      <c r="I70" s="1"/>
      <c r="J70" s="109"/>
    </row>
    <row r="71" spans="1:10" ht="15.75" customHeight="1">
      <c r="A71" s="1"/>
      <c r="H71" s="1"/>
      <c r="I71" s="1"/>
      <c r="J71" s="109"/>
    </row>
    <row r="72" spans="1:10" ht="15.75" customHeight="1">
      <c r="A72" s="1"/>
      <c r="H72" s="1"/>
      <c r="I72" s="1"/>
      <c r="J72" s="109"/>
    </row>
    <row r="73" spans="1:10" ht="15.75" customHeight="1">
      <c r="A73" s="1"/>
      <c r="H73" s="1"/>
      <c r="I73" s="1"/>
      <c r="J73" s="109"/>
    </row>
    <row r="74" spans="1:10" ht="15.75" customHeight="1">
      <c r="A74" s="1"/>
      <c r="H74" s="1"/>
      <c r="I74" s="1"/>
      <c r="J74" s="109"/>
    </row>
    <row r="75" spans="1:10" ht="15.75" customHeight="1">
      <c r="A75" s="1"/>
      <c r="H75" s="1"/>
      <c r="I75" s="1"/>
      <c r="J75" s="109"/>
    </row>
    <row r="76" spans="1:10" ht="15.75" customHeight="1">
      <c r="A76" s="1"/>
      <c r="H76" s="1"/>
      <c r="I76" s="1"/>
      <c r="J76" s="109"/>
    </row>
    <row r="77" spans="1:10" ht="15.75" customHeight="1">
      <c r="A77" s="1"/>
      <c r="H77" s="1"/>
      <c r="I77" s="1"/>
      <c r="J77" s="109"/>
    </row>
    <row r="78" spans="1:10" ht="15.75" customHeight="1">
      <c r="A78" s="1"/>
      <c r="H78" s="1"/>
      <c r="I78" s="1"/>
      <c r="J78" s="109"/>
    </row>
    <row r="79" spans="1:10" ht="15.75" customHeight="1">
      <c r="A79" s="1"/>
      <c r="H79" s="1"/>
      <c r="I79" s="1"/>
      <c r="J79" s="109"/>
    </row>
    <row r="80" spans="1:10" ht="15.75" customHeight="1">
      <c r="A80" s="1"/>
      <c r="H80" s="1"/>
      <c r="I80" s="1"/>
      <c r="J80" s="109"/>
    </row>
    <row r="81" spans="1:10" ht="15.75" customHeight="1">
      <c r="A81" s="1"/>
      <c r="H81" s="1"/>
      <c r="I81" s="1"/>
      <c r="J81" s="109"/>
    </row>
    <row r="82" spans="1:10" ht="15.75" customHeight="1">
      <c r="A82" s="1"/>
      <c r="H82" s="1"/>
      <c r="I82" s="1"/>
      <c r="J82" s="109"/>
    </row>
    <row r="83" spans="1:10" ht="15.75" customHeight="1">
      <c r="A83" s="1"/>
      <c r="H83" s="1"/>
      <c r="I83" s="1"/>
      <c r="J83" s="109"/>
    </row>
    <row r="84" spans="1:10" ht="15.75" customHeight="1">
      <c r="A84" s="1"/>
      <c r="H84" s="1"/>
      <c r="I84" s="1"/>
      <c r="J84" s="109"/>
    </row>
    <row r="85" spans="1:10" ht="15.75" customHeight="1">
      <c r="A85" s="1"/>
      <c r="H85" s="1"/>
      <c r="I85" s="1"/>
      <c r="J85" s="109"/>
    </row>
    <row r="86" spans="1:10" ht="15.75" customHeight="1">
      <c r="A86" s="1"/>
      <c r="H86" s="1"/>
      <c r="I86" s="1"/>
      <c r="J86" s="109"/>
    </row>
    <row r="87" spans="1:10" ht="15.75" customHeight="1">
      <c r="A87" s="1"/>
      <c r="H87" s="1"/>
      <c r="I87" s="1"/>
      <c r="J87" s="109"/>
    </row>
    <row r="88" spans="1:10" ht="15.75" customHeight="1">
      <c r="A88" s="1"/>
      <c r="H88" s="1"/>
      <c r="I88" s="1"/>
      <c r="J88" s="109"/>
    </row>
    <row r="89" spans="1:10" ht="15.75" customHeight="1">
      <c r="A89" s="1"/>
      <c r="H89" s="1"/>
      <c r="I89" s="1"/>
      <c r="J89" s="109"/>
    </row>
    <row r="90" spans="1:10" ht="15.75" customHeight="1">
      <c r="A90" s="1"/>
      <c r="H90" s="1"/>
      <c r="I90" s="1"/>
      <c r="J90" s="109"/>
    </row>
    <row r="91" spans="1:10" ht="15.75" customHeight="1">
      <c r="A91" s="1"/>
      <c r="H91" s="1"/>
      <c r="I91" s="1"/>
      <c r="J91" s="109"/>
    </row>
    <row r="92" spans="1:10" ht="15.75" customHeight="1">
      <c r="A92" s="1"/>
      <c r="H92" s="1"/>
      <c r="I92" s="1"/>
      <c r="J92" s="109"/>
    </row>
    <row r="93" spans="1:10" ht="15.75" customHeight="1">
      <c r="A93" s="1"/>
      <c r="H93" s="1"/>
      <c r="I93" s="1"/>
      <c r="J93" s="109"/>
    </row>
    <row r="94" spans="1:10" ht="15.75" customHeight="1">
      <c r="A94" s="1"/>
      <c r="H94" s="1"/>
      <c r="I94" s="1"/>
      <c r="J94" s="109"/>
    </row>
    <row r="95" spans="1:10" ht="15.75" customHeight="1">
      <c r="A95" s="1"/>
      <c r="H95" s="1"/>
      <c r="I95" s="1"/>
      <c r="J95" s="109"/>
    </row>
    <row r="96" spans="1:10" ht="15.75" customHeight="1">
      <c r="A96" s="1"/>
      <c r="H96" s="1"/>
      <c r="I96" s="1"/>
      <c r="J96" s="109"/>
    </row>
    <row r="97" spans="1:10" ht="15.75" customHeight="1">
      <c r="A97" s="1"/>
      <c r="H97" s="1"/>
      <c r="I97" s="1"/>
      <c r="J97" s="109"/>
    </row>
    <row r="98" spans="1:10" ht="15.75" customHeight="1">
      <c r="A98" s="1"/>
      <c r="H98" s="1"/>
      <c r="I98" s="1"/>
      <c r="J98" s="109"/>
    </row>
    <row r="99" spans="1:10" ht="15.75" customHeight="1">
      <c r="A99" s="1"/>
      <c r="H99" s="1"/>
      <c r="I99" s="1"/>
      <c r="J99" s="109"/>
    </row>
    <row r="100" spans="1:10" ht="15.75" customHeight="1">
      <c r="A100" s="1"/>
      <c r="H100" s="1"/>
      <c r="I100" s="1"/>
      <c r="J100" s="109"/>
    </row>
    <row r="101" spans="1:10" ht="15.75" customHeight="1">
      <c r="A101" s="1"/>
      <c r="H101" s="1"/>
      <c r="I101" s="1"/>
      <c r="J101" s="109"/>
    </row>
    <row r="102" spans="1:10" ht="15.75" customHeight="1">
      <c r="A102" s="1"/>
      <c r="H102" s="1"/>
      <c r="I102" s="1"/>
      <c r="J102" s="109"/>
    </row>
    <row r="103" spans="1:10" ht="15.75" customHeight="1">
      <c r="A103" s="1"/>
      <c r="H103" s="1"/>
      <c r="I103" s="1"/>
      <c r="J103" s="109"/>
    </row>
    <row r="104" spans="1:10" ht="15.75" customHeight="1">
      <c r="A104" s="1"/>
      <c r="H104" s="1"/>
      <c r="I104" s="1"/>
      <c r="J104" s="109"/>
    </row>
    <row r="105" spans="1:10" ht="15.75" customHeight="1">
      <c r="A105" s="1"/>
      <c r="H105" s="1"/>
      <c r="I105" s="1"/>
      <c r="J105" s="109"/>
    </row>
    <row r="106" spans="1:10" ht="15.75" customHeight="1">
      <c r="A106" s="1"/>
      <c r="H106" s="1"/>
      <c r="I106" s="1"/>
      <c r="J106" s="109"/>
    </row>
    <row r="107" spans="1:10" ht="15.75" customHeight="1">
      <c r="A107" s="1"/>
      <c r="H107" s="1"/>
      <c r="I107" s="1"/>
      <c r="J107" s="109"/>
    </row>
    <row r="108" spans="1:10" ht="15.75" customHeight="1">
      <c r="A108" s="1"/>
      <c r="H108" s="1"/>
      <c r="I108" s="1"/>
      <c r="J108" s="109"/>
    </row>
    <row r="109" spans="1:10" ht="15.75" customHeight="1">
      <c r="A109" s="1"/>
      <c r="H109" s="1"/>
      <c r="I109" s="1"/>
      <c r="J109" s="109"/>
    </row>
    <row r="110" spans="1:10" ht="15.75" customHeight="1">
      <c r="A110" s="1"/>
      <c r="H110" s="1"/>
      <c r="I110" s="1"/>
      <c r="J110" s="109"/>
    </row>
    <row r="111" spans="1:10" ht="15.75" customHeight="1">
      <c r="A111" s="1"/>
      <c r="H111" s="1"/>
      <c r="I111" s="1"/>
      <c r="J111" s="109"/>
    </row>
    <row r="112" spans="1:10" ht="15.75" customHeight="1">
      <c r="A112" s="1"/>
      <c r="H112" s="1"/>
      <c r="I112" s="1"/>
      <c r="J112" s="109"/>
    </row>
    <row r="113" spans="1:10" ht="15.75" customHeight="1">
      <c r="A113" s="1"/>
      <c r="H113" s="1"/>
      <c r="I113" s="1"/>
      <c r="J113" s="109"/>
    </row>
    <row r="114" spans="1:10" ht="15.75" customHeight="1">
      <c r="A114" s="1"/>
      <c r="H114" s="1"/>
      <c r="I114" s="1"/>
      <c r="J114" s="109"/>
    </row>
    <row r="115" spans="1:10" ht="15.75" customHeight="1">
      <c r="A115" s="1"/>
      <c r="H115" s="1"/>
      <c r="I115" s="1"/>
      <c r="J115" s="109"/>
    </row>
    <row r="116" spans="1:10" ht="15.75" customHeight="1">
      <c r="A116" s="1"/>
      <c r="H116" s="1"/>
      <c r="I116" s="1"/>
      <c r="J116" s="109"/>
    </row>
    <row r="117" spans="1:10" ht="15.75" customHeight="1">
      <c r="A117" s="1"/>
      <c r="H117" s="1"/>
      <c r="I117" s="1"/>
      <c r="J117" s="109"/>
    </row>
    <row r="118" spans="1:10" ht="15.75" customHeight="1">
      <c r="A118" s="1"/>
      <c r="H118" s="1"/>
      <c r="I118" s="1"/>
      <c r="J118" s="109"/>
    </row>
    <row r="119" spans="1:10" ht="15.75" customHeight="1">
      <c r="A119" s="1"/>
      <c r="H119" s="1"/>
      <c r="I119" s="1"/>
      <c r="J119" s="109"/>
    </row>
    <row r="120" spans="1:10" ht="15.75" customHeight="1">
      <c r="A120" s="1"/>
      <c r="H120" s="1"/>
      <c r="I120" s="1"/>
      <c r="J120" s="109"/>
    </row>
    <row r="121" spans="1:10" ht="15.75" customHeight="1">
      <c r="A121" s="1"/>
      <c r="H121" s="1"/>
      <c r="I121" s="1"/>
      <c r="J121" s="109"/>
    </row>
    <row r="122" spans="1:10" ht="15.75" customHeight="1">
      <c r="A122" s="1"/>
      <c r="H122" s="1"/>
      <c r="I122" s="1"/>
      <c r="J122" s="109"/>
    </row>
    <row r="123" spans="1:10" ht="15.75" customHeight="1">
      <c r="A123" s="1"/>
      <c r="H123" s="1"/>
      <c r="I123" s="1"/>
      <c r="J123" s="109"/>
    </row>
    <row r="124" spans="1:10" ht="15.75" customHeight="1">
      <c r="A124" s="1"/>
      <c r="H124" s="1"/>
      <c r="I124" s="1"/>
      <c r="J124" s="109"/>
    </row>
    <row r="125" spans="1:10" ht="15.75" customHeight="1">
      <c r="A125" s="1"/>
      <c r="H125" s="1"/>
      <c r="I125" s="1"/>
      <c r="J125" s="109"/>
    </row>
    <row r="126" spans="1:10" ht="15.75" customHeight="1">
      <c r="A126" s="1"/>
      <c r="H126" s="1"/>
      <c r="I126" s="1"/>
      <c r="J126" s="109"/>
    </row>
    <row r="127" spans="1:10" ht="15.75" customHeight="1">
      <c r="A127" s="1"/>
      <c r="H127" s="1"/>
      <c r="I127" s="1"/>
      <c r="J127" s="109"/>
    </row>
    <row r="128" spans="1:10" ht="15.75" customHeight="1">
      <c r="A128" s="1"/>
      <c r="H128" s="1"/>
      <c r="I128" s="1"/>
      <c r="J128" s="109"/>
    </row>
    <row r="129" spans="1:10" ht="15.75" customHeight="1">
      <c r="A129" s="1"/>
      <c r="H129" s="1"/>
      <c r="I129" s="1"/>
      <c r="J129" s="109"/>
    </row>
    <row r="130" spans="1:10" ht="15.75" customHeight="1">
      <c r="A130" s="1"/>
      <c r="H130" s="1"/>
      <c r="I130" s="1"/>
      <c r="J130" s="109"/>
    </row>
    <row r="131" spans="1:10" ht="15.75" customHeight="1">
      <c r="A131" s="1"/>
      <c r="H131" s="1"/>
      <c r="I131" s="1"/>
      <c r="J131" s="109"/>
    </row>
    <row r="132" spans="1:10" ht="15.75" customHeight="1">
      <c r="A132" s="1"/>
      <c r="H132" s="1"/>
      <c r="I132" s="1"/>
      <c r="J132" s="109"/>
    </row>
    <row r="133" spans="1:10" ht="15.75" customHeight="1">
      <c r="A133" s="1"/>
      <c r="H133" s="1"/>
      <c r="I133" s="1"/>
      <c r="J133" s="109"/>
    </row>
    <row r="134" spans="1:10" ht="15.75" customHeight="1">
      <c r="A134" s="1"/>
      <c r="H134" s="1"/>
      <c r="I134" s="1"/>
      <c r="J134" s="109"/>
    </row>
    <row r="135" spans="1:10" ht="15.75" customHeight="1">
      <c r="A135" s="1"/>
      <c r="H135" s="1"/>
      <c r="I135" s="1"/>
      <c r="J135" s="109"/>
    </row>
    <row r="136" spans="1:10" ht="15.75" customHeight="1">
      <c r="A136" s="1"/>
      <c r="H136" s="1"/>
      <c r="I136" s="1"/>
      <c r="J136" s="109"/>
    </row>
    <row r="137" spans="1:10" ht="15.75" customHeight="1">
      <c r="A137" s="1"/>
      <c r="H137" s="1"/>
      <c r="I137" s="1"/>
      <c r="J137" s="109"/>
    </row>
    <row r="138" spans="1:10" ht="15.75" customHeight="1">
      <c r="A138" s="1"/>
      <c r="H138" s="1"/>
      <c r="I138" s="1"/>
      <c r="J138" s="109"/>
    </row>
    <row r="139" spans="1:10" ht="15.75" customHeight="1">
      <c r="A139" s="1"/>
      <c r="H139" s="1"/>
      <c r="I139" s="1"/>
      <c r="J139" s="109"/>
    </row>
    <row r="140" spans="1:10" ht="15.75" customHeight="1">
      <c r="A140" s="1"/>
      <c r="H140" s="1"/>
      <c r="I140" s="1"/>
      <c r="J140" s="109"/>
    </row>
    <row r="141" spans="1:10" ht="15.75" customHeight="1">
      <c r="A141" s="1"/>
      <c r="H141" s="1"/>
      <c r="I141" s="1"/>
      <c r="J141" s="109"/>
    </row>
    <row r="142" spans="1:10" ht="15.75" customHeight="1">
      <c r="A142" s="1"/>
      <c r="H142" s="1"/>
      <c r="I142" s="1"/>
      <c r="J142" s="109"/>
    </row>
    <row r="143" spans="1:10" ht="15.75" customHeight="1">
      <c r="A143" s="1"/>
      <c r="H143" s="1"/>
      <c r="I143" s="1"/>
      <c r="J143" s="109"/>
    </row>
    <row r="144" spans="1:10" ht="15.75" customHeight="1">
      <c r="A144" s="1"/>
      <c r="H144" s="1"/>
      <c r="I144" s="1"/>
      <c r="J144" s="109"/>
    </row>
    <row r="145" spans="1:10" ht="15.75" customHeight="1">
      <c r="A145" s="1"/>
      <c r="H145" s="1"/>
      <c r="I145" s="1"/>
      <c r="J145" s="109"/>
    </row>
    <row r="146" spans="1:10" ht="15.75" customHeight="1">
      <c r="A146" s="1"/>
      <c r="H146" s="1"/>
      <c r="I146" s="1"/>
      <c r="J146" s="109"/>
    </row>
    <row r="147" spans="1:10" ht="15.75" customHeight="1">
      <c r="A147" s="1"/>
      <c r="H147" s="1"/>
      <c r="I147" s="1"/>
      <c r="J147" s="109"/>
    </row>
    <row r="148" spans="1:10" ht="15.75" customHeight="1">
      <c r="A148" s="1"/>
      <c r="H148" s="1"/>
      <c r="I148" s="1"/>
      <c r="J148" s="109"/>
    </row>
    <row r="149" spans="1:10" ht="15.75" customHeight="1">
      <c r="A149" s="1"/>
      <c r="H149" s="1"/>
      <c r="I149" s="1"/>
      <c r="J149" s="109"/>
    </row>
    <row r="150" spans="1:10" ht="15.75" customHeight="1">
      <c r="A150" s="1"/>
      <c r="H150" s="1"/>
      <c r="I150" s="1"/>
      <c r="J150" s="109"/>
    </row>
    <row r="151" spans="1:10" ht="15.75" customHeight="1">
      <c r="A151" s="1"/>
      <c r="H151" s="1"/>
      <c r="I151" s="1"/>
      <c r="J151" s="109"/>
    </row>
    <row r="152" spans="1:10" ht="15.75" customHeight="1">
      <c r="A152" s="1"/>
      <c r="H152" s="1"/>
      <c r="I152" s="1"/>
      <c r="J152" s="109"/>
    </row>
    <row r="153" spans="1:10" ht="15.75" customHeight="1">
      <c r="A153" s="1"/>
      <c r="H153" s="1"/>
      <c r="I153" s="1"/>
      <c r="J153" s="109"/>
    </row>
    <row r="154" spans="1:10" ht="15.75" customHeight="1">
      <c r="A154" s="1"/>
      <c r="H154" s="1"/>
      <c r="I154" s="1"/>
      <c r="J154" s="109"/>
    </row>
    <row r="155" spans="1:10" ht="15.75" customHeight="1">
      <c r="A155" s="1"/>
      <c r="H155" s="1"/>
      <c r="I155" s="1"/>
      <c r="J155" s="109"/>
    </row>
    <row r="156" spans="1:10" ht="15.75" customHeight="1">
      <c r="A156" s="1"/>
      <c r="H156" s="1"/>
      <c r="I156" s="1"/>
      <c r="J156" s="109"/>
    </row>
    <row r="157" spans="1:10" ht="15.75" customHeight="1">
      <c r="A157" s="1"/>
      <c r="H157" s="1"/>
      <c r="I157" s="1"/>
      <c r="J157" s="109"/>
    </row>
    <row r="158" spans="1:10" ht="15.75" customHeight="1">
      <c r="A158" s="1"/>
      <c r="H158" s="1"/>
      <c r="I158" s="1"/>
      <c r="J158" s="109"/>
    </row>
    <row r="159" spans="1:10" ht="15.75" customHeight="1">
      <c r="A159" s="1"/>
      <c r="H159" s="1"/>
      <c r="I159" s="1"/>
      <c r="J159" s="109"/>
    </row>
    <row r="160" spans="1:10" ht="15.75" customHeight="1">
      <c r="A160" s="1"/>
      <c r="H160" s="1"/>
      <c r="I160" s="1"/>
      <c r="J160" s="109"/>
    </row>
    <row r="161" spans="1:10" ht="15.75" customHeight="1">
      <c r="A161" s="1"/>
      <c r="H161" s="1"/>
      <c r="I161" s="1"/>
      <c r="J161" s="109"/>
    </row>
    <row r="162" spans="1:10" ht="15.75" customHeight="1">
      <c r="A162" s="1"/>
      <c r="H162" s="1"/>
      <c r="I162" s="1"/>
      <c r="J162" s="109"/>
    </row>
    <row r="163" spans="1:10" ht="15.75" customHeight="1">
      <c r="A163" s="1"/>
      <c r="H163" s="1"/>
      <c r="I163" s="1"/>
      <c r="J163" s="109"/>
    </row>
    <row r="164" spans="1:10" ht="15.75" customHeight="1">
      <c r="A164" s="1"/>
      <c r="H164" s="1"/>
      <c r="I164" s="1"/>
      <c r="J164" s="109"/>
    </row>
    <row r="165" spans="1:10" ht="15.75" customHeight="1">
      <c r="A165" s="1"/>
      <c r="H165" s="1"/>
      <c r="I165" s="1"/>
      <c r="J165" s="109"/>
    </row>
    <row r="166" spans="1:10" ht="15.75" customHeight="1">
      <c r="A166" s="1"/>
      <c r="H166" s="1"/>
      <c r="I166" s="1"/>
      <c r="J166" s="109"/>
    </row>
    <row r="167" spans="1:10" ht="15.75" customHeight="1">
      <c r="A167" s="1"/>
      <c r="H167" s="1"/>
      <c r="I167" s="1"/>
      <c r="J167" s="109"/>
    </row>
    <row r="168" spans="1:10" ht="15.75" customHeight="1">
      <c r="A168" s="1"/>
      <c r="H168" s="1"/>
      <c r="I168" s="1"/>
      <c r="J168" s="109"/>
    </row>
    <row r="169" spans="1:10" ht="15.75" customHeight="1">
      <c r="A169" s="1"/>
      <c r="H169" s="1"/>
      <c r="I169" s="1"/>
      <c r="J169" s="109"/>
    </row>
    <row r="170" spans="1:10" ht="15.75" customHeight="1">
      <c r="A170" s="1"/>
      <c r="H170" s="1"/>
      <c r="I170" s="1"/>
      <c r="J170" s="109"/>
    </row>
    <row r="171" spans="1:10" ht="15.75" customHeight="1">
      <c r="A171" s="1"/>
      <c r="H171" s="1"/>
      <c r="I171" s="1"/>
      <c r="J171" s="109"/>
    </row>
    <row r="172" spans="1:10" ht="15.75" customHeight="1">
      <c r="A172" s="1"/>
      <c r="H172" s="1"/>
      <c r="I172" s="1"/>
      <c r="J172" s="109"/>
    </row>
    <row r="173" spans="1:10" ht="15.75" customHeight="1">
      <c r="A173" s="1"/>
      <c r="H173" s="1"/>
      <c r="I173" s="1"/>
      <c r="J173" s="109"/>
    </row>
    <row r="174" spans="1:10" ht="15.75" customHeight="1">
      <c r="A174" s="1"/>
      <c r="H174" s="1"/>
      <c r="I174" s="1"/>
      <c r="J174" s="109"/>
    </row>
    <row r="175" spans="1:10" ht="15.75" customHeight="1">
      <c r="A175" s="1"/>
      <c r="H175" s="1"/>
      <c r="I175" s="1"/>
      <c r="J175" s="109"/>
    </row>
    <row r="176" spans="1:10" ht="15.75" customHeight="1">
      <c r="A176" s="1"/>
      <c r="H176" s="1"/>
      <c r="I176" s="1"/>
      <c r="J176" s="109"/>
    </row>
    <row r="177" spans="1:10" ht="15.75" customHeight="1">
      <c r="A177" s="1"/>
      <c r="H177" s="1"/>
      <c r="I177" s="1"/>
      <c r="J177" s="109"/>
    </row>
    <row r="178" spans="1:10" ht="15.75" customHeight="1">
      <c r="A178" s="1"/>
      <c r="H178" s="1"/>
      <c r="I178" s="1"/>
      <c r="J178" s="109"/>
    </row>
    <row r="179" spans="1:10" ht="15.75" customHeight="1">
      <c r="A179" s="1"/>
      <c r="H179" s="1"/>
      <c r="I179" s="1"/>
      <c r="J179" s="109"/>
    </row>
    <row r="180" spans="1:10" ht="15.75" customHeight="1">
      <c r="A180" s="1"/>
      <c r="H180" s="1"/>
      <c r="I180" s="1"/>
      <c r="J180" s="109"/>
    </row>
    <row r="181" spans="1:10" ht="15.75" customHeight="1">
      <c r="A181" s="1"/>
      <c r="H181" s="1"/>
      <c r="I181" s="1"/>
      <c r="J181" s="109"/>
    </row>
    <row r="182" spans="1:10" ht="15.75" customHeight="1">
      <c r="A182" s="1"/>
      <c r="H182" s="1"/>
      <c r="I182" s="1"/>
      <c r="J182" s="109"/>
    </row>
    <row r="183" spans="1:10" ht="15.75" customHeight="1">
      <c r="A183" s="1"/>
      <c r="H183" s="1"/>
      <c r="I183" s="1"/>
      <c r="J183" s="109"/>
    </row>
    <row r="184" spans="1:10" ht="15.75" customHeight="1">
      <c r="A184" s="1"/>
      <c r="H184" s="1"/>
      <c r="I184" s="1"/>
      <c r="J184" s="109"/>
    </row>
    <row r="185" spans="1:10" ht="15.75" customHeight="1">
      <c r="A185" s="1"/>
      <c r="H185" s="1"/>
      <c r="I185" s="1"/>
      <c r="J185" s="109"/>
    </row>
    <row r="186" spans="1:10" ht="15.75" customHeight="1">
      <c r="A186" s="1"/>
      <c r="H186" s="1"/>
      <c r="I186" s="1"/>
      <c r="J186" s="109"/>
    </row>
    <row r="187" spans="1:10" ht="15.75" customHeight="1">
      <c r="A187" s="1"/>
      <c r="H187" s="1"/>
      <c r="I187" s="1"/>
      <c r="J187" s="109"/>
    </row>
    <row r="188" spans="1:10" ht="15.75" customHeight="1">
      <c r="A188" s="1"/>
      <c r="H188" s="1"/>
      <c r="I188" s="1"/>
      <c r="J188" s="109"/>
    </row>
    <row r="189" spans="1:10" ht="15.75" customHeight="1">
      <c r="A189" s="1"/>
      <c r="H189" s="1"/>
      <c r="I189" s="1"/>
      <c r="J189" s="109"/>
    </row>
    <row r="190" spans="1:10" ht="15.75" customHeight="1">
      <c r="A190" s="1"/>
      <c r="H190" s="1"/>
      <c r="I190" s="1"/>
      <c r="J190" s="109"/>
    </row>
    <row r="191" spans="1:10" ht="15.75" customHeight="1">
      <c r="A191" s="1"/>
      <c r="H191" s="1"/>
      <c r="I191" s="1"/>
      <c r="J191" s="109"/>
    </row>
    <row r="192" spans="1:10" ht="15.75" customHeight="1">
      <c r="A192" s="1"/>
      <c r="H192" s="1"/>
      <c r="I192" s="1"/>
      <c r="J192" s="109"/>
    </row>
    <row r="193" spans="1:10" ht="15.75" customHeight="1">
      <c r="A193" s="1"/>
      <c r="H193" s="1"/>
      <c r="I193" s="1"/>
      <c r="J193" s="109"/>
    </row>
    <row r="194" spans="1:10" ht="15.75" customHeight="1">
      <c r="A194" s="1"/>
      <c r="H194" s="1"/>
      <c r="I194" s="1"/>
      <c r="J194" s="109"/>
    </row>
    <row r="195" spans="1:10" ht="15.75" customHeight="1">
      <c r="A195" s="1"/>
      <c r="H195" s="1"/>
      <c r="I195" s="1"/>
      <c r="J195" s="109"/>
    </row>
    <row r="196" spans="1:10" ht="15.75" customHeight="1">
      <c r="A196" s="1"/>
      <c r="H196" s="1"/>
      <c r="I196" s="1"/>
      <c r="J196" s="109"/>
    </row>
    <row r="197" spans="1:10" ht="15.75" customHeight="1">
      <c r="A197" s="1"/>
      <c r="H197" s="1"/>
      <c r="I197" s="1"/>
      <c r="J197" s="109"/>
    </row>
    <row r="198" spans="1:10" ht="15.75" customHeight="1">
      <c r="A198" s="1"/>
      <c r="H198" s="1"/>
      <c r="I198" s="1"/>
      <c r="J198" s="109"/>
    </row>
    <row r="199" spans="1:10" ht="15.75" customHeight="1">
      <c r="A199" s="1"/>
      <c r="H199" s="1"/>
      <c r="I199" s="1"/>
      <c r="J199" s="109"/>
    </row>
    <row r="200" spans="1:10" ht="15.75" customHeight="1">
      <c r="A200" s="1"/>
      <c r="H200" s="1"/>
      <c r="I200" s="1"/>
      <c r="J200" s="109"/>
    </row>
    <row r="201" spans="1:10" ht="15.75" customHeight="1">
      <c r="A201" s="1"/>
      <c r="H201" s="1"/>
      <c r="I201" s="1"/>
      <c r="J201" s="109"/>
    </row>
    <row r="202" spans="1:10" ht="15.75" customHeight="1">
      <c r="A202" s="1"/>
      <c r="H202" s="1"/>
      <c r="I202" s="1"/>
      <c r="J202" s="109"/>
    </row>
    <row r="203" spans="1:10" ht="15.75" customHeight="1">
      <c r="A203" s="1"/>
      <c r="H203" s="1"/>
      <c r="I203" s="1"/>
      <c r="J203" s="109"/>
    </row>
    <row r="204" spans="1:10" ht="15.75" customHeight="1">
      <c r="A204" s="1"/>
      <c r="H204" s="1"/>
      <c r="I204" s="1"/>
      <c r="J204" s="109"/>
    </row>
    <row r="205" spans="1:10" ht="15.75" customHeight="1">
      <c r="A205" s="1"/>
      <c r="H205" s="1"/>
      <c r="I205" s="1"/>
      <c r="J205" s="109"/>
    </row>
    <row r="206" spans="1:10" ht="15.75" customHeight="1">
      <c r="A206" s="1"/>
      <c r="H206" s="1"/>
      <c r="I206" s="1"/>
      <c r="J206" s="109"/>
    </row>
    <row r="207" spans="1:10" ht="15.75" customHeight="1">
      <c r="A207" s="1"/>
      <c r="H207" s="1"/>
      <c r="I207" s="1"/>
      <c r="J207" s="109"/>
    </row>
    <row r="208" spans="1:10" ht="15.75" customHeight="1">
      <c r="A208" s="1"/>
      <c r="H208" s="1"/>
      <c r="I208" s="1"/>
      <c r="J208" s="109"/>
    </row>
    <row r="209" spans="1:10" ht="15.75" customHeight="1">
      <c r="A209" s="1"/>
      <c r="H209" s="1"/>
      <c r="I209" s="1"/>
      <c r="J209" s="109"/>
    </row>
    <row r="210" spans="1:10" ht="15.75" customHeight="1">
      <c r="A210" s="1"/>
      <c r="H210" s="1"/>
      <c r="I210" s="1"/>
      <c r="J210" s="109"/>
    </row>
    <row r="211" spans="1:10" ht="15.75" customHeight="1">
      <c r="A211" s="1"/>
      <c r="H211" s="1"/>
      <c r="I211" s="1"/>
      <c r="J211" s="109"/>
    </row>
    <row r="212" spans="1:10" ht="15.75" customHeight="1">
      <c r="A212" s="1"/>
      <c r="H212" s="1"/>
      <c r="I212" s="1"/>
      <c r="J212" s="109"/>
    </row>
    <row r="213" spans="1:10" ht="15.75" customHeight="1">
      <c r="A213" s="1"/>
      <c r="H213" s="1"/>
      <c r="I213" s="1"/>
      <c r="J213" s="109"/>
    </row>
    <row r="214" spans="1:10" ht="15.75" customHeight="1">
      <c r="A214" s="1"/>
      <c r="H214" s="1"/>
      <c r="I214" s="1"/>
      <c r="J214" s="109"/>
    </row>
    <row r="215" spans="1:10" ht="15.75" customHeight="1">
      <c r="A215" s="1"/>
      <c r="H215" s="1"/>
      <c r="I215" s="1"/>
      <c r="J215" s="109"/>
    </row>
    <row r="216" spans="1:10" ht="15.75" customHeight="1">
      <c r="A216" s="1"/>
      <c r="H216" s="1"/>
      <c r="I216" s="1"/>
      <c r="J216" s="109"/>
    </row>
    <row r="217" spans="1:10" ht="15.75" customHeight="1">
      <c r="A217" s="1"/>
      <c r="H217" s="1"/>
      <c r="I217" s="1"/>
      <c r="J217" s="109"/>
    </row>
    <row r="218" spans="1:10" ht="15.75" customHeight="1">
      <c r="A218" s="1"/>
      <c r="H218" s="1"/>
      <c r="I218" s="1"/>
      <c r="J218" s="109"/>
    </row>
    <row r="219" spans="1:10" ht="15.75" customHeight="1">
      <c r="A219" s="1"/>
      <c r="H219" s="1"/>
      <c r="I219" s="1"/>
      <c r="J219" s="109"/>
    </row>
    <row r="220" spans="1:10" ht="15.75" customHeight="1">
      <c r="A220" s="1"/>
      <c r="H220" s="1"/>
      <c r="I220" s="1"/>
      <c r="J220" s="109"/>
    </row>
    <row r="221" spans="1:10" ht="15.75" customHeight="1">
      <c r="A221" s="1"/>
      <c r="H221" s="1"/>
      <c r="I221" s="1"/>
      <c r="J221" s="109"/>
    </row>
    <row r="222" spans="1:10" ht="15.75" customHeight="1">
      <c r="A222" s="1"/>
      <c r="H222" s="1"/>
      <c r="I222" s="1"/>
      <c r="J222" s="109"/>
    </row>
    <row r="223" spans="1:10" ht="15.75" customHeight="1">
      <c r="A223" s="1"/>
      <c r="H223" s="1"/>
      <c r="I223" s="1"/>
      <c r="J223" s="109"/>
    </row>
    <row r="224" spans="1:10" ht="15.75" customHeight="1">
      <c r="A224" s="1"/>
      <c r="H224" s="1"/>
      <c r="I224" s="1"/>
      <c r="J224" s="109"/>
    </row>
    <row r="225" spans="1:10" ht="15.75" customHeight="1">
      <c r="A225" s="1"/>
      <c r="H225" s="1"/>
      <c r="I225" s="1"/>
      <c r="J225" s="109"/>
    </row>
    <row r="226" spans="1:10" ht="15.75" customHeight="1">
      <c r="A226" s="1"/>
      <c r="H226" s="1"/>
      <c r="I226" s="1"/>
      <c r="J226" s="109"/>
    </row>
    <row r="227" spans="1:10" ht="15.75" customHeight="1">
      <c r="A227" s="1"/>
      <c r="H227" s="1"/>
      <c r="I227" s="1"/>
      <c r="J227" s="109"/>
    </row>
    <row r="228" spans="1:10" ht="15.75" customHeight="1">
      <c r="A228" s="1"/>
      <c r="H228" s="1"/>
      <c r="I228" s="1"/>
      <c r="J228" s="109"/>
    </row>
    <row r="229" spans="1:10" ht="15.75" customHeight="1">
      <c r="A229" s="1"/>
      <c r="H229" s="1"/>
      <c r="I229" s="1"/>
      <c r="J229" s="109"/>
    </row>
    <row r="230" spans="1:10" ht="15.75" customHeight="1">
      <c r="A230" s="1"/>
      <c r="H230" s="1"/>
      <c r="I230" s="1"/>
      <c r="J230" s="109"/>
    </row>
    <row r="231" spans="1:10" ht="15.75" customHeight="1">
      <c r="A231" s="1"/>
      <c r="H231" s="1"/>
      <c r="I231" s="1"/>
      <c r="J231" s="109"/>
    </row>
    <row r="232" spans="1:10" ht="15.75" customHeight="1">
      <c r="A232" s="1"/>
      <c r="H232" s="1"/>
      <c r="I232" s="1"/>
      <c r="J232" s="109"/>
    </row>
    <row r="233" spans="1:10" ht="15.75" customHeight="1">
      <c r="A233" s="1"/>
      <c r="H233" s="1"/>
      <c r="I233" s="1"/>
      <c r="J233" s="109"/>
    </row>
    <row r="234" spans="1:10" ht="15.75" customHeight="1">
      <c r="A234" s="1"/>
      <c r="H234" s="1"/>
      <c r="I234" s="1"/>
      <c r="J234" s="109"/>
    </row>
    <row r="235" spans="1:10" ht="15.75" customHeight="1">
      <c r="A235" s="1"/>
      <c r="H235" s="1"/>
      <c r="I235" s="1"/>
      <c r="J235" s="109"/>
    </row>
    <row r="236" spans="1:10" ht="15.75" customHeight="1">
      <c r="A236" s="1"/>
      <c r="H236" s="1"/>
      <c r="I236" s="1"/>
      <c r="J236" s="109"/>
    </row>
    <row r="237" spans="1:10" ht="15.75" customHeight="1">
      <c r="A237" s="1"/>
      <c r="H237" s="1"/>
      <c r="I237" s="1"/>
      <c r="J237" s="109"/>
    </row>
    <row r="238" spans="1:10" ht="15.75" customHeight="1">
      <c r="A238" s="1"/>
      <c r="H238" s="1"/>
      <c r="I238" s="1"/>
      <c r="J238" s="109"/>
    </row>
    <row r="239" spans="1:10" ht="15.75" customHeight="1">
      <c r="A239" s="1"/>
      <c r="H239" s="1"/>
      <c r="I239" s="1"/>
      <c r="J239" s="109"/>
    </row>
    <row r="240" spans="1:10" ht="15.75" customHeight="1">
      <c r="A240" s="1"/>
      <c r="H240" s="1"/>
      <c r="I240" s="1"/>
      <c r="J240" s="109"/>
    </row>
    <row r="241" spans="1:10" ht="15.75" customHeight="1">
      <c r="A241" s="1"/>
      <c r="H241" s="1"/>
      <c r="I241" s="1"/>
      <c r="J241" s="109"/>
    </row>
    <row r="242" spans="1:10" ht="15.75" customHeight="1">
      <c r="A242" s="1"/>
      <c r="H242" s="1"/>
      <c r="I242" s="1"/>
      <c r="J242" s="109"/>
    </row>
    <row r="243" spans="1:10" ht="15.75" customHeight="1">
      <c r="A243" s="1"/>
      <c r="H243" s="1"/>
      <c r="I243" s="1"/>
      <c r="J243" s="109"/>
    </row>
    <row r="244" spans="1:10" ht="15.75" customHeight="1">
      <c r="A244" s="1"/>
      <c r="H244" s="1"/>
      <c r="I244" s="1"/>
      <c r="J244" s="109"/>
    </row>
    <row r="245" spans="1:10" ht="15.75" customHeight="1">
      <c r="A245" s="1"/>
      <c r="H245" s="1"/>
      <c r="I245" s="1"/>
      <c r="J245" s="109"/>
    </row>
    <row r="246" spans="1:10" ht="15.75" customHeight="1">
      <c r="A246" s="1"/>
      <c r="H246" s="1"/>
      <c r="I246" s="1"/>
      <c r="J246" s="109"/>
    </row>
    <row r="247" spans="1:10" ht="15.75" customHeight="1">
      <c r="A247" s="1"/>
      <c r="H247" s="1"/>
      <c r="I247" s="1"/>
      <c r="J247" s="109"/>
    </row>
    <row r="248" spans="1:10" ht="15.75" customHeight="1">
      <c r="A248" s="1"/>
      <c r="H248" s="1"/>
      <c r="I248" s="1"/>
      <c r="J248" s="109"/>
    </row>
    <row r="249" spans="1:10" ht="15.75" customHeight="1">
      <c r="A249" s="1"/>
      <c r="H249" s="1"/>
      <c r="I249" s="1"/>
      <c r="J249" s="109"/>
    </row>
    <row r="250" spans="1:10" ht="15.75" customHeight="1">
      <c r="A250" s="1"/>
      <c r="H250" s="1"/>
      <c r="I250" s="1"/>
      <c r="J250" s="109"/>
    </row>
    <row r="251" spans="1:10" ht="15.75" customHeight="1">
      <c r="A251" s="1"/>
      <c r="H251" s="1"/>
      <c r="I251" s="1"/>
      <c r="J251" s="109"/>
    </row>
    <row r="252" spans="1:10" ht="15.75" customHeight="1">
      <c r="A252" s="1"/>
      <c r="H252" s="1"/>
      <c r="I252" s="1"/>
      <c r="J252" s="109"/>
    </row>
    <row r="253" spans="1:10" ht="15.75" customHeight="1">
      <c r="A253" s="1"/>
      <c r="H253" s="1"/>
      <c r="I253" s="1"/>
      <c r="J253" s="109"/>
    </row>
    <row r="254" spans="1:10" ht="15.75" customHeight="1">
      <c r="A254" s="1"/>
      <c r="H254" s="1"/>
      <c r="I254" s="1"/>
      <c r="J254" s="109"/>
    </row>
    <row r="255" spans="1:10" ht="15.75" customHeight="1">
      <c r="A255" s="1"/>
      <c r="H255" s="1"/>
      <c r="I255" s="1"/>
      <c r="J255" s="109"/>
    </row>
    <row r="256" spans="1:10" ht="15.75" customHeight="1">
      <c r="A256" s="1"/>
      <c r="H256" s="1"/>
      <c r="I256" s="1"/>
      <c r="J256" s="109"/>
    </row>
    <row r="257" spans="1:10" ht="15.75" customHeight="1">
      <c r="A257" s="1"/>
      <c r="H257" s="1"/>
      <c r="I257" s="1"/>
      <c r="J257" s="109"/>
    </row>
    <row r="258" spans="1:10" ht="15.75" customHeight="1">
      <c r="A258" s="1"/>
      <c r="H258" s="1"/>
      <c r="I258" s="1"/>
      <c r="J258" s="109"/>
    </row>
    <row r="259" spans="1:10" ht="15.75" customHeight="1">
      <c r="A259" s="1"/>
      <c r="H259" s="1"/>
      <c r="I259" s="1"/>
      <c r="J259" s="109"/>
    </row>
    <row r="260" spans="1:10" ht="15.75" customHeight="1">
      <c r="A260" s="1"/>
      <c r="H260" s="1"/>
      <c r="I260" s="1"/>
      <c r="J260" s="109"/>
    </row>
    <row r="261" spans="1:10" ht="15.75" customHeight="1">
      <c r="A261" s="1"/>
      <c r="H261" s="1"/>
      <c r="I261" s="1"/>
      <c r="J261" s="109"/>
    </row>
    <row r="262" spans="1:10" ht="15.75" customHeight="1">
      <c r="A262" s="1"/>
      <c r="H262" s="1"/>
      <c r="I262" s="1"/>
      <c r="J262" s="109"/>
    </row>
    <row r="263" spans="1:10" ht="15.75" customHeight="1">
      <c r="A263" s="1"/>
      <c r="H263" s="1"/>
      <c r="I263" s="1"/>
      <c r="J263" s="109"/>
    </row>
    <row r="264" spans="1:10" ht="15.75" customHeight="1">
      <c r="A264" s="1"/>
      <c r="H264" s="1"/>
      <c r="I264" s="1"/>
      <c r="J264" s="109"/>
    </row>
    <row r="265" spans="1:10" ht="15.75" customHeight="1">
      <c r="A265" s="1"/>
      <c r="H265" s="1"/>
      <c r="I265" s="1"/>
      <c r="J265" s="109"/>
    </row>
    <row r="266" spans="1:10" ht="15.75" customHeight="1">
      <c r="A266" s="1"/>
      <c r="H266" s="1"/>
      <c r="I266" s="1"/>
      <c r="J266" s="109"/>
    </row>
    <row r="267" spans="1:10" ht="15.75" customHeight="1">
      <c r="A267" s="1"/>
      <c r="H267" s="1"/>
      <c r="I267" s="1"/>
      <c r="J267" s="109"/>
    </row>
    <row r="268" spans="1:10" ht="15.75" customHeight="1">
      <c r="A268" s="1"/>
      <c r="H268" s="1"/>
      <c r="I268" s="1"/>
      <c r="J268" s="109"/>
    </row>
    <row r="269" spans="1:10" ht="15.75" customHeight="1">
      <c r="A269" s="1"/>
      <c r="H269" s="1"/>
      <c r="I269" s="1"/>
      <c r="J269" s="109"/>
    </row>
    <row r="270" spans="1:10" ht="15.75" customHeight="1">
      <c r="A270" s="1"/>
      <c r="H270" s="1"/>
      <c r="I270" s="1"/>
      <c r="J270" s="109"/>
    </row>
    <row r="271" spans="1:10" ht="15.75" customHeight="1">
      <c r="A271" s="1"/>
      <c r="H271" s="1"/>
      <c r="I271" s="1"/>
      <c r="J271" s="109"/>
    </row>
    <row r="272" spans="1:10" ht="15.75" customHeight="1">
      <c r="A272" s="1"/>
      <c r="H272" s="1"/>
      <c r="I272" s="1"/>
      <c r="J272" s="109"/>
    </row>
    <row r="273" spans="1:10" ht="15.75" customHeight="1">
      <c r="A273" s="1"/>
      <c r="H273" s="1"/>
      <c r="I273" s="1"/>
      <c r="J273" s="109"/>
    </row>
    <row r="274" spans="1:10" ht="15.75" customHeight="1">
      <c r="A274" s="1"/>
      <c r="H274" s="1"/>
      <c r="I274" s="1"/>
      <c r="J274" s="109"/>
    </row>
    <row r="275" spans="1:10" ht="15.75" customHeight="1">
      <c r="A275" s="1"/>
      <c r="H275" s="1"/>
      <c r="I275" s="1"/>
      <c r="J275" s="109"/>
    </row>
    <row r="276" spans="1:10" ht="15.75" customHeight="1">
      <c r="A276" s="1"/>
      <c r="H276" s="1"/>
      <c r="I276" s="1"/>
      <c r="J276" s="109"/>
    </row>
    <row r="277" spans="1:10" ht="15.75" customHeight="1">
      <c r="A277" s="1"/>
      <c r="H277" s="1"/>
      <c r="I277" s="1"/>
      <c r="J277" s="109"/>
    </row>
    <row r="278" spans="1:10" ht="15.75" customHeight="1">
      <c r="A278" s="1"/>
      <c r="H278" s="1"/>
      <c r="I278" s="1"/>
      <c r="J278" s="109"/>
    </row>
    <row r="279" spans="1:10" ht="15.75" customHeight="1">
      <c r="A279" s="1"/>
      <c r="H279" s="1"/>
      <c r="I279" s="1"/>
      <c r="J279" s="109"/>
    </row>
    <row r="280" spans="1:10" ht="15.75" customHeight="1">
      <c r="A280" s="1"/>
      <c r="H280" s="1"/>
      <c r="I280" s="1"/>
      <c r="J280" s="109"/>
    </row>
    <row r="281" spans="1:10" ht="15.75" customHeight="1">
      <c r="A281" s="1"/>
      <c r="H281" s="1"/>
      <c r="I281" s="1"/>
      <c r="J281" s="109"/>
    </row>
    <row r="282" spans="1:10" ht="15.75" customHeight="1">
      <c r="A282" s="1"/>
      <c r="H282" s="1"/>
      <c r="I282" s="1"/>
      <c r="J282" s="109"/>
    </row>
    <row r="283" spans="1:10" ht="15.75" customHeight="1">
      <c r="A283" s="1"/>
      <c r="H283" s="1"/>
      <c r="I283" s="1"/>
      <c r="J283" s="109"/>
    </row>
    <row r="284" spans="1:10" ht="15.75" customHeight="1">
      <c r="A284" s="1"/>
      <c r="H284" s="1"/>
      <c r="I284" s="1"/>
      <c r="J284" s="109"/>
    </row>
    <row r="285" spans="1:10" ht="15.75" customHeight="1">
      <c r="A285" s="1"/>
      <c r="H285" s="1"/>
      <c r="I285" s="1"/>
      <c r="J285" s="109"/>
    </row>
    <row r="286" spans="1:10" ht="15.75" customHeight="1">
      <c r="A286" s="1"/>
      <c r="H286" s="1"/>
      <c r="I286" s="1"/>
      <c r="J286" s="109"/>
    </row>
    <row r="287" spans="1:10" ht="15.75" customHeight="1">
      <c r="A287" s="1"/>
      <c r="H287" s="1"/>
      <c r="I287" s="1"/>
      <c r="J287" s="109"/>
    </row>
    <row r="288" spans="1:10" ht="15.75" customHeight="1">
      <c r="A288" s="1"/>
      <c r="H288" s="1"/>
      <c r="I288" s="1"/>
      <c r="J288" s="109"/>
    </row>
    <row r="289" spans="1:10" ht="15.75" customHeight="1">
      <c r="A289" s="1"/>
      <c r="H289" s="1"/>
      <c r="I289" s="1"/>
      <c r="J289" s="109"/>
    </row>
    <row r="290" spans="1:10" ht="15.75" customHeight="1">
      <c r="A290" s="1"/>
      <c r="H290" s="1"/>
      <c r="I290" s="1"/>
      <c r="J290" s="109"/>
    </row>
    <row r="291" spans="1:10" ht="15.75" customHeight="1">
      <c r="A291" s="1"/>
      <c r="H291" s="1"/>
      <c r="I291" s="1"/>
      <c r="J291" s="109"/>
    </row>
    <row r="292" spans="1:10" ht="15.75" customHeight="1">
      <c r="A292" s="1"/>
      <c r="H292" s="1"/>
      <c r="I292" s="1"/>
      <c r="J292" s="109"/>
    </row>
    <row r="293" spans="1:10" ht="15.75" customHeight="1">
      <c r="A293" s="1"/>
      <c r="H293" s="1"/>
      <c r="I293" s="1"/>
      <c r="J293" s="109"/>
    </row>
    <row r="294" spans="1:10" ht="15.75" customHeight="1">
      <c r="A294" s="1"/>
      <c r="H294" s="1"/>
      <c r="I294" s="1"/>
      <c r="J294" s="109"/>
    </row>
    <row r="295" spans="1:10" ht="15.75" customHeight="1">
      <c r="A295" s="1"/>
      <c r="H295" s="1"/>
      <c r="I295" s="1"/>
      <c r="J295" s="109"/>
    </row>
    <row r="296" spans="1:10" ht="15.75" customHeight="1">
      <c r="A296" s="1"/>
      <c r="H296" s="1"/>
      <c r="I296" s="1"/>
      <c r="J296" s="109"/>
    </row>
    <row r="297" spans="1:10" ht="15.75" customHeight="1">
      <c r="A297" s="1"/>
      <c r="H297" s="1"/>
      <c r="I297" s="1"/>
      <c r="J297" s="109"/>
    </row>
    <row r="298" spans="1:10" ht="15.75" customHeight="1">
      <c r="A298" s="1"/>
      <c r="H298" s="1"/>
      <c r="I298" s="1"/>
      <c r="J298" s="109"/>
    </row>
    <row r="299" spans="1:10" ht="15.75" customHeight="1">
      <c r="A299" s="1"/>
      <c r="H299" s="1"/>
      <c r="I299" s="1"/>
      <c r="J299" s="109"/>
    </row>
    <row r="300" spans="1:10" ht="15.75" customHeight="1">
      <c r="A300" s="1"/>
      <c r="H300" s="1"/>
      <c r="I300" s="1"/>
      <c r="J300" s="109"/>
    </row>
    <row r="301" spans="1:10" ht="15.75" customHeight="1">
      <c r="A301" s="1"/>
      <c r="H301" s="1"/>
      <c r="I301" s="1"/>
      <c r="J301" s="109"/>
    </row>
    <row r="302" spans="1:10" ht="15.75" customHeight="1">
      <c r="A302" s="1"/>
      <c r="H302" s="1"/>
      <c r="I302" s="1"/>
      <c r="J302" s="109"/>
    </row>
    <row r="303" spans="1:10" ht="15.75" customHeight="1">
      <c r="A303" s="1"/>
      <c r="H303" s="1"/>
      <c r="I303" s="1"/>
      <c r="J303" s="109"/>
    </row>
    <row r="304" spans="1:10" ht="15.75" customHeight="1">
      <c r="A304" s="1"/>
      <c r="H304" s="1"/>
      <c r="I304" s="1"/>
      <c r="J304" s="109"/>
    </row>
    <row r="305" spans="1:10" ht="15.75" customHeight="1">
      <c r="A305" s="1"/>
      <c r="H305" s="1"/>
      <c r="I305" s="1"/>
      <c r="J305" s="109"/>
    </row>
    <row r="306" spans="1:10" ht="15.75" customHeight="1">
      <c r="A306" s="1"/>
      <c r="H306" s="1"/>
      <c r="I306" s="1"/>
      <c r="J306" s="109"/>
    </row>
    <row r="307" spans="1:10" ht="15.75" customHeight="1">
      <c r="A307" s="1"/>
      <c r="H307" s="1"/>
      <c r="I307" s="1"/>
      <c r="J307" s="109"/>
    </row>
    <row r="308" spans="1:10" ht="15.75" customHeight="1">
      <c r="A308" s="1"/>
      <c r="H308" s="1"/>
      <c r="I308" s="1"/>
      <c r="J308" s="109"/>
    </row>
    <row r="309" spans="1:10" ht="15.75" customHeight="1">
      <c r="A309" s="1"/>
      <c r="H309" s="1"/>
      <c r="I309" s="1"/>
      <c r="J309" s="109"/>
    </row>
    <row r="310" spans="1:10" ht="15.75" customHeight="1">
      <c r="A310" s="1"/>
      <c r="H310" s="1"/>
      <c r="I310" s="1"/>
      <c r="J310" s="109"/>
    </row>
    <row r="311" spans="1:10" ht="15.75" customHeight="1">
      <c r="A311" s="1"/>
      <c r="H311" s="1"/>
      <c r="I311" s="1"/>
      <c r="J311" s="109"/>
    </row>
    <row r="312" spans="1:10" ht="15.75" customHeight="1">
      <c r="A312" s="1"/>
      <c r="H312" s="1"/>
      <c r="I312" s="1"/>
      <c r="J312" s="109"/>
    </row>
    <row r="313" spans="1:10" ht="15.75" customHeight="1">
      <c r="A313" s="1"/>
      <c r="H313" s="1"/>
      <c r="I313" s="1"/>
      <c r="J313" s="109"/>
    </row>
    <row r="314" spans="1:10" ht="15.75" customHeight="1">
      <c r="A314" s="1"/>
      <c r="H314" s="1"/>
      <c r="I314" s="1"/>
      <c r="J314" s="109"/>
    </row>
    <row r="315" spans="1:10" ht="15.75" customHeight="1">
      <c r="A315" s="1"/>
      <c r="H315" s="1"/>
      <c r="I315" s="1"/>
      <c r="J315" s="109"/>
    </row>
    <row r="316" spans="1:10" ht="15.75" customHeight="1">
      <c r="A316" s="1"/>
      <c r="H316" s="1"/>
      <c r="I316" s="1"/>
      <c r="J316" s="109"/>
    </row>
    <row r="317" spans="1:10" ht="15.75" customHeight="1">
      <c r="A317" s="1"/>
      <c r="H317" s="1"/>
      <c r="I317" s="1"/>
      <c r="J317" s="109"/>
    </row>
    <row r="318" spans="1:10" ht="15.75" customHeight="1">
      <c r="A318" s="1"/>
      <c r="H318" s="1"/>
      <c r="I318" s="1"/>
      <c r="J318" s="109"/>
    </row>
    <row r="319" spans="1:10" ht="15.75" customHeight="1">
      <c r="A319" s="1"/>
      <c r="H319" s="1"/>
      <c r="I319" s="1"/>
      <c r="J319" s="109"/>
    </row>
    <row r="320" spans="1:10" ht="15.75" customHeight="1">
      <c r="A320" s="1"/>
      <c r="H320" s="1"/>
      <c r="I320" s="1"/>
      <c r="J320" s="109"/>
    </row>
    <row r="321" spans="1:10" ht="15.75" customHeight="1">
      <c r="A321" s="1"/>
      <c r="H321" s="1"/>
      <c r="I321" s="1"/>
      <c r="J321" s="109"/>
    </row>
    <row r="322" spans="1:10" ht="15.75" customHeight="1">
      <c r="A322" s="1"/>
      <c r="H322" s="1"/>
      <c r="I322" s="1"/>
      <c r="J322" s="109"/>
    </row>
    <row r="323" spans="1:10" ht="15.75" customHeight="1">
      <c r="A323" s="1"/>
      <c r="H323" s="1"/>
      <c r="I323" s="1"/>
      <c r="J323" s="109"/>
    </row>
    <row r="324" spans="1:10" ht="15.75" customHeight="1">
      <c r="A324" s="1"/>
      <c r="H324" s="1"/>
      <c r="I324" s="1"/>
      <c r="J324" s="109"/>
    </row>
    <row r="325" spans="1:10" ht="15.75" customHeight="1">
      <c r="A325" s="1"/>
      <c r="H325" s="1"/>
      <c r="I325" s="1"/>
      <c r="J325" s="109"/>
    </row>
    <row r="326" spans="1:10" ht="15.75" customHeight="1">
      <c r="A326" s="1"/>
      <c r="H326" s="1"/>
      <c r="I326" s="1"/>
      <c r="J326" s="109"/>
    </row>
    <row r="327" spans="1:10" ht="15.75" customHeight="1">
      <c r="A327" s="1"/>
      <c r="H327" s="1"/>
      <c r="I327" s="1"/>
      <c r="J327" s="109"/>
    </row>
    <row r="328" spans="1:10" ht="15.75" customHeight="1">
      <c r="A328" s="1"/>
      <c r="H328" s="1"/>
      <c r="I328" s="1"/>
      <c r="J328" s="109"/>
    </row>
    <row r="329" spans="1:10" ht="15.75" customHeight="1">
      <c r="A329" s="1"/>
      <c r="H329" s="1"/>
      <c r="I329" s="1"/>
      <c r="J329" s="109"/>
    </row>
    <row r="330" spans="1:10" ht="15.75" customHeight="1">
      <c r="A330" s="1"/>
      <c r="H330" s="1"/>
      <c r="I330" s="1"/>
      <c r="J330" s="109"/>
    </row>
    <row r="331" spans="1:10" ht="15.75" customHeight="1">
      <c r="A331" s="1"/>
      <c r="H331" s="1"/>
      <c r="I331" s="1"/>
      <c r="J331" s="109"/>
    </row>
    <row r="332" spans="1:10" ht="15.75" customHeight="1">
      <c r="A332" s="1"/>
      <c r="H332" s="1"/>
      <c r="I332" s="1"/>
      <c r="J332" s="109"/>
    </row>
    <row r="333" spans="1:10" ht="15.75" customHeight="1">
      <c r="A333" s="1"/>
      <c r="H333" s="1"/>
      <c r="I333" s="1"/>
      <c r="J333" s="109"/>
    </row>
    <row r="334" spans="1:10" ht="15.75" customHeight="1">
      <c r="A334" s="1"/>
      <c r="H334" s="1"/>
      <c r="I334" s="1"/>
      <c r="J334" s="109"/>
    </row>
    <row r="335" spans="1:10" ht="15.75" customHeight="1">
      <c r="A335" s="1"/>
      <c r="H335" s="1"/>
      <c r="I335" s="1"/>
      <c r="J335" s="109"/>
    </row>
    <row r="336" spans="1:10" ht="15.75" customHeight="1">
      <c r="A336" s="1"/>
      <c r="H336" s="1"/>
      <c r="I336" s="1"/>
      <c r="J336" s="109"/>
    </row>
    <row r="337" spans="1:10" ht="15.75" customHeight="1">
      <c r="A337" s="1"/>
      <c r="H337" s="1"/>
      <c r="I337" s="1"/>
      <c r="J337" s="109"/>
    </row>
    <row r="338" spans="1:10" ht="15.75" customHeight="1">
      <c r="A338" s="1"/>
      <c r="H338" s="1"/>
      <c r="I338" s="1"/>
      <c r="J338" s="109"/>
    </row>
    <row r="339" spans="1:10" ht="15.75" customHeight="1">
      <c r="A339" s="1"/>
      <c r="H339" s="1"/>
      <c r="I339" s="1"/>
      <c r="J339" s="109"/>
    </row>
    <row r="340" spans="1:10" ht="15.75" customHeight="1">
      <c r="A340" s="1"/>
      <c r="H340" s="1"/>
      <c r="I340" s="1"/>
      <c r="J340" s="109"/>
    </row>
    <row r="341" spans="1:10" ht="15.75" customHeight="1">
      <c r="A341" s="1"/>
      <c r="H341" s="1"/>
      <c r="I341" s="1"/>
      <c r="J341" s="109"/>
    </row>
    <row r="342" spans="1:10" ht="15.75" customHeight="1">
      <c r="A342" s="1"/>
      <c r="H342" s="1"/>
      <c r="I342" s="1"/>
      <c r="J342" s="109"/>
    </row>
    <row r="343" spans="1:10" ht="15.75" customHeight="1">
      <c r="A343" s="1"/>
      <c r="H343" s="1"/>
      <c r="I343" s="1"/>
      <c r="J343" s="109"/>
    </row>
    <row r="344" spans="1:10" ht="15.75" customHeight="1">
      <c r="A344" s="1"/>
      <c r="H344" s="1"/>
      <c r="I344" s="1"/>
      <c r="J344" s="109"/>
    </row>
    <row r="345" spans="1:10" ht="15.75" customHeight="1">
      <c r="A345" s="1"/>
      <c r="H345" s="1"/>
      <c r="I345" s="1"/>
      <c r="J345" s="109"/>
    </row>
    <row r="346" spans="1:10" ht="15.75" customHeight="1">
      <c r="A346" s="1"/>
      <c r="H346" s="1"/>
      <c r="I346" s="1"/>
      <c r="J346" s="109"/>
    </row>
    <row r="347" spans="1:10" ht="15.75" customHeight="1">
      <c r="A347" s="1"/>
      <c r="H347" s="1"/>
      <c r="I347" s="1"/>
      <c r="J347" s="109"/>
    </row>
    <row r="348" spans="1:10" ht="15.75" customHeight="1">
      <c r="A348" s="1"/>
      <c r="H348" s="1"/>
      <c r="I348" s="1"/>
      <c r="J348" s="109"/>
    </row>
    <row r="349" spans="1:10" ht="15.75" customHeight="1">
      <c r="A349" s="1"/>
      <c r="H349" s="1"/>
      <c r="I349" s="1"/>
      <c r="J349" s="109"/>
    </row>
    <row r="350" spans="1:10" ht="15.75" customHeight="1">
      <c r="A350" s="1"/>
      <c r="H350" s="1"/>
      <c r="I350" s="1"/>
      <c r="J350" s="109"/>
    </row>
    <row r="351" spans="1:10" ht="15.75" customHeight="1">
      <c r="A351" s="1"/>
      <c r="H351" s="1"/>
      <c r="I351" s="1"/>
      <c r="J351" s="109"/>
    </row>
    <row r="352" spans="1:10" ht="15.75" customHeight="1">
      <c r="A352" s="1"/>
      <c r="H352" s="1"/>
      <c r="I352" s="1"/>
      <c r="J352" s="109"/>
    </row>
    <row r="353" spans="1:10" ht="15.75" customHeight="1">
      <c r="A353" s="1"/>
      <c r="H353" s="1"/>
      <c r="I353" s="1"/>
      <c r="J353" s="109"/>
    </row>
    <row r="354" spans="1:10" ht="15.75" customHeight="1">
      <c r="A354" s="1"/>
      <c r="H354" s="1"/>
      <c r="I354" s="1"/>
      <c r="J354" s="109"/>
    </row>
    <row r="355" spans="1:10" ht="15.75" customHeight="1">
      <c r="A355" s="1"/>
      <c r="H355" s="1"/>
      <c r="I355" s="1"/>
      <c r="J355" s="109"/>
    </row>
    <row r="356" spans="1:10" ht="15.75" customHeight="1">
      <c r="A356" s="1"/>
      <c r="H356" s="1"/>
      <c r="I356" s="1"/>
      <c r="J356" s="109"/>
    </row>
    <row r="357" spans="1:10" ht="15.75" customHeight="1">
      <c r="A357" s="1"/>
      <c r="H357" s="1"/>
      <c r="I357" s="1"/>
      <c r="J357" s="109"/>
    </row>
    <row r="358" spans="1:10" ht="15.75" customHeight="1">
      <c r="A358" s="1"/>
      <c r="H358" s="1"/>
      <c r="I358" s="1"/>
      <c r="J358" s="109"/>
    </row>
    <row r="359" spans="1:10" ht="15.75" customHeight="1">
      <c r="A359" s="1"/>
      <c r="H359" s="1"/>
      <c r="I359" s="1"/>
      <c r="J359" s="109"/>
    </row>
    <row r="360" spans="1:10" ht="15.75" customHeight="1">
      <c r="A360" s="1"/>
      <c r="H360" s="1"/>
      <c r="I360" s="1"/>
      <c r="J360" s="109"/>
    </row>
    <row r="361" spans="1:10" ht="15.75" customHeight="1">
      <c r="A361" s="1"/>
      <c r="H361" s="1"/>
      <c r="I361" s="1"/>
      <c r="J361" s="109"/>
    </row>
    <row r="362" spans="1:10" ht="15.75" customHeight="1">
      <c r="A362" s="1"/>
      <c r="H362" s="1"/>
      <c r="I362" s="1"/>
      <c r="J362" s="109"/>
    </row>
    <row r="363" spans="1:10" ht="15.75" customHeight="1">
      <c r="A363" s="1"/>
      <c r="H363" s="1"/>
      <c r="I363" s="1"/>
      <c r="J363" s="109"/>
    </row>
    <row r="364" spans="1:10" ht="15.75" customHeight="1">
      <c r="A364" s="1"/>
      <c r="H364" s="1"/>
      <c r="I364" s="1"/>
      <c r="J364" s="109"/>
    </row>
    <row r="365" spans="1:10" ht="15.75" customHeight="1">
      <c r="A365" s="1"/>
      <c r="H365" s="1"/>
      <c r="I365" s="1"/>
      <c r="J365" s="109"/>
    </row>
    <row r="366" spans="1:10" ht="15.75" customHeight="1">
      <c r="A366" s="1"/>
      <c r="H366" s="1"/>
      <c r="I366" s="1"/>
      <c r="J366" s="109"/>
    </row>
    <row r="367" spans="1:10" ht="15.75" customHeight="1">
      <c r="A367" s="1"/>
      <c r="H367" s="1"/>
      <c r="I367" s="1"/>
      <c r="J367" s="109"/>
    </row>
    <row r="368" spans="1:10" ht="15.75" customHeight="1">
      <c r="A368" s="1"/>
      <c r="H368" s="1"/>
      <c r="I368" s="1"/>
      <c r="J368" s="109"/>
    </row>
    <row r="369" spans="1:10" ht="15.75" customHeight="1">
      <c r="A369" s="1"/>
      <c r="H369" s="1"/>
      <c r="I369" s="1"/>
      <c r="J369" s="109"/>
    </row>
    <row r="370" spans="1:10" ht="15.75" customHeight="1">
      <c r="A370" s="1"/>
      <c r="H370" s="1"/>
      <c r="I370" s="1"/>
      <c r="J370" s="109"/>
    </row>
    <row r="371" spans="1:10" ht="15.75" customHeight="1">
      <c r="A371" s="1"/>
      <c r="H371" s="1"/>
      <c r="I371" s="1"/>
      <c r="J371" s="109"/>
    </row>
    <row r="372" spans="1:10" ht="15.75" customHeight="1">
      <c r="A372" s="1"/>
      <c r="H372" s="1"/>
      <c r="I372" s="1"/>
      <c r="J372" s="109"/>
    </row>
    <row r="373" spans="1:10" ht="15.75" customHeight="1">
      <c r="A373" s="1"/>
      <c r="H373" s="1"/>
      <c r="I373" s="1"/>
      <c r="J373" s="109"/>
    </row>
    <row r="374" spans="1:10" ht="15.75" customHeight="1">
      <c r="A374" s="1"/>
      <c r="H374" s="1"/>
      <c r="I374" s="1"/>
      <c r="J374" s="109"/>
    </row>
    <row r="375" spans="1:10" ht="15.75" customHeight="1">
      <c r="A375" s="1"/>
      <c r="H375" s="1"/>
      <c r="I375" s="1"/>
      <c r="J375" s="109"/>
    </row>
    <row r="376" spans="1:10" ht="15.75" customHeight="1">
      <c r="A376" s="1"/>
      <c r="H376" s="1"/>
      <c r="I376" s="1"/>
      <c r="J376" s="109"/>
    </row>
    <row r="377" spans="1:10" ht="15.75" customHeight="1">
      <c r="A377" s="1"/>
      <c r="H377" s="1"/>
      <c r="I377" s="1"/>
      <c r="J377" s="109"/>
    </row>
    <row r="378" spans="1:10" ht="15.75" customHeight="1">
      <c r="A378" s="1"/>
      <c r="H378" s="1"/>
      <c r="I378" s="1"/>
      <c r="J378" s="109"/>
    </row>
    <row r="379" spans="1:10" ht="15.75" customHeight="1">
      <c r="A379" s="1"/>
      <c r="H379" s="1"/>
      <c r="I379" s="1"/>
      <c r="J379" s="109"/>
    </row>
    <row r="380" spans="1:10" ht="15.75" customHeight="1">
      <c r="A380" s="1"/>
      <c r="H380" s="1"/>
      <c r="I380" s="1"/>
      <c r="J380" s="109"/>
    </row>
    <row r="381" spans="1:10" ht="15.75" customHeight="1">
      <c r="A381" s="1"/>
      <c r="H381" s="1"/>
      <c r="I381" s="1"/>
      <c r="J381" s="109"/>
    </row>
    <row r="382" spans="1:10" ht="15.75" customHeight="1">
      <c r="A382" s="1"/>
      <c r="H382" s="1"/>
      <c r="I382" s="1"/>
      <c r="J382" s="109"/>
    </row>
    <row r="383" spans="1:10" ht="15.75" customHeight="1">
      <c r="A383" s="1"/>
      <c r="H383" s="1"/>
      <c r="I383" s="1"/>
      <c r="J383" s="109"/>
    </row>
    <row r="384" spans="1:10" ht="15.75" customHeight="1">
      <c r="A384" s="1"/>
      <c r="H384" s="1"/>
      <c r="I384" s="1"/>
      <c r="J384" s="109"/>
    </row>
    <row r="385" spans="1:10" ht="15.75" customHeight="1">
      <c r="A385" s="1"/>
      <c r="H385" s="1"/>
      <c r="I385" s="1"/>
      <c r="J385" s="109"/>
    </row>
    <row r="386" spans="1:10" ht="15.75" customHeight="1">
      <c r="A386" s="1"/>
      <c r="H386" s="1"/>
      <c r="I386" s="1"/>
      <c r="J386" s="109"/>
    </row>
    <row r="387" spans="1:10" ht="15.75" customHeight="1">
      <c r="A387" s="1"/>
      <c r="H387" s="1"/>
      <c r="I387" s="1"/>
      <c r="J387" s="109"/>
    </row>
    <row r="388" spans="1:10" ht="15.75" customHeight="1">
      <c r="A388" s="1"/>
      <c r="H388" s="1"/>
      <c r="I388" s="1"/>
      <c r="J388" s="109"/>
    </row>
    <row r="389" spans="1:10" ht="15.75" customHeight="1">
      <c r="A389" s="1"/>
      <c r="H389" s="1"/>
      <c r="I389" s="1"/>
      <c r="J389" s="109"/>
    </row>
    <row r="390" spans="1:10" ht="15.75" customHeight="1">
      <c r="A390" s="1"/>
      <c r="H390" s="1"/>
      <c r="I390" s="1"/>
      <c r="J390" s="109"/>
    </row>
    <row r="391" spans="1:10" ht="15.75" customHeight="1">
      <c r="A391" s="1"/>
      <c r="H391" s="1"/>
      <c r="I391" s="1"/>
      <c r="J391" s="109"/>
    </row>
    <row r="392" spans="1:10" ht="15.75" customHeight="1">
      <c r="A392" s="1"/>
      <c r="H392" s="1"/>
      <c r="I392" s="1"/>
      <c r="J392" s="109"/>
    </row>
    <row r="393" spans="1:10" ht="15.75" customHeight="1">
      <c r="A393" s="1"/>
      <c r="H393" s="1"/>
      <c r="I393" s="1"/>
      <c r="J393" s="109"/>
    </row>
    <row r="394" spans="1:10" ht="15.75" customHeight="1">
      <c r="A394" s="1"/>
      <c r="H394" s="1"/>
      <c r="I394" s="1"/>
      <c r="J394" s="109"/>
    </row>
    <row r="395" spans="1:10" ht="15.75" customHeight="1">
      <c r="A395" s="1"/>
      <c r="H395" s="1"/>
      <c r="I395" s="1"/>
      <c r="J395" s="109"/>
    </row>
    <row r="396" spans="1:10" ht="15.75" customHeight="1">
      <c r="A396" s="1"/>
      <c r="H396" s="1"/>
      <c r="I396" s="1"/>
      <c r="J396" s="109"/>
    </row>
    <row r="397" spans="1:10" ht="15.75" customHeight="1">
      <c r="A397" s="1"/>
      <c r="H397" s="1"/>
      <c r="I397" s="1"/>
      <c r="J397" s="109"/>
    </row>
    <row r="398" spans="1:10" ht="15.75" customHeight="1">
      <c r="A398" s="1"/>
      <c r="H398" s="1"/>
      <c r="I398" s="1"/>
      <c r="J398" s="109"/>
    </row>
    <row r="399" spans="1:10" ht="15.75" customHeight="1">
      <c r="A399" s="1"/>
      <c r="H399" s="1"/>
      <c r="I399" s="1"/>
      <c r="J399" s="109"/>
    </row>
    <row r="400" spans="1:10" ht="15.75" customHeight="1">
      <c r="A400" s="1"/>
      <c r="H400" s="1"/>
      <c r="I400" s="1"/>
      <c r="J400" s="109"/>
    </row>
    <row r="401" spans="1:10" ht="15.75" customHeight="1">
      <c r="A401" s="1"/>
      <c r="H401" s="1"/>
      <c r="I401" s="1"/>
      <c r="J401" s="109"/>
    </row>
    <row r="402" spans="1:10" ht="15.75" customHeight="1">
      <c r="A402" s="1"/>
      <c r="H402" s="1"/>
      <c r="I402" s="1"/>
      <c r="J402" s="109"/>
    </row>
    <row r="403" spans="1:10" ht="15.75" customHeight="1">
      <c r="A403" s="1"/>
      <c r="H403" s="1"/>
      <c r="I403" s="1"/>
      <c r="J403" s="109"/>
    </row>
    <row r="404" spans="1:10" ht="15.75" customHeight="1">
      <c r="A404" s="1"/>
      <c r="H404" s="1"/>
      <c r="I404" s="1"/>
      <c r="J404" s="109"/>
    </row>
    <row r="405" spans="1:10" ht="15.75" customHeight="1">
      <c r="A405" s="1"/>
      <c r="H405" s="1"/>
      <c r="I405" s="1"/>
      <c r="J405" s="109"/>
    </row>
    <row r="406" spans="1:10" ht="15.75" customHeight="1">
      <c r="A406" s="1"/>
      <c r="H406" s="1"/>
      <c r="I406" s="1"/>
      <c r="J406" s="109"/>
    </row>
    <row r="407" spans="1:10" ht="15.75" customHeight="1">
      <c r="A407" s="1"/>
      <c r="H407" s="1"/>
      <c r="I407" s="1"/>
      <c r="J407" s="109"/>
    </row>
    <row r="408" spans="1:10" ht="15.75" customHeight="1">
      <c r="A408" s="1"/>
      <c r="H408" s="1"/>
      <c r="I408" s="1"/>
      <c r="J408" s="109"/>
    </row>
    <row r="409" spans="1:10" ht="15.75" customHeight="1">
      <c r="A409" s="1"/>
      <c r="H409" s="1"/>
      <c r="I409" s="1"/>
      <c r="J409" s="109"/>
    </row>
    <row r="410" spans="1:10" ht="15.75" customHeight="1">
      <c r="A410" s="1"/>
      <c r="H410" s="1"/>
      <c r="I410" s="1"/>
      <c r="J410" s="109"/>
    </row>
    <row r="411" spans="1:10" ht="15.75" customHeight="1">
      <c r="A411" s="1"/>
      <c r="H411" s="1"/>
      <c r="I411" s="1"/>
      <c r="J411" s="109"/>
    </row>
    <row r="412" spans="1:10" ht="15.75" customHeight="1">
      <c r="A412" s="1"/>
      <c r="H412" s="1"/>
      <c r="I412" s="1"/>
      <c r="J412" s="109"/>
    </row>
    <row r="413" spans="1:10" ht="15.75" customHeight="1">
      <c r="A413" s="1"/>
      <c r="H413" s="1"/>
      <c r="I413" s="1"/>
      <c r="J413" s="109"/>
    </row>
    <row r="414" spans="1:10" ht="15.75" customHeight="1">
      <c r="A414" s="1"/>
      <c r="H414" s="1"/>
      <c r="I414" s="1"/>
      <c r="J414" s="109"/>
    </row>
    <row r="415" spans="1:10" ht="15.75" customHeight="1">
      <c r="A415" s="1"/>
      <c r="H415" s="1"/>
      <c r="I415" s="1"/>
      <c r="J415" s="109"/>
    </row>
    <row r="416" spans="1:10" ht="15.75" customHeight="1">
      <c r="A416" s="1"/>
      <c r="H416" s="1"/>
      <c r="I416" s="1"/>
      <c r="J416" s="109"/>
    </row>
    <row r="417" spans="1:10" ht="15.75" customHeight="1">
      <c r="A417" s="1"/>
      <c r="H417" s="1"/>
      <c r="I417" s="1"/>
      <c r="J417" s="109"/>
    </row>
    <row r="418" spans="1:10" ht="15.75" customHeight="1">
      <c r="A418" s="1"/>
      <c r="H418" s="1"/>
      <c r="I418" s="1"/>
      <c r="J418" s="109"/>
    </row>
    <row r="419" spans="1:10" ht="15.75" customHeight="1">
      <c r="A419" s="1"/>
      <c r="H419" s="1"/>
      <c r="I419" s="1"/>
      <c r="J419" s="109"/>
    </row>
    <row r="420" spans="1:10" ht="15.75" customHeight="1">
      <c r="A420" s="1"/>
      <c r="H420" s="1"/>
      <c r="I420" s="1"/>
      <c r="J420" s="109"/>
    </row>
    <row r="421" spans="1:10" ht="15.75" customHeight="1">
      <c r="A421" s="1"/>
      <c r="H421" s="1"/>
      <c r="I421" s="1"/>
      <c r="J421" s="109"/>
    </row>
    <row r="422" spans="1:10" ht="15.75" customHeight="1">
      <c r="A422" s="1"/>
      <c r="H422" s="1"/>
      <c r="I422" s="1"/>
      <c r="J422" s="109"/>
    </row>
    <row r="423" spans="1:10" ht="15.75" customHeight="1">
      <c r="A423" s="1"/>
      <c r="H423" s="1"/>
      <c r="I423" s="1"/>
      <c r="J423" s="109"/>
    </row>
    <row r="424" spans="1:10" ht="15.75" customHeight="1">
      <c r="A424" s="1"/>
      <c r="H424" s="1"/>
      <c r="I424" s="1"/>
      <c r="J424" s="109"/>
    </row>
    <row r="425" spans="1:10" ht="15.75" customHeight="1">
      <c r="A425" s="1"/>
      <c r="H425" s="1"/>
      <c r="I425" s="1"/>
      <c r="J425" s="109"/>
    </row>
    <row r="426" spans="1:10" ht="15.75" customHeight="1">
      <c r="A426" s="1"/>
      <c r="H426" s="1"/>
      <c r="I426" s="1"/>
      <c r="J426" s="109"/>
    </row>
    <row r="427" spans="1:10" ht="15.75" customHeight="1">
      <c r="A427" s="1"/>
      <c r="H427" s="1"/>
      <c r="I427" s="1"/>
      <c r="J427" s="109"/>
    </row>
    <row r="428" spans="1:10" ht="15.75" customHeight="1">
      <c r="A428" s="1"/>
      <c r="H428" s="1"/>
      <c r="I428" s="1"/>
      <c r="J428" s="109"/>
    </row>
    <row r="429" spans="1:10" ht="15.75" customHeight="1">
      <c r="A429" s="1"/>
      <c r="H429" s="1"/>
      <c r="I429" s="1"/>
      <c r="J429" s="109"/>
    </row>
    <row r="430" spans="1:10" ht="15.75" customHeight="1">
      <c r="A430" s="1"/>
      <c r="H430" s="1"/>
      <c r="I430" s="1"/>
      <c r="J430" s="109"/>
    </row>
    <row r="431" spans="1:10" ht="15.75" customHeight="1">
      <c r="A431" s="1"/>
      <c r="H431" s="1"/>
      <c r="I431" s="1"/>
      <c r="J431" s="109"/>
    </row>
    <row r="432" spans="1:10" ht="15.75" customHeight="1">
      <c r="A432" s="1"/>
      <c r="H432" s="1"/>
      <c r="I432" s="1"/>
      <c r="J432" s="109"/>
    </row>
    <row r="433" spans="1:10" ht="15.75" customHeight="1">
      <c r="A433" s="1"/>
      <c r="H433" s="1"/>
      <c r="I433" s="1"/>
      <c r="J433" s="109"/>
    </row>
    <row r="434" spans="1:10" ht="15.75" customHeight="1">
      <c r="A434" s="1"/>
      <c r="H434" s="1"/>
      <c r="I434" s="1"/>
      <c r="J434" s="109"/>
    </row>
    <row r="435" spans="1:10" ht="15.75" customHeight="1">
      <c r="A435" s="1"/>
      <c r="H435" s="1"/>
      <c r="I435" s="1"/>
      <c r="J435" s="109"/>
    </row>
    <row r="436" spans="1:10" ht="15.75" customHeight="1">
      <c r="A436" s="1"/>
      <c r="H436" s="1"/>
      <c r="I436" s="1"/>
      <c r="J436" s="109"/>
    </row>
    <row r="437" spans="1:10" ht="15.75" customHeight="1">
      <c r="A437" s="1"/>
      <c r="H437" s="1"/>
      <c r="I437" s="1"/>
      <c r="J437" s="109"/>
    </row>
    <row r="438" spans="1:10" ht="15.75" customHeight="1">
      <c r="A438" s="1"/>
      <c r="H438" s="1"/>
      <c r="I438" s="1"/>
      <c r="J438" s="109"/>
    </row>
    <row r="439" spans="1:10" ht="15.75" customHeight="1">
      <c r="A439" s="1"/>
      <c r="H439" s="1"/>
      <c r="I439" s="1"/>
      <c r="J439" s="109"/>
    </row>
    <row r="440" spans="1:10" ht="15.75" customHeight="1">
      <c r="A440" s="1"/>
      <c r="H440" s="1"/>
      <c r="I440" s="1"/>
      <c r="J440" s="109"/>
    </row>
    <row r="441" spans="1:10" ht="15.75" customHeight="1">
      <c r="A441" s="1"/>
      <c r="H441" s="1"/>
      <c r="I441" s="1"/>
      <c r="J441" s="109"/>
    </row>
    <row r="442" spans="1:10" ht="15.75" customHeight="1">
      <c r="A442" s="1"/>
      <c r="H442" s="1"/>
      <c r="I442" s="1"/>
      <c r="J442" s="109"/>
    </row>
    <row r="443" spans="1:10" ht="15.75" customHeight="1">
      <c r="A443" s="1"/>
      <c r="H443" s="1"/>
      <c r="I443" s="1"/>
      <c r="J443" s="109"/>
    </row>
    <row r="444" spans="1:10" ht="15.75" customHeight="1">
      <c r="A444" s="1"/>
      <c r="H444" s="1"/>
      <c r="I444" s="1"/>
      <c r="J444" s="109"/>
    </row>
    <row r="445" spans="1:10" ht="15.75" customHeight="1">
      <c r="A445" s="1"/>
      <c r="H445" s="1"/>
      <c r="I445" s="1"/>
      <c r="J445" s="109"/>
    </row>
    <row r="446" spans="1:10" ht="15.75" customHeight="1">
      <c r="A446" s="1"/>
      <c r="H446" s="1"/>
      <c r="I446" s="1"/>
      <c r="J446" s="109"/>
    </row>
    <row r="447" spans="1:10" ht="15.75" customHeight="1">
      <c r="A447" s="1"/>
      <c r="H447" s="1"/>
      <c r="I447" s="1"/>
      <c r="J447" s="109"/>
    </row>
    <row r="448" spans="1:10" ht="15.75" customHeight="1">
      <c r="A448" s="1"/>
      <c r="H448" s="1"/>
      <c r="I448" s="1"/>
      <c r="J448" s="109"/>
    </row>
    <row r="449" spans="1:10" ht="15.75" customHeight="1">
      <c r="A449" s="1"/>
      <c r="H449" s="1"/>
      <c r="I449" s="1"/>
      <c r="J449" s="109"/>
    </row>
    <row r="450" spans="1:10" ht="15.75" customHeight="1">
      <c r="A450" s="1"/>
      <c r="H450" s="1"/>
      <c r="I450" s="1"/>
      <c r="J450" s="109"/>
    </row>
    <row r="451" spans="1:10" ht="15.75" customHeight="1">
      <c r="A451" s="1"/>
      <c r="H451" s="1"/>
      <c r="I451" s="1"/>
      <c r="J451" s="109"/>
    </row>
    <row r="452" spans="1:10" ht="15.75" customHeight="1">
      <c r="A452" s="1"/>
      <c r="H452" s="1"/>
      <c r="I452" s="1"/>
      <c r="J452" s="109"/>
    </row>
    <row r="453" spans="1:10" ht="15.75" customHeight="1">
      <c r="A453" s="1"/>
      <c r="H453" s="1"/>
      <c r="I453" s="1"/>
      <c r="J453" s="109"/>
    </row>
    <row r="454" spans="1:10" ht="15.75" customHeight="1">
      <c r="A454" s="1"/>
      <c r="H454" s="1"/>
      <c r="I454" s="1"/>
      <c r="J454" s="109"/>
    </row>
    <row r="455" spans="1:10" ht="15.75" customHeight="1">
      <c r="A455" s="1"/>
      <c r="H455" s="1"/>
      <c r="I455" s="1"/>
      <c r="J455" s="109"/>
    </row>
    <row r="456" spans="1:10" ht="15.75" customHeight="1">
      <c r="A456" s="1"/>
      <c r="H456" s="1"/>
      <c r="I456" s="1"/>
      <c r="J456" s="109"/>
    </row>
    <row r="457" spans="1:10" ht="15.75" customHeight="1">
      <c r="A457" s="1"/>
      <c r="H457" s="1"/>
      <c r="I457" s="1"/>
      <c r="J457" s="109"/>
    </row>
    <row r="458" spans="1:10" ht="15.75" customHeight="1">
      <c r="A458" s="1"/>
      <c r="H458" s="1"/>
      <c r="I458" s="1"/>
      <c r="J458" s="109"/>
    </row>
    <row r="459" spans="1:10" ht="15.75" customHeight="1">
      <c r="A459" s="1"/>
      <c r="H459" s="1"/>
      <c r="I459" s="1"/>
      <c r="J459" s="109"/>
    </row>
    <row r="460" spans="1:10" ht="15.75" customHeight="1">
      <c r="A460" s="1"/>
      <c r="H460" s="1"/>
      <c r="I460" s="1"/>
      <c r="J460" s="109"/>
    </row>
    <row r="461" spans="1:10" ht="15.75" customHeight="1">
      <c r="A461" s="1"/>
      <c r="H461" s="1"/>
      <c r="I461" s="1"/>
      <c r="J461" s="109"/>
    </row>
    <row r="462" spans="1:10" ht="15.75" customHeight="1">
      <c r="A462" s="1"/>
      <c r="H462" s="1"/>
      <c r="I462" s="1"/>
      <c r="J462" s="109"/>
    </row>
    <row r="463" spans="1:10" ht="15.75" customHeight="1">
      <c r="A463" s="1"/>
      <c r="H463" s="1"/>
      <c r="I463" s="1"/>
      <c r="J463" s="109"/>
    </row>
    <row r="464" spans="1:10" ht="15.75" customHeight="1">
      <c r="A464" s="1"/>
      <c r="H464" s="1"/>
      <c r="I464" s="1"/>
      <c r="J464" s="109"/>
    </row>
    <row r="465" spans="1:10" ht="15.75" customHeight="1">
      <c r="A465" s="1"/>
      <c r="H465" s="1"/>
      <c r="I465" s="1"/>
      <c r="J465" s="109"/>
    </row>
    <row r="466" spans="1:10" ht="15.75" customHeight="1">
      <c r="A466" s="1"/>
      <c r="H466" s="1"/>
      <c r="I466" s="1"/>
      <c r="J466" s="109"/>
    </row>
    <row r="467" spans="1:10" ht="15.75" customHeight="1">
      <c r="A467" s="1"/>
      <c r="H467" s="1"/>
      <c r="I467" s="1"/>
      <c r="J467" s="109"/>
    </row>
    <row r="468" spans="1:10" ht="15.75" customHeight="1">
      <c r="A468" s="1"/>
      <c r="H468" s="1"/>
      <c r="I468" s="1"/>
      <c r="J468" s="109"/>
    </row>
    <row r="469" spans="1:10" ht="15.75" customHeight="1">
      <c r="A469" s="1"/>
      <c r="H469" s="1"/>
      <c r="I469" s="1"/>
      <c r="J469" s="109"/>
    </row>
    <row r="470" spans="1:10" ht="15.75" customHeight="1">
      <c r="A470" s="1"/>
      <c r="H470" s="1"/>
      <c r="I470" s="1"/>
      <c r="J470" s="109"/>
    </row>
    <row r="471" spans="1:10" ht="15.75" customHeight="1">
      <c r="A471" s="1"/>
      <c r="H471" s="1"/>
      <c r="I471" s="1"/>
      <c r="J471" s="109"/>
    </row>
    <row r="472" spans="1:10" ht="15.75" customHeight="1">
      <c r="A472" s="1"/>
      <c r="H472" s="1"/>
      <c r="I472" s="1"/>
      <c r="J472" s="109"/>
    </row>
    <row r="473" spans="1:10" ht="15.75" customHeight="1">
      <c r="A473" s="1"/>
      <c r="H473" s="1"/>
      <c r="I473" s="1"/>
      <c r="J473" s="109"/>
    </row>
    <row r="474" spans="1:10" ht="15.75" customHeight="1">
      <c r="A474" s="1"/>
      <c r="H474" s="1"/>
      <c r="I474" s="1"/>
      <c r="J474" s="109"/>
    </row>
    <row r="475" spans="1:10" ht="15.75" customHeight="1">
      <c r="A475" s="1"/>
      <c r="H475" s="1"/>
      <c r="I475" s="1"/>
      <c r="J475" s="109"/>
    </row>
    <row r="476" spans="1:10" ht="15.75" customHeight="1">
      <c r="A476" s="1"/>
      <c r="H476" s="1"/>
      <c r="I476" s="1"/>
      <c r="J476" s="109"/>
    </row>
    <row r="477" spans="1:10" ht="15.75" customHeight="1">
      <c r="A477" s="1"/>
      <c r="H477" s="1"/>
      <c r="I477" s="1"/>
      <c r="J477" s="109"/>
    </row>
    <row r="478" spans="1:10" ht="15.75" customHeight="1">
      <c r="A478" s="1"/>
      <c r="H478" s="1"/>
      <c r="I478" s="1"/>
      <c r="J478" s="109"/>
    </row>
    <row r="479" spans="1:10" ht="15.75" customHeight="1">
      <c r="A479" s="1"/>
      <c r="H479" s="1"/>
      <c r="I479" s="1"/>
      <c r="J479" s="109"/>
    </row>
    <row r="480" spans="1:10" ht="15.75" customHeight="1">
      <c r="A480" s="1"/>
      <c r="H480" s="1"/>
      <c r="I480" s="1"/>
      <c r="J480" s="109"/>
    </row>
    <row r="481" spans="1:10" ht="15.75" customHeight="1">
      <c r="A481" s="1"/>
      <c r="H481" s="1"/>
      <c r="I481" s="1"/>
      <c r="J481" s="109"/>
    </row>
    <row r="482" spans="1:10" ht="15.75" customHeight="1">
      <c r="A482" s="1"/>
      <c r="H482" s="1"/>
      <c r="I482" s="1"/>
      <c r="J482" s="109"/>
    </row>
    <row r="483" spans="1:10" ht="15.75" customHeight="1">
      <c r="A483" s="1"/>
      <c r="H483" s="1"/>
      <c r="I483" s="1"/>
      <c r="J483" s="109"/>
    </row>
    <row r="484" spans="1:10" ht="15.75" customHeight="1">
      <c r="A484" s="1"/>
      <c r="H484" s="1"/>
      <c r="I484" s="1"/>
      <c r="J484" s="109"/>
    </row>
    <row r="485" spans="1:10" ht="15.75" customHeight="1">
      <c r="A485" s="1"/>
      <c r="H485" s="1"/>
      <c r="I485" s="1"/>
      <c r="J485" s="109"/>
    </row>
    <row r="486" spans="1:10" ht="15.75" customHeight="1">
      <c r="A486" s="1"/>
      <c r="H486" s="1"/>
      <c r="I486" s="1"/>
      <c r="J486" s="109"/>
    </row>
    <row r="487" spans="1:10" ht="15.75" customHeight="1">
      <c r="A487" s="1"/>
      <c r="H487" s="1"/>
      <c r="I487" s="1"/>
      <c r="J487" s="109"/>
    </row>
    <row r="488" spans="1:10" ht="15.75" customHeight="1">
      <c r="A488" s="1"/>
      <c r="H488" s="1"/>
      <c r="I488" s="1"/>
      <c r="J488" s="109"/>
    </row>
    <row r="489" spans="1:10" ht="15.75" customHeight="1">
      <c r="A489" s="1"/>
      <c r="H489" s="1"/>
      <c r="I489" s="1"/>
      <c r="J489" s="109"/>
    </row>
    <row r="490" spans="1:10" ht="15.75" customHeight="1">
      <c r="A490" s="1"/>
      <c r="H490" s="1"/>
      <c r="I490" s="1"/>
      <c r="J490" s="109"/>
    </row>
    <row r="491" spans="1:10" ht="15.75" customHeight="1">
      <c r="A491" s="1"/>
      <c r="H491" s="1"/>
      <c r="I491" s="1"/>
      <c r="J491" s="109"/>
    </row>
    <row r="492" spans="1:10" ht="15.75" customHeight="1">
      <c r="A492" s="1"/>
      <c r="H492" s="1"/>
      <c r="I492" s="1"/>
      <c r="J492" s="109"/>
    </row>
    <row r="493" spans="1:10" ht="15.75" customHeight="1">
      <c r="A493" s="1"/>
      <c r="H493" s="1"/>
      <c r="I493" s="1"/>
      <c r="J493" s="109"/>
    </row>
    <row r="494" spans="1:10" ht="15.75" customHeight="1">
      <c r="A494" s="1"/>
      <c r="H494" s="1"/>
      <c r="I494" s="1"/>
      <c r="J494" s="109"/>
    </row>
    <row r="495" spans="1:10" ht="15.75" customHeight="1">
      <c r="A495" s="1"/>
      <c r="H495" s="1"/>
      <c r="I495" s="1"/>
      <c r="J495" s="109"/>
    </row>
    <row r="496" spans="1:10" ht="15.75" customHeight="1">
      <c r="A496" s="1"/>
      <c r="H496" s="1"/>
      <c r="I496" s="1"/>
      <c r="J496" s="109"/>
    </row>
    <row r="497" spans="1:10" ht="15.75" customHeight="1">
      <c r="A497" s="1"/>
      <c r="H497" s="1"/>
      <c r="I497" s="1"/>
      <c r="J497" s="109"/>
    </row>
    <row r="498" spans="1:10" ht="15.75" customHeight="1">
      <c r="A498" s="1"/>
      <c r="H498" s="1"/>
      <c r="I498" s="1"/>
      <c r="J498" s="109"/>
    </row>
    <row r="499" spans="1:10" ht="15.75" customHeight="1">
      <c r="A499" s="1"/>
      <c r="H499" s="1"/>
      <c r="I499" s="1"/>
      <c r="J499" s="109"/>
    </row>
    <row r="500" spans="1:10" ht="15.75" customHeight="1">
      <c r="A500" s="1"/>
      <c r="H500" s="1"/>
      <c r="I500" s="1"/>
      <c r="J500" s="109"/>
    </row>
    <row r="501" spans="1:10" ht="15.75" customHeight="1">
      <c r="A501" s="1"/>
      <c r="H501" s="1"/>
      <c r="I501" s="1"/>
      <c r="J501" s="109"/>
    </row>
    <row r="502" spans="1:10" ht="15.75" customHeight="1">
      <c r="A502" s="1"/>
      <c r="H502" s="1"/>
      <c r="I502" s="1"/>
      <c r="J502" s="109"/>
    </row>
    <row r="503" spans="1:10" ht="15.75" customHeight="1">
      <c r="A503" s="1"/>
      <c r="H503" s="1"/>
      <c r="I503" s="1"/>
      <c r="J503" s="109"/>
    </row>
    <row r="504" spans="1:10" ht="15.75" customHeight="1">
      <c r="A504" s="1"/>
      <c r="H504" s="1"/>
      <c r="I504" s="1"/>
      <c r="J504" s="109"/>
    </row>
    <row r="505" spans="1:10" ht="15.75" customHeight="1">
      <c r="A505" s="1"/>
      <c r="H505" s="1"/>
      <c r="I505" s="1"/>
      <c r="J505" s="109"/>
    </row>
    <row r="506" spans="1:10" ht="15.75" customHeight="1">
      <c r="A506" s="1"/>
      <c r="H506" s="1"/>
      <c r="I506" s="1"/>
      <c r="J506" s="109"/>
    </row>
    <row r="507" spans="1:10" ht="15.75" customHeight="1">
      <c r="A507" s="1"/>
      <c r="H507" s="1"/>
      <c r="I507" s="1"/>
      <c r="J507" s="109"/>
    </row>
    <row r="508" spans="1:10" ht="15.75" customHeight="1">
      <c r="A508" s="1"/>
      <c r="H508" s="1"/>
      <c r="I508" s="1"/>
      <c r="J508" s="109"/>
    </row>
    <row r="509" spans="1:10" ht="15.75" customHeight="1">
      <c r="A509" s="1"/>
      <c r="H509" s="1"/>
      <c r="I509" s="1"/>
      <c r="J509" s="109"/>
    </row>
    <row r="510" spans="1:10" ht="15.75" customHeight="1">
      <c r="A510" s="1"/>
      <c r="H510" s="1"/>
      <c r="I510" s="1"/>
      <c r="J510" s="109"/>
    </row>
    <row r="511" spans="1:10" ht="15.75" customHeight="1">
      <c r="A511" s="1"/>
      <c r="H511" s="1"/>
      <c r="I511" s="1"/>
      <c r="J511" s="109"/>
    </row>
    <row r="512" spans="1:10" ht="15.75" customHeight="1">
      <c r="A512" s="1"/>
      <c r="H512" s="1"/>
      <c r="I512" s="1"/>
      <c r="J512" s="109"/>
    </row>
    <row r="513" spans="1:10" ht="15.75" customHeight="1">
      <c r="A513" s="1"/>
      <c r="H513" s="1"/>
      <c r="I513" s="1"/>
      <c r="J513" s="109"/>
    </row>
    <row r="514" spans="1:10" ht="15.75" customHeight="1">
      <c r="A514" s="1"/>
      <c r="H514" s="1"/>
      <c r="I514" s="1"/>
      <c r="J514" s="109"/>
    </row>
    <row r="515" spans="1:10" ht="15.75" customHeight="1">
      <c r="A515" s="1"/>
      <c r="H515" s="1"/>
      <c r="I515" s="1"/>
      <c r="J515" s="109"/>
    </row>
    <row r="516" spans="1:10" ht="15.75" customHeight="1">
      <c r="A516" s="1"/>
      <c r="H516" s="1"/>
      <c r="I516" s="1"/>
      <c r="J516" s="109"/>
    </row>
    <row r="517" spans="1:10" ht="15.75" customHeight="1">
      <c r="A517" s="1"/>
      <c r="H517" s="1"/>
      <c r="I517" s="1"/>
      <c r="J517" s="109"/>
    </row>
    <row r="518" spans="1:10" ht="15.75" customHeight="1">
      <c r="A518" s="1"/>
      <c r="H518" s="1"/>
      <c r="I518" s="1"/>
      <c r="J518" s="109"/>
    </row>
    <row r="519" spans="1:10" ht="15.75" customHeight="1">
      <c r="A519" s="1"/>
      <c r="H519" s="1"/>
      <c r="I519" s="1"/>
      <c r="J519" s="109"/>
    </row>
    <row r="520" spans="1:10" ht="15.75" customHeight="1">
      <c r="A520" s="1"/>
      <c r="H520" s="1"/>
      <c r="I520" s="1"/>
      <c r="J520" s="109"/>
    </row>
    <row r="521" spans="1:10" ht="15.75" customHeight="1">
      <c r="A521" s="1"/>
      <c r="H521" s="1"/>
      <c r="I521" s="1"/>
      <c r="J521" s="109"/>
    </row>
    <row r="522" spans="1:10" ht="15.75" customHeight="1">
      <c r="A522" s="1"/>
      <c r="H522" s="1"/>
      <c r="I522" s="1"/>
      <c r="J522" s="109"/>
    </row>
    <row r="523" spans="1:10" ht="15.75" customHeight="1">
      <c r="A523" s="1"/>
      <c r="H523" s="1"/>
      <c r="I523" s="1"/>
      <c r="J523" s="109"/>
    </row>
    <row r="524" spans="1:10" ht="15.75" customHeight="1">
      <c r="A524" s="1"/>
      <c r="H524" s="1"/>
      <c r="I524" s="1"/>
      <c r="J524" s="109"/>
    </row>
    <row r="525" spans="1:10" ht="15.75" customHeight="1">
      <c r="A525" s="1"/>
      <c r="H525" s="1"/>
      <c r="I525" s="1"/>
      <c r="J525" s="109"/>
    </row>
    <row r="526" spans="1:10" ht="15.75" customHeight="1">
      <c r="A526" s="1"/>
      <c r="H526" s="1"/>
      <c r="I526" s="1"/>
      <c r="J526" s="109"/>
    </row>
    <row r="527" spans="1:10" ht="15.75" customHeight="1">
      <c r="A527" s="1"/>
      <c r="H527" s="1"/>
      <c r="I527" s="1"/>
      <c r="J527" s="109"/>
    </row>
    <row r="528" spans="1:10" ht="15.75" customHeight="1">
      <c r="A528" s="1"/>
      <c r="H528" s="1"/>
      <c r="I528" s="1"/>
      <c r="J528" s="109"/>
    </row>
    <row r="529" spans="1:10" ht="15.75" customHeight="1">
      <c r="A529" s="1"/>
      <c r="H529" s="1"/>
      <c r="I529" s="1"/>
      <c r="J529" s="109"/>
    </row>
    <row r="530" spans="1:10" ht="15.75" customHeight="1">
      <c r="A530" s="1"/>
      <c r="H530" s="1"/>
      <c r="I530" s="1"/>
      <c r="J530" s="109"/>
    </row>
    <row r="531" spans="1:10" ht="15.75" customHeight="1">
      <c r="A531" s="1"/>
      <c r="H531" s="1"/>
      <c r="I531" s="1"/>
      <c r="J531" s="109"/>
    </row>
    <row r="532" spans="1:10" ht="15.75" customHeight="1">
      <c r="A532" s="1"/>
      <c r="H532" s="1"/>
      <c r="I532" s="1"/>
      <c r="J532" s="109"/>
    </row>
    <row r="533" spans="1:10" ht="15.75" customHeight="1">
      <c r="A533" s="1"/>
      <c r="H533" s="1"/>
      <c r="I533" s="1"/>
      <c r="J533" s="109"/>
    </row>
    <row r="534" spans="1:10" ht="15.75" customHeight="1">
      <c r="A534" s="1"/>
      <c r="H534" s="1"/>
      <c r="I534" s="1"/>
      <c r="J534" s="109"/>
    </row>
    <row r="535" spans="1:10" ht="15.75" customHeight="1">
      <c r="A535" s="1"/>
      <c r="H535" s="1"/>
      <c r="I535" s="1"/>
      <c r="J535" s="109"/>
    </row>
    <row r="536" spans="1:10" ht="15.75" customHeight="1">
      <c r="A536" s="1"/>
      <c r="H536" s="1"/>
      <c r="I536" s="1"/>
      <c r="J536" s="109"/>
    </row>
    <row r="537" spans="1:10" ht="15.75" customHeight="1">
      <c r="A537" s="1"/>
      <c r="H537" s="1"/>
      <c r="I537" s="1"/>
      <c r="J537" s="109"/>
    </row>
    <row r="538" spans="1:10" ht="15.75" customHeight="1">
      <c r="A538" s="1"/>
      <c r="H538" s="1"/>
      <c r="I538" s="1"/>
      <c r="J538" s="109"/>
    </row>
    <row r="539" spans="1:10" ht="15.75" customHeight="1">
      <c r="A539" s="1"/>
      <c r="H539" s="1"/>
      <c r="I539" s="1"/>
      <c r="J539" s="109"/>
    </row>
    <row r="540" spans="1:10" ht="15.75" customHeight="1">
      <c r="A540" s="1"/>
      <c r="H540" s="1"/>
      <c r="I540" s="1"/>
      <c r="J540" s="109"/>
    </row>
    <row r="541" spans="1:10" ht="15.75" customHeight="1">
      <c r="A541" s="1"/>
      <c r="H541" s="1"/>
      <c r="I541" s="1"/>
      <c r="J541" s="109"/>
    </row>
    <row r="542" spans="1:10" ht="15.75" customHeight="1">
      <c r="A542" s="1"/>
      <c r="H542" s="1"/>
      <c r="I542" s="1"/>
      <c r="J542" s="109"/>
    </row>
    <row r="543" spans="1:10" ht="15.75" customHeight="1">
      <c r="A543" s="1"/>
      <c r="H543" s="1"/>
      <c r="I543" s="1"/>
      <c r="J543" s="109"/>
    </row>
    <row r="544" spans="1:10" ht="15.75" customHeight="1">
      <c r="A544" s="1"/>
      <c r="H544" s="1"/>
      <c r="I544" s="1"/>
      <c r="J544" s="109"/>
    </row>
    <row r="545" spans="1:10" ht="15.75" customHeight="1">
      <c r="A545" s="1"/>
      <c r="H545" s="1"/>
      <c r="I545" s="1"/>
      <c r="J545" s="109"/>
    </row>
    <row r="546" spans="1:10" ht="15.75" customHeight="1">
      <c r="A546" s="1"/>
      <c r="H546" s="1"/>
      <c r="I546" s="1"/>
      <c r="J546" s="109"/>
    </row>
    <row r="547" spans="1:10" ht="15.75" customHeight="1">
      <c r="A547" s="1"/>
      <c r="H547" s="1"/>
      <c r="I547" s="1"/>
      <c r="J547" s="109"/>
    </row>
    <row r="548" spans="1:10" ht="15.75" customHeight="1">
      <c r="A548" s="1"/>
      <c r="H548" s="1"/>
      <c r="I548" s="1"/>
      <c r="J548" s="109"/>
    </row>
    <row r="549" spans="1:10" ht="15.75" customHeight="1">
      <c r="A549" s="1"/>
      <c r="H549" s="1"/>
      <c r="I549" s="1"/>
      <c r="J549" s="109"/>
    </row>
    <row r="550" spans="1:10" ht="15.75" customHeight="1">
      <c r="A550" s="1"/>
      <c r="H550" s="1"/>
      <c r="I550" s="1"/>
      <c r="J550" s="109"/>
    </row>
    <row r="551" spans="1:10" ht="15.75" customHeight="1">
      <c r="A551" s="1"/>
      <c r="H551" s="1"/>
      <c r="I551" s="1"/>
      <c r="J551" s="109"/>
    </row>
    <row r="552" spans="1:10" ht="15.75" customHeight="1">
      <c r="A552" s="1"/>
      <c r="H552" s="1"/>
      <c r="I552" s="1"/>
      <c r="J552" s="109"/>
    </row>
    <row r="553" spans="1:10" ht="15.75" customHeight="1">
      <c r="A553" s="1"/>
      <c r="H553" s="1"/>
      <c r="I553" s="1"/>
      <c r="J553" s="109"/>
    </row>
    <row r="554" spans="1:10" ht="15.75" customHeight="1">
      <c r="A554" s="1"/>
      <c r="H554" s="1"/>
      <c r="I554" s="1"/>
      <c r="J554" s="109"/>
    </row>
    <row r="555" spans="1:10" ht="15.75" customHeight="1">
      <c r="A555" s="1"/>
      <c r="H555" s="1"/>
      <c r="I555" s="1"/>
      <c r="J555" s="109"/>
    </row>
    <row r="556" spans="1:10" ht="15.75" customHeight="1">
      <c r="A556" s="1"/>
      <c r="H556" s="1"/>
      <c r="I556" s="1"/>
      <c r="J556" s="109"/>
    </row>
    <row r="557" spans="1:10" ht="15.75" customHeight="1">
      <c r="A557" s="1"/>
      <c r="H557" s="1"/>
      <c r="I557" s="1"/>
      <c r="J557" s="109"/>
    </row>
    <row r="558" spans="1:10" ht="15.75" customHeight="1">
      <c r="A558" s="1"/>
      <c r="H558" s="1"/>
      <c r="I558" s="1"/>
      <c r="J558" s="109"/>
    </row>
    <row r="559" spans="1:10" ht="15.75" customHeight="1">
      <c r="A559" s="1"/>
      <c r="H559" s="1"/>
      <c r="I559" s="1"/>
      <c r="J559" s="109"/>
    </row>
    <row r="560" spans="1:10" ht="15.75" customHeight="1">
      <c r="A560" s="1"/>
      <c r="H560" s="1"/>
      <c r="I560" s="1"/>
      <c r="J560" s="109"/>
    </row>
    <row r="561" spans="1:10" ht="15.75" customHeight="1">
      <c r="A561" s="1"/>
      <c r="H561" s="1"/>
      <c r="I561" s="1"/>
      <c r="J561" s="109"/>
    </row>
    <row r="562" spans="1:10" ht="15.75" customHeight="1">
      <c r="A562" s="1"/>
      <c r="H562" s="1"/>
      <c r="I562" s="1"/>
      <c r="J562" s="109"/>
    </row>
    <row r="563" spans="1:10" ht="15.75" customHeight="1">
      <c r="A563" s="1"/>
      <c r="H563" s="1"/>
      <c r="I563" s="1"/>
      <c r="J563" s="109"/>
    </row>
    <row r="564" spans="1:10" ht="15.75" customHeight="1">
      <c r="A564" s="1"/>
      <c r="H564" s="1"/>
      <c r="I564" s="1"/>
      <c r="J564" s="109"/>
    </row>
    <row r="565" spans="1:10" ht="15.75" customHeight="1">
      <c r="A565" s="1"/>
      <c r="H565" s="1"/>
      <c r="I565" s="1"/>
      <c r="J565" s="109"/>
    </row>
    <row r="566" spans="1:10" ht="15.75" customHeight="1">
      <c r="A566" s="1"/>
      <c r="H566" s="1"/>
      <c r="I566" s="1"/>
      <c r="J566" s="109"/>
    </row>
    <row r="567" spans="1:10" ht="15.75" customHeight="1">
      <c r="A567" s="1"/>
      <c r="H567" s="1"/>
      <c r="I567" s="1"/>
      <c r="J567" s="109"/>
    </row>
    <row r="568" spans="1:10" ht="15.75" customHeight="1">
      <c r="A568" s="1"/>
      <c r="H568" s="1"/>
      <c r="I568" s="1"/>
      <c r="J568" s="109"/>
    </row>
    <row r="569" spans="1:10" ht="15.75" customHeight="1">
      <c r="A569" s="1"/>
      <c r="H569" s="1"/>
      <c r="I569" s="1"/>
      <c r="J569" s="109"/>
    </row>
    <row r="570" spans="1:10" ht="15.75" customHeight="1">
      <c r="A570" s="1"/>
      <c r="H570" s="1"/>
      <c r="I570" s="1"/>
      <c r="J570" s="109"/>
    </row>
    <row r="571" spans="1:10" ht="15.75" customHeight="1">
      <c r="A571" s="1"/>
      <c r="H571" s="1"/>
      <c r="I571" s="1"/>
      <c r="J571" s="109"/>
    </row>
    <row r="572" spans="1:10" ht="15.75" customHeight="1">
      <c r="A572" s="1"/>
      <c r="H572" s="1"/>
      <c r="I572" s="1"/>
      <c r="J572" s="109"/>
    </row>
    <row r="573" spans="1:10" ht="15.75" customHeight="1">
      <c r="A573" s="1"/>
      <c r="H573" s="1"/>
      <c r="I573" s="1"/>
      <c r="J573" s="109"/>
    </row>
    <row r="574" spans="1:10" ht="15.75" customHeight="1">
      <c r="A574" s="1"/>
      <c r="H574" s="1"/>
      <c r="I574" s="1"/>
      <c r="J574" s="109"/>
    </row>
    <row r="575" spans="1:10" ht="15.75" customHeight="1">
      <c r="A575" s="1"/>
      <c r="H575" s="1"/>
      <c r="I575" s="1"/>
      <c r="J575" s="109"/>
    </row>
    <row r="576" spans="1:10" ht="15.75" customHeight="1">
      <c r="A576" s="1"/>
      <c r="H576" s="1"/>
      <c r="I576" s="1"/>
      <c r="J576" s="109"/>
    </row>
    <row r="577" spans="1:10" ht="15.75" customHeight="1">
      <c r="A577" s="1"/>
      <c r="H577" s="1"/>
      <c r="I577" s="1"/>
      <c r="J577" s="109"/>
    </row>
    <row r="578" spans="1:10" ht="15.75" customHeight="1">
      <c r="A578" s="1"/>
      <c r="H578" s="1"/>
      <c r="I578" s="1"/>
      <c r="J578" s="109"/>
    </row>
    <row r="579" spans="1:10" ht="15.75" customHeight="1">
      <c r="A579" s="1"/>
      <c r="H579" s="1"/>
      <c r="I579" s="1"/>
      <c r="J579" s="109"/>
    </row>
    <row r="580" spans="1:10" ht="15.75" customHeight="1">
      <c r="A580" s="1"/>
      <c r="H580" s="1"/>
      <c r="I580" s="1"/>
      <c r="J580" s="109"/>
    </row>
    <row r="581" spans="1:10" ht="15.75" customHeight="1">
      <c r="A581" s="1"/>
      <c r="H581" s="1"/>
      <c r="I581" s="1"/>
      <c r="J581" s="109"/>
    </row>
    <row r="582" spans="1:10" ht="15.75" customHeight="1">
      <c r="A582" s="1"/>
      <c r="H582" s="1"/>
      <c r="I582" s="1"/>
      <c r="J582" s="109"/>
    </row>
    <row r="583" spans="1:10" ht="15.75" customHeight="1">
      <c r="A583" s="1"/>
      <c r="H583" s="1"/>
      <c r="I583" s="1"/>
      <c r="J583" s="109"/>
    </row>
    <row r="584" spans="1:10" ht="15.75" customHeight="1">
      <c r="A584" s="1"/>
      <c r="H584" s="1"/>
      <c r="I584" s="1"/>
      <c r="J584" s="109"/>
    </row>
    <row r="585" spans="1:10" ht="15.75" customHeight="1">
      <c r="A585" s="1"/>
      <c r="H585" s="1"/>
      <c r="I585" s="1"/>
      <c r="J585" s="109"/>
    </row>
    <row r="586" spans="1:10" ht="15.75" customHeight="1">
      <c r="A586" s="1"/>
      <c r="H586" s="1"/>
      <c r="I586" s="1"/>
      <c r="J586" s="109"/>
    </row>
    <row r="587" spans="1:10" ht="15.75" customHeight="1">
      <c r="A587" s="1"/>
      <c r="H587" s="1"/>
      <c r="I587" s="1"/>
      <c r="J587" s="109"/>
    </row>
    <row r="588" spans="1:10" ht="15.75" customHeight="1">
      <c r="A588" s="1"/>
      <c r="H588" s="1"/>
      <c r="I588" s="1"/>
      <c r="J588" s="109"/>
    </row>
    <row r="589" spans="1:10" ht="15.75" customHeight="1">
      <c r="A589" s="1"/>
      <c r="H589" s="1"/>
      <c r="I589" s="1"/>
      <c r="J589" s="109"/>
    </row>
    <row r="590" spans="1:10" ht="15.75" customHeight="1">
      <c r="A590" s="1"/>
      <c r="H590" s="1"/>
      <c r="I590" s="1"/>
      <c r="J590" s="109"/>
    </row>
    <row r="591" spans="1:10" ht="15.75" customHeight="1">
      <c r="A591" s="1"/>
      <c r="H591" s="1"/>
      <c r="I591" s="1"/>
      <c r="J591" s="109"/>
    </row>
    <row r="592" spans="1:10" ht="15.75" customHeight="1">
      <c r="A592" s="1"/>
      <c r="H592" s="1"/>
      <c r="I592" s="1"/>
      <c r="J592" s="109"/>
    </row>
    <row r="593" spans="1:10" ht="15.75" customHeight="1">
      <c r="A593" s="1"/>
      <c r="H593" s="1"/>
      <c r="I593" s="1"/>
      <c r="J593" s="109"/>
    </row>
    <row r="594" spans="1:10" ht="15.75" customHeight="1">
      <c r="A594" s="1"/>
      <c r="H594" s="1"/>
      <c r="I594" s="1"/>
      <c r="J594" s="109"/>
    </row>
    <row r="595" spans="1:10" ht="15.75" customHeight="1">
      <c r="A595" s="1"/>
      <c r="H595" s="1"/>
      <c r="I595" s="1"/>
      <c r="J595" s="109"/>
    </row>
    <row r="596" spans="1:10" ht="15.75" customHeight="1">
      <c r="A596" s="1"/>
      <c r="H596" s="1"/>
      <c r="I596" s="1"/>
      <c r="J596" s="109"/>
    </row>
    <row r="597" spans="1:10" ht="15.75" customHeight="1">
      <c r="A597" s="1"/>
      <c r="H597" s="1"/>
      <c r="I597" s="1"/>
      <c r="J597" s="109"/>
    </row>
    <row r="598" spans="1:10" ht="15.75" customHeight="1">
      <c r="A598" s="1"/>
      <c r="H598" s="1"/>
      <c r="I598" s="1"/>
      <c r="J598" s="109"/>
    </row>
    <row r="599" spans="1:10" ht="15.75" customHeight="1">
      <c r="A599" s="1"/>
      <c r="H599" s="1"/>
      <c r="I599" s="1"/>
      <c r="J599" s="109"/>
    </row>
    <row r="600" spans="1:10" ht="15.75" customHeight="1">
      <c r="A600" s="1"/>
      <c r="H600" s="1"/>
      <c r="I600" s="1"/>
      <c r="J600" s="109"/>
    </row>
    <row r="601" spans="1:10" ht="15.75" customHeight="1">
      <c r="A601" s="1"/>
      <c r="H601" s="1"/>
      <c r="I601" s="1"/>
      <c r="J601" s="109"/>
    </row>
    <row r="602" spans="1:10" ht="15.75" customHeight="1">
      <c r="A602" s="1"/>
      <c r="H602" s="1"/>
      <c r="I602" s="1"/>
      <c r="J602" s="109"/>
    </row>
    <row r="603" spans="1:10" ht="15.75" customHeight="1">
      <c r="A603" s="1"/>
      <c r="H603" s="1"/>
      <c r="I603" s="1"/>
      <c r="J603" s="109"/>
    </row>
    <row r="604" spans="1:10" ht="15.75" customHeight="1">
      <c r="A604" s="1"/>
      <c r="H604" s="1"/>
      <c r="I604" s="1"/>
      <c r="J604" s="109"/>
    </row>
    <row r="605" spans="1:10" ht="15.75" customHeight="1">
      <c r="A605" s="1"/>
      <c r="H605" s="1"/>
      <c r="I605" s="1"/>
      <c r="J605" s="109"/>
    </row>
    <row r="606" spans="1:10" ht="15.75" customHeight="1">
      <c r="A606" s="1"/>
      <c r="H606" s="1"/>
      <c r="I606" s="1"/>
      <c r="J606" s="109"/>
    </row>
    <row r="607" spans="1:10" ht="15.75" customHeight="1">
      <c r="A607" s="1"/>
      <c r="H607" s="1"/>
      <c r="I607" s="1"/>
      <c r="J607" s="109"/>
    </row>
    <row r="608" spans="1:10" ht="15.75" customHeight="1">
      <c r="A608" s="1"/>
      <c r="H608" s="1"/>
      <c r="I608" s="1"/>
      <c r="J608" s="109"/>
    </row>
    <row r="609" spans="1:10" ht="15.75" customHeight="1">
      <c r="A609" s="1"/>
      <c r="H609" s="1"/>
      <c r="I609" s="1"/>
      <c r="J609" s="109"/>
    </row>
    <row r="610" spans="1:10" ht="15.75" customHeight="1">
      <c r="A610" s="1"/>
      <c r="H610" s="1"/>
      <c r="I610" s="1"/>
      <c r="J610" s="109"/>
    </row>
    <row r="611" spans="1:10" ht="15.75" customHeight="1">
      <c r="A611" s="1"/>
      <c r="H611" s="1"/>
      <c r="I611" s="1"/>
      <c r="J611" s="109"/>
    </row>
    <row r="612" spans="1:10" ht="15.75" customHeight="1">
      <c r="A612" s="1"/>
      <c r="H612" s="1"/>
      <c r="I612" s="1"/>
      <c r="J612" s="109"/>
    </row>
    <row r="613" spans="1:10" ht="15.75" customHeight="1">
      <c r="A613" s="1"/>
      <c r="H613" s="1"/>
      <c r="I613" s="1"/>
      <c r="J613" s="109"/>
    </row>
    <row r="614" spans="1:10" ht="15.75" customHeight="1">
      <c r="A614" s="1"/>
      <c r="H614" s="1"/>
      <c r="I614" s="1"/>
      <c r="J614" s="109"/>
    </row>
    <row r="615" spans="1:10" ht="15.75" customHeight="1">
      <c r="A615" s="1"/>
      <c r="H615" s="1"/>
      <c r="I615" s="1"/>
      <c r="J615" s="109"/>
    </row>
    <row r="616" spans="1:10" ht="15.75" customHeight="1">
      <c r="A616" s="1"/>
      <c r="H616" s="1"/>
      <c r="I616" s="1"/>
      <c r="J616" s="109"/>
    </row>
    <row r="617" spans="1:10" ht="15.75" customHeight="1">
      <c r="A617" s="1"/>
      <c r="H617" s="1"/>
      <c r="I617" s="1"/>
      <c r="J617" s="109"/>
    </row>
    <row r="618" spans="1:10" ht="15.75" customHeight="1">
      <c r="A618" s="1"/>
      <c r="H618" s="1"/>
      <c r="I618" s="1"/>
      <c r="J618" s="109"/>
    </row>
    <row r="619" spans="1:10" ht="15.75" customHeight="1">
      <c r="A619" s="1"/>
      <c r="H619" s="1"/>
      <c r="I619" s="1"/>
      <c r="J619" s="109"/>
    </row>
    <row r="620" spans="1:10" ht="15.75" customHeight="1">
      <c r="A620" s="1"/>
      <c r="H620" s="1"/>
      <c r="I620" s="1"/>
      <c r="J620" s="109"/>
    </row>
    <row r="621" spans="1:10" ht="15.75" customHeight="1">
      <c r="A621" s="1"/>
      <c r="H621" s="1"/>
      <c r="I621" s="1"/>
      <c r="J621" s="109"/>
    </row>
    <row r="622" spans="1:10" ht="15.75" customHeight="1">
      <c r="A622" s="1"/>
      <c r="H622" s="1"/>
      <c r="I622" s="1"/>
      <c r="J622" s="109"/>
    </row>
    <row r="623" spans="1:10" ht="15.75" customHeight="1">
      <c r="A623" s="1"/>
      <c r="H623" s="1"/>
      <c r="I623" s="1"/>
      <c r="J623" s="109"/>
    </row>
    <row r="624" spans="1:10" ht="15.75" customHeight="1">
      <c r="A624" s="1"/>
      <c r="H624" s="1"/>
      <c r="I624" s="1"/>
      <c r="J624" s="109"/>
    </row>
    <row r="625" spans="1:10" ht="15.75" customHeight="1">
      <c r="A625" s="1"/>
      <c r="H625" s="1"/>
      <c r="I625" s="1"/>
      <c r="J625" s="109"/>
    </row>
    <row r="626" spans="1:10" ht="15.75" customHeight="1">
      <c r="A626" s="1"/>
      <c r="H626" s="1"/>
      <c r="I626" s="1"/>
      <c r="J626" s="109"/>
    </row>
    <row r="627" spans="1:10" ht="15.75" customHeight="1">
      <c r="A627" s="1"/>
      <c r="H627" s="1"/>
      <c r="I627" s="1"/>
      <c r="J627" s="109"/>
    </row>
    <row r="628" spans="1:10" ht="15.75" customHeight="1">
      <c r="A628" s="1"/>
      <c r="H628" s="1"/>
      <c r="I628" s="1"/>
      <c r="J628" s="109"/>
    </row>
    <row r="629" spans="1:10" ht="15.75" customHeight="1">
      <c r="A629" s="1"/>
      <c r="H629" s="1"/>
      <c r="I629" s="1"/>
      <c r="J629" s="109"/>
    </row>
    <row r="630" spans="1:10" ht="15.75" customHeight="1">
      <c r="A630" s="1"/>
      <c r="H630" s="1"/>
      <c r="I630" s="1"/>
      <c r="J630" s="109"/>
    </row>
    <row r="631" spans="1:10" ht="15.75" customHeight="1">
      <c r="A631" s="1"/>
      <c r="H631" s="1"/>
      <c r="I631" s="1"/>
      <c r="J631" s="109"/>
    </row>
    <row r="632" spans="1:10" ht="15.75" customHeight="1">
      <c r="A632" s="1"/>
      <c r="H632" s="1"/>
      <c r="I632" s="1"/>
      <c r="J632" s="109"/>
    </row>
    <row r="633" spans="1:10" ht="15.75" customHeight="1">
      <c r="A633" s="1"/>
      <c r="H633" s="1"/>
      <c r="I633" s="1"/>
      <c r="J633" s="109"/>
    </row>
    <row r="634" spans="1:10" ht="15.75" customHeight="1">
      <c r="A634" s="1"/>
      <c r="H634" s="1"/>
      <c r="I634" s="1"/>
      <c r="J634" s="109"/>
    </row>
    <row r="635" spans="1:10" ht="15.75" customHeight="1">
      <c r="A635" s="1"/>
      <c r="H635" s="1"/>
      <c r="I635" s="1"/>
      <c r="J635" s="109"/>
    </row>
    <row r="636" spans="1:10" ht="15.75" customHeight="1">
      <c r="A636" s="1"/>
      <c r="H636" s="1"/>
      <c r="I636" s="1"/>
      <c r="J636" s="109"/>
    </row>
    <row r="637" spans="1:10" ht="15.75" customHeight="1">
      <c r="A637" s="1"/>
      <c r="H637" s="1"/>
      <c r="I637" s="1"/>
      <c r="J637" s="109"/>
    </row>
    <row r="638" spans="1:10" ht="15.75" customHeight="1">
      <c r="A638" s="1"/>
      <c r="H638" s="1"/>
      <c r="I638" s="1"/>
      <c r="J638" s="109"/>
    </row>
    <row r="639" spans="1:10" ht="15.75" customHeight="1">
      <c r="A639" s="1"/>
      <c r="H639" s="1"/>
      <c r="I639" s="1"/>
      <c r="J639" s="109"/>
    </row>
    <row r="640" spans="1:10" ht="15.75" customHeight="1">
      <c r="A640" s="1"/>
      <c r="H640" s="1"/>
      <c r="I640" s="1"/>
      <c r="J640" s="109"/>
    </row>
    <row r="641" spans="1:10" ht="15.75" customHeight="1">
      <c r="A641" s="1"/>
      <c r="H641" s="1"/>
      <c r="I641" s="1"/>
      <c r="J641" s="109"/>
    </row>
    <row r="642" spans="1:10" ht="15.75" customHeight="1">
      <c r="A642" s="1"/>
      <c r="H642" s="1"/>
      <c r="I642" s="1"/>
      <c r="J642" s="109"/>
    </row>
    <row r="643" spans="1:10" ht="15.75" customHeight="1">
      <c r="A643" s="1"/>
      <c r="H643" s="1"/>
      <c r="I643" s="1"/>
      <c r="J643" s="109"/>
    </row>
    <row r="644" spans="1:10" ht="15.75" customHeight="1">
      <c r="A644" s="1"/>
      <c r="H644" s="1"/>
      <c r="I644" s="1"/>
      <c r="J644" s="109"/>
    </row>
    <row r="645" spans="1:10" ht="15.75" customHeight="1">
      <c r="A645" s="1"/>
      <c r="H645" s="1"/>
      <c r="I645" s="1"/>
      <c r="J645" s="109"/>
    </row>
    <row r="646" spans="1:10" ht="15.75" customHeight="1">
      <c r="A646" s="1"/>
      <c r="H646" s="1"/>
      <c r="I646" s="1"/>
      <c r="J646" s="109"/>
    </row>
    <row r="647" spans="1:10" ht="15.75" customHeight="1">
      <c r="A647" s="1"/>
      <c r="H647" s="1"/>
      <c r="I647" s="1"/>
      <c r="J647" s="109"/>
    </row>
    <row r="648" spans="1:10" ht="15.75" customHeight="1">
      <c r="A648" s="1"/>
      <c r="H648" s="1"/>
      <c r="I648" s="1"/>
      <c r="J648" s="109"/>
    </row>
    <row r="649" spans="1:10" ht="15.75" customHeight="1">
      <c r="A649" s="1"/>
      <c r="H649" s="1"/>
      <c r="I649" s="1"/>
      <c r="J649" s="109"/>
    </row>
    <row r="650" spans="1:10" ht="15.75" customHeight="1">
      <c r="A650" s="1"/>
      <c r="H650" s="1"/>
      <c r="I650" s="1"/>
      <c r="J650" s="109"/>
    </row>
    <row r="651" spans="1:10" ht="15.75" customHeight="1">
      <c r="A651" s="1"/>
      <c r="H651" s="1"/>
      <c r="I651" s="1"/>
      <c r="J651" s="109"/>
    </row>
    <row r="652" spans="1:10" ht="15.75" customHeight="1">
      <c r="A652" s="1"/>
      <c r="H652" s="1"/>
      <c r="I652" s="1"/>
      <c r="J652" s="109"/>
    </row>
    <row r="653" spans="1:10" ht="15.75" customHeight="1">
      <c r="A653" s="1"/>
      <c r="H653" s="1"/>
      <c r="I653" s="1"/>
      <c r="J653" s="109"/>
    </row>
    <row r="654" spans="1:10" ht="15.75" customHeight="1">
      <c r="A654" s="1"/>
      <c r="H654" s="1"/>
      <c r="I654" s="1"/>
      <c r="J654" s="109"/>
    </row>
    <row r="655" spans="1:10" ht="15.75" customHeight="1">
      <c r="A655" s="1"/>
      <c r="H655" s="1"/>
      <c r="I655" s="1"/>
      <c r="J655" s="109"/>
    </row>
    <row r="656" spans="1:10" ht="15.75" customHeight="1">
      <c r="A656" s="1"/>
      <c r="H656" s="1"/>
      <c r="I656" s="1"/>
      <c r="J656" s="109"/>
    </row>
    <row r="657" spans="1:10" ht="15.75" customHeight="1">
      <c r="A657" s="1"/>
      <c r="H657" s="1"/>
      <c r="I657" s="1"/>
      <c r="J657" s="109"/>
    </row>
    <row r="658" spans="1:10" ht="15.75" customHeight="1">
      <c r="A658" s="1"/>
      <c r="H658" s="1"/>
      <c r="I658" s="1"/>
      <c r="J658" s="109"/>
    </row>
    <row r="659" spans="1:10" ht="15.75" customHeight="1">
      <c r="A659" s="1"/>
      <c r="H659" s="1"/>
      <c r="I659" s="1"/>
      <c r="J659" s="109"/>
    </row>
    <row r="660" spans="1:10" ht="15.75" customHeight="1">
      <c r="A660" s="1"/>
      <c r="H660" s="1"/>
      <c r="I660" s="1"/>
      <c r="J660" s="109"/>
    </row>
    <row r="661" spans="1:10" ht="15.75" customHeight="1">
      <c r="A661" s="1"/>
      <c r="H661" s="1"/>
      <c r="I661" s="1"/>
      <c r="J661" s="109"/>
    </row>
    <row r="662" spans="1:10" ht="15.75" customHeight="1">
      <c r="A662" s="1"/>
      <c r="H662" s="1"/>
      <c r="I662" s="1"/>
      <c r="J662" s="109"/>
    </row>
    <row r="663" spans="1:10" ht="15.75" customHeight="1">
      <c r="A663" s="1"/>
      <c r="H663" s="1"/>
      <c r="I663" s="1"/>
      <c r="J663" s="109"/>
    </row>
    <row r="664" spans="1:10" ht="15.75" customHeight="1">
      <c r="A664" s="1"/>
      <c r="H664" s="1"/>
      <c r="I664" s="1"/>
      <c r="J664" s="109"/>
    </row>
    <row r="665" spans="1:10" ht="15.75" customHeight="1">
      <c r="A665" s="1"/>
      <c r="H665" s="1"/>
      <c r="I665" s="1"/>
      <c r="J665" s="109"/>
    </row>
    <row r="666" spans="1:10" ht="15.75" customHeight="1">
      <c r="A666" s="1"/>
      <c r="H666" s="1"/>
      <c r="I666" s="1"/>
      <c r="J666" s="109"/>
    </row>
    <row r="667" spans="1:10" ht="15.75" customHeight="1">
      <c r="A667" s="1"/>
      <c r="H667" s="1"/>
      <c r="I667" s="1"/>
      <c r="J667" s="109"/>
    </row>
    <row r="668" spans="1:10" ht="15.75" customHeight="1">
      <c r="A668" s="1"/>
      <c r="H668" s="1"/>
      <c r="I668" s="1"/>
      <c r="J668" s="109"/>
    </row>
    <row r="669" spans="1:10" ht="15.75" customHeight="1">
      <c r="A669" s="1"/>
      <c r="H669" s="1"/>
      <c r="I669" s="1"/>
      <c r="J669" s="109"/>
    </row>
    <row r="670" spans="1:10" ht="15.75" customHeight="1">
      <c r="A670" s="1"/>
      <c r="H670" s="1"/>
      <c r="I670" s="1"/>
      <c r="J670" s="109"/>
    </row>
    <row r="671" spans="1:10" ht="15.75" customHeight="1">
      <c r="A671" s="1"/>
      <c r="H671" s="1"/>
      <c r="I671" s="1"/>
      <c r="J671" s="109"/>
    </row>
    <row r="672" spans="1:10" ht="15.75" customHeight="1">
      <c r="A672" s="1"/>
      <c r="H672" s="1"/>
      <c r="I672" s="1"/>
      <c r="J672" s="109"/>
    </row>
    <row r="673" spans="1:10" ht="15.75" customHeight="1">
      <c r="A673" s="1"/>
      <c r="H673" s="1"/>
      <c r="I673" s="1"/>
      <c r="J673" s="109"/>
    </row>
    <row r="674" spans="1:10" ht="15.75" customHeight="1">
      <c r="A674" s="1"/>
      <c r="H674" s="1"/>
      <c r="I674" s="1"/>
      <c r="J674" s="109"/>
    </row>
    <row r="675" spans="1:10" ht="15.75" customHeight="1">
      <c r="A675" s="1"/>
      <c r="H675" s="1"/>
      <c r="I675" s="1"/>
      <c r="J675" s="109"/>
    </row>
    <row r="676" spans="1:10" ht="15.75" customHeight="1">
      <c r="A676" s="1"/>
      <c r="H676" s="1"/>
      <c r="I676" s="1"/>
      <c r="J676" s="109"/>
    </row>
    <row r="677" spans="1:10" ht="15.75" customHeight="1">
      <c r="A677" s="1"/>
      <c r="H677" s="1"/>
      <c r="I677" s="1"/>
      <c r="J677" s="109"/>
    </row>
    <row r="678" spans="1:10" ht="15.75" customHeight="1">
      <c r="A678" s="1"/>
      <c r="H678" s="1"/>
      <c r="I678" s="1"/>
      <c r="J678" s="109"/>
    </row>
    <row r="679" spans="1:10" ht="15.75" customHeight="1">
      <c r="A679" s="1"/>
      <c r="H679" s="1"/>
      <c r="I679" s="1"/>
      <c r="J679" s="109"/>
    </row>
    <row r="680" spans="1:10" ht="15.75" customHeight="1">
      <c r="A680" s="1"/>
      <c r="H680" s="1"/>
      <c r="I680" s="1"/>
      <c r="J680" s="109"/>
    </row>
    <row r="681" spans="1:10" ht="15.75" customHeight="1">
      <c r="A681" s="1"/>
      <c r="H681" s="1"/>
      <c r="I681" s="1"/>
      <c r="J681" s="109"/>
    </row>
    <row r="682" spans="1:10" ht="15.75" customHeight="1">
      <c r="A682" s="1"/>
      <c r="H682" s="1"/>
      <c r="I682" s="1"/>
      <c r="J682" s="109"/>
    </row>
    <row r="683" spans="1:10" ht="15.75" customHeight="1">
      <c r="A683" s="1"/>
      <c r="H683" s="1"/>
      <c r="I683" s="1"/>
      <c r="J683" s="109"/>
    </row>
    <row r="684" spans="1:10" ht="15.75" customHeight="1">
      <c r="A684" s="1"/>
      <c r="H684" s="1"/>
      <c r="I684" s="1"/>
      <c r="J684" s="109"/>
    </row>
    <row r="685" spans="1:10" ht="15.75" customHeight="1">
      <c r="A685" s="1"/>
      <c r="H685" s="1"/>
      <c r="I685" s="1"/>
      <c r="J685" s="109"/>
    </row>
    <row r="686" spans="1:10" ht="15.75" customHeight="1">
      <c r="A686" s="1"/>
      <c r="H686" s="1"/>
      <c r="I686" s="1"/>
      <c r="J686" s="109"/>
    </row>
    <row r="687" spans="1:10" ht="15.75" customHeight="1">
      <c r="A687" s="1"/>
      <c r="H687" s="1"/>
      <c r="I687" s="1"/>
      <c r="J687" s="109"/>
    </row>
    <row r="688" spans="1:10" ht="15.75" customHeight="1">
      <c r="A688" s="1"/>
      <c r="H688" s="1"/>
      <c r="I688" s="1"/>
      <c r="J688" s="109"/>
    </row>
    <row r="689" spans="1:10" ht="15.75" customHeight="1">
      <c r="A689" s="1"/>
      <c r="H689" s="1"/>
      <c r="I689" s="1"/>
      <c r="J689" s="109"/>
    </row>
    <row r="690" spans="1:10" ht="15.75" customHeight="1">
      <c r="A690" s="1"/>
      <c r="H690" s="1"/>
      <c r="I690" s="1"/>
      <c r="J690" s="109"/>
    </row>
    <row r="691" spans="1:10" ht="15.75" customHeight="1">
      <c r="A691" s="1"/>
      <c r="H691" s="1"/>
      <c r="I691" s="1"/>
      <c r="J691" s="109"/>
    </row>
    <row r="692" spans="1:10" ht="15.75" customHeight="1">
      <c r="A692" s="1"/>
      <c r="H692" s="1"/>
      <c r="I692" s="1"/>
      <c r="J692" s="109"/>
    </row>
    <row r="693" spans="1:10" ht="15.75" customHeight="1">
      <c r="A693" s="1"/>
      <c r="H693" s="1"/>
      <c r="I693" s="1"/>
      <c r="J693" s="109"/>
    </row>
    <row r="694" spans="1:10" ht="15.75" customHeight="1">
      <c r="A694" s="1"/>
      <c r="H694" s="1"/>
      <c r="I694" s="1"/>
      <c r="J694" s="109"/>
    </row>
    <row r="695" spans="1:10" ht="15.75" customHeight="1">
      <c r="A695" s="1"/>
      <c r="H695" s="1"/>
      <c r="I695" s="1"/>
      <c r="J695" s="109"/>
    </row>
    <row r="696" spans="1:10" ht="15.75" customHeight="1">
      <c r="A696" s="1"/>
      <c r="H696" s="1"/>
      <c r="I696" s="1"/>
      <c r="J696" s="109"/>
    </row>
    <row r="697" spans="1:10" ht="15.75" customHeight="1">
      <c r="A697" s="1"/>
      <c r="H697" s="1"/>
      <c r="I697" s="1"/>
      <c r="J697" s="109"/>
    </row>
    <row r="698" spans="1:10" ht="15.75" customHeight="1">
      <c r="A698" s="1"/>
      <c r="H698" s="1"/>
      <c r="I698" s="1"/>
      <c r="J698" s="109"/>
    </row>
    <row r="699" spans="1:10" ht="15.75" customHeight="1">
      <c r="A699" s="1"/>
      <c r="H699" s="1"/>
      <c r="I699" s="1"/>
      <c r="J699" s="109"/>
    </row>
    <row r="700" spans="1:10" ht="15.75" customHeight="1">
      <c r="A700" s="1"/>
      <c r="H700" s="1"/>
      <c r="I700" s="1"/>
      <c r="J700" s="109"/>
    </row>
    <row r="701" spans="1:10" ht="15.75" customHeight="1">
      <c r="A701" s="1"/>
      <c r="H701" s="1"/>
      <c r="I701" s="1"/>
      <c r="J701" s="109"/>
    </row>
    <row r="702" spans="1:10" ht="15.75" customHeight="1">
      <c r="A702" s="1"/>
      <c r="H702" s="1"/>
      <c r="I702" s="1"/>
      <c r="J702" s="109"/>
    </row>
    <row r="703" spans="1:10" ht="15.75" customHeight="1">
      <c r="A703" s="1"/>
      <c r="H703" s="1"/>
      <c r="I703" s="1"/>
      <c r="J703" s="109"/>
    </row>
    <row r="704" spans="1:10" ht="15.75" customHeight="1">
      <c r="A704" s="1"/>
      <c r="H704" s="1"/>
      <c r="I704" s="1"/>
      <c r="J704" s="109"/>
    </row>
    <row r="705" spans="1:10" ht="15.75" customHeight="1">
      <c r="A705" s="1"/>
      <c r="H705" s="1"/>
      <c r="I705" s="1"/>
      <c r="J705" s="109"/>
    </row>
    <row r="706" spans="1:10" ht="15.75" customHeight="1">
      <c r="A706" s="1"/>
      <c r="H706" s="1"/>
      <c r="I706" s="1"/>
      <c r="J706" s="109"/>
    </row>
    <row r="707" spans="1:10" ht="15.75" customHeight="1">
      <c r="A707" s="1"/>
      <c r="H707" s="1"/>
      <c r="I707" s="1"/>
      <c r="J707" s="109"/>
    </row>
    <row r="708" spans="1:10" ht="15.75" customHeight="1">
      <c r="A708" s="1"/>
      <c r="H708" s="1"/>
      <c r="I708" s="1"/>
      <c r="J708" s="109"/>
    </row>
    <row r="709" spans="1:10" ht="15.75" customHeight="1">
      <c r="A709" s="1"/>
      <c r="H709" s="1"/>
      <c r="I709" s="1"/>
      <c r="J709" s="109"/>
    </row>
    <row r="710" spans="1:10" ht="15.75" customHeight="1">
      <c r="A710" s="1"/>
      <c r="H710" s="1"/>
      <c r="I710" s="1"/>
      <c r="J710" s="109"/>
    </row>
    <row r="711" spans="1:10" ht="15.75" customHeight="1">
      <c r="A711" s="1"/>
      <c r="H711" s="1"/>
      <c r="I711" s="1"/>
      <c r="J711" s="109"/>
    </row>
    <row r="712" spans="1:10" ht="15.75" customHeight="1">
      <c r="A712" s="1"/>
      <c r="H712" s="1"/>
      <c r="I712" s="1"/>
      <c r="J712" s="109"/>
    </row>
    <row r="713" spans="1:10" ht="15.75" customHeight="1">
      <c r="A713" s="1"/>
      <c r="H713" s="1"/>
      <c r="I713" s="1"/>
      <c r="J713" s="109"/>
    </row>
    <row r="714" spans="1:10" ht="15.75" customHeight="1">
      <c r="A714" s="1"/>
      <c r="H714" s="1"/>
      <c r="I714" s="1"/>
      <c r="J714" s="109"/>
    </row>
    <row r="715" spans="1:10" ht="15.75" customHeight="1">
      <c r="A715" s="1"/>
      <c r="H715" s="1"/>
      <c r="I715" s="1"/>
      <c r="J715" s="109"/>
    </row>
    <row r="716" spans="1:10" ht="15.75" customHeight="1">
      <c r="A716" s="1"/>
      <c r="H716" s="1"/>
      <c r="I716" s="1"/>
      <c r="J716" s="109"/>
    </row>
    <row r="717" spans="1:10" ht="15.75" customHeight="1">
      <c r="A717" s="1"/>
      <c r="H717" s="1"/>
      <c r="I717" s="1"/>
      <c r="J717" s="109"/>
    </row>
    <row r="718" spans="1:10" ht="15.75" customHeight="1">
      <c r="A718" s="1"/>
      <c r="H718" s="1"/>
      <c r="I718" s="1"/>
      <c r="J718" s="109"/>
    </row>
    <row r="719" spans="1:10" ht="15.75" customHeight="1">
      <c r="A719" s="1"/>
      <c r="H719" s="1"/>
      <c r="I719" s="1"/>
      <c r="J719" s="109"/>
    </row>
    <row r="720" spans="1:10" ht="15.75" customHeight="1">
      <c r="A720" s="1"/>
      <c r="H720" s="1"/>
      <c r="I720" s="1"/>
      <c r="J720" s="109"/>
    </row>
    <row r="721" spans="1:10" ht="15.75" customHeight="1">
      <c r="A721" s="1"/>
      <c r="H721" s="1"/>
      <c r="I721" s="1"/>
      <c r="J721" s="109"/>
    </row>
    <row r="722" spans="1:10" ht="15.75" customHeight="1">
      <c r="A722" s="1"/>
      <c r="H722" s="1"/>
      <c r="I722" s="1"/>
      <c r="J722" s="109"/>
    </row>
    <row r="723" spans="1:10" ht="15.75" customHeight="1">
      <c r="A723" s="1"/>
      <c r="H723" s="1"/>
      <c r="I723" s="1"/>
      <c r="J723" s="109"/>
    </row>
    <row r="724" spans="1:10" ht="15.75" customHeight="1">
      <c r="A724" s="1"/>
      <c r="H724" s="1"/>
      <c r="I724" s="1"/>
      <c r="J724" s="109"/>
    </row>
    <row r="725" spans="1:10" ht="15.75" customHeight="1">
      <c r="A725" s="1"/>
      <c r="H725" s="1"/>
      <c r="I725" s="1"/>
      <c r="J725" s="109"/>
    </row>
    <row r="726" spans="1:10" ht="15.75" customHeight="1">
      <c r="A726" s="1"/>
      <c r="H726" s="1"/>
      <c r="I726" s="1"/>
      <c r="J726" s="109"/>
    </row>
    <row r="727" spans="1:10" ht="15.75" customHeight="1">
      <c r="A727" s="1"/>
      <c r="H727" s="1"/>
      <c r="I727" s="1"/>
      <c r="J727" s="109"/>
    </row>
    <row r="728" spans="1:10" ht="15.75" customHeight="1">
      <c r="A728" s="1"/>
      <c r="H728" s="1"/>
      <c r="I728" s="1"/>
      <c r="J728" s="109"/>
    </row>
    <row r="729" spans="1:10" ht="15.75" customHeight="1">
      <c r="A729" s="1"/>
      <c r="H729" s="1"/>
      <c r="I729" s="1"/>
      <c r="J729" s="109"/>
    </row>
    <row r="730" spans="1:10" ht="15.75" customHeight="1">
      <c r="A730" s="1"/>
      <c r="H730" s="1"/>
      <c r="I730" s="1"/>
      <c r="J730" s="109"/>
    </row>
    <row r="731" spans="1:10" ht="15.75" customHeight="1">
      <c r="A731" s="1"/>
      <c r="H731" s="1"/>
      <c r="I731" s="1"/>
      <c r="J731" s="109"/>
    </row>
    <row r="732" spans="1:10" ht="15.75" customHeight="1">
      <c r="A732" s="1"/>
      <c r="H732" s="1"/>
      <c r="I732" s="1"/>
      <c r="J732" s="109"/>
    </row>
    <row r="733" spans="1:10" ht="15.75" customHeight="1">
      <c r="A733" s="1"/>
      <c r="H733" s="1"/>
      <c r="I733" s="1"/>
      <c r="J733" s="109"/>
    </row>
    <row r="734" spans="1:10" ht="15.75" customHeight="1">
      <c r="A734" s="1"/>
      <c r="H734" s="1"/>
      <c r="I734" s="1"/>
      <c r="J734" s="109"/>
    </row>
    <row r="735" spans="1:10" ht="15.75" customHeight="1">
      <c r="A735" s="1"/>
      <c r="H735" s="1"/>
      <c r="I735" s="1"/>
      <c r="J735" s="109"/>
    </row>
    <row r="736" spans="1:10" ht="15.75" customHeight="1">
      <c r="A736" s="1"/>
      <c r="H736" s="1"/>
      <c r="I736" s="1"/>
      <c r="J736" s="109"/>
    </row>
    <row r="737" spans="1:10" ht="15.75" customHeight="1">
      <c r="A737" s="1"/>
      <c r="H737" s="1"/>
      <c r="I737" s="1"/>
      <c r="J737" s="109"/>
    </row>
    <row r="738" spans="1:10" ht="15.75" customHeight="1">
      <c r="A738" s="1"/>
      <c r="H738" s="1"/>
      <c r="I738" s="1"/>
      <c r="J738" s="109"/>
    </row>
    <row r="739" spans="1:10" ht="15.75" customHeight="1">
      <c r="A739" s="1"/>
      <c r="H739" s="1"/>
      <c r="I739" s="1"/>
      <c r="J739" s="109"/>
    </row>
    <row r="740" spans="1:10" ht="15.75" customHeight="1">
      <c r="A740" s="1"/>
      <c r="H740" s="1"/>
      <c r="I740" s="1"/>
      <c r="J740" s="109"/>
    </row>
    <row r="741" spans="1:10" ht="15.75" customHeight="1">
      <c r="A741" s="1"/>
      <c r="H741" s="1"/>
      <c r="I741" s="1"/>
      <c r="J741" s="109"/>
    </row>
    <row r="742" spans="1:10" ht="15.75" customHeight="1">
      <c r="A742" s="1"/>
      <c r="H742" s="1"/>
      <c r="I742" s="1"/>
      <c r="J742" s="109"/>
    </row>
    <row r="743" spans="1:10" ht="15.75" customHeight="1">
      <c r="A743" s="1"/>
      <c r="H743" s="1"/>
      <c r="I743" s="1"/>
      <c r="J743" s="109"/>
    </row>
    <row r="744" spans="1:10" ht="15.75" customHeight="1">
      <c r="A744" s="1"/>
      <c r="H744" s="1"/>
      <c r="I744" s="1"/>
      <c r="J744" s="109"/>
    </row>
    <row r="745" spans="1:10" ht="15.75" customHeight="1">
      <c r="A745" s="1"/>
      <c r="H745" s="1"/>
      <c r="I745" s="1"/>
      <c r="J745" s="109"/>
    </row>
    <row r="746" spans="1:10" ht="15.75" customHeight="1">
      <c r="A746" s="1"/>
      <c r="H746" s="1"/>
      <c r="I746" s="1"/>
      <c r="J746" s="109"/>
    </row>
    <row r="747" spans="1:10" ht="15.75" customHeight="1">
      <c r="A747" s="1"/>
      <c r="H747" s="1"/>
      <c r="I747" s="1"/>
      <c r="J747" s="109"/>
    </row>
    <row r="748" spans="1:10" ht="15.75" customHeight="1">
      <c r="A748" s="1"/>
      <c r="H748" s="1"/>
      <c r="I748" s="1"/>
      <c r="J748" s="109"/>
    </row>
    <row r="749" spans="1:10" ht="15.75" customHeight="1">
      <c r="A749" s="1"/>
      <c r="H749" s="1"/>
      <c r="I749" s="1"/>
      <c r="J749" s="109"/>
    </row>
    <row r="750" spans="1:10" ht="15.75" customHeight="1">
      <c r="A750" s="1"/>
      <c r="H750" s="1"/>
      <c r="I750" s="1"/>
      <c r="J750" s="109"/>
    </row>
    <row r="751" spans="1:10" ht="15.75" customHeight="1">
      <c r="A751" s="1"/>
      <c r="H751" s="1"/>
      <c r="I751" s="1"/>
      <c r="J751" s="109"/>
    </row>
    <row r="752" spans="1:10" ht="15.75" customHeight="1">
      <c r="A752" s="1"/>
      <c r="H752" s="1"/>
      <c r="I752" s="1"/>
      <c r="J752" s="109"/>
    </row>
    <row r="753" spans="1:10" ht="15.75" customHeight="1">
      <c r="A753" s="1"/>
      <c r="H753" s="1"/>
      <c r="I753" s="1"/>
      <c r="J753" s="109"/>
    </row>
    <row r="754" spans="1:10" ht="15.75" customHeight="1">
      <c r="A754" s="1"/>
      <c r="H754" s="1"/>
      <c r="I754" s="1"/>
      <c r="J754" s="109"/>
    </row>
    <row r="755" spans="1:10" ht="15.75" customHeight="1">
      <c r="A755" s="1"/>
      <c r="H755" s="1"/>
      <c r="I755" s="1"/>
      <c r="J755" s="109"/>
    </row>
    <row r="756" spans="1:10" ht="15.75" customHeight="1">
      <c r="A756" s="1"/>
      <c r="H756" s="1"/>
      <c r="I756" s="1"/>
      <c r="J756" s="109"/>
    </row>
    <row r="757" spans="1:10" ht="15.75" customHeight="1">
      <c r="A757" s="1"/>
      <c r="H757" s="1"/>
      <c r="I757" s="1"/>
      <c r="J757" s="109"/>
    </row>
    <row r="758" spans="1:10" ht="15.75" customHeight="1">
      <c r="A758" s="1"/>
      <c r="H758" s="1"/>
      <c r="I758" s="1"/>
      <c r="J758" s="109"/>
    </row>
    <row r="759" spans="1:10" ht="15.75" customHeight="1">
      <c r="A759" s="1"/>
      <c r="H759" s="1"/>
      <c r="I759" s="1"/>
      <c r="J759" s="109"/>
    </row>
    <row r="760" spans="1:10" ht="15.75" customHeight="1">
      <c r="A760" s="1"/>
      <c r="H760" s="1"/>
      <c r="I760" s="1"/>
      <c r="J760" s="109"/>
    </row>
    <row r="761" spans="1:10" ht="15.75" customHeight="1">
      <c r="A761" s="1"/>
      <c r="H761" s="1"/>
      <c r="I761" s="1"/>
      <c r="J761" s="109"/>
    </row>
    <row r="762" spans="1:10" ht="15.75" customHeight="1">
      <c r="A762" s="1"/>
      <c r="H762" s="1"/>
      <c r="I762" s="1"/>
      <c r="J762" s="109"/>
    </row>
    <row r="763" spans="1:10" ht="15.75" customHeight="1">
      <c r="A763" s="1"/>
      <c r="H763" s="1"/>
      <c r="I763" s="1"/>
      <c r="J763" s="109"/>
    </row>
    <row r="764" spans="1:10" ht="15.75" customHeight="1">
      <c r="A764" s="1"/>
      <c r="H764" s="1"/>
      <c r="I764" s="1"/>
      <c r="J764" s="109"/>
    </row>
    <row r="765" spans="1:10" ht="15.75" customHeight="1">
      <c r="A765" s="1"/>
      <c r="H765" s="1"/>
      <c r="I765" s="1"/>
      <c r="J765" s="109"/>
    </row>
    <row r="766" spans="1:10" ht="15.75" customHeight="1">
      <c r="A766" s="1"/>
      <c r="H766" s="1"/>
      <c r="I766" s="1"/>
      <c r="J766" s="109"/>
    </row>
    <row r="767" spans="1:10" ht="15.75" customHeight="1">
      <c r="A767" s="1"/>
      <c r="H767" s="1"/>
      <c r="I767" s="1"/>
      <c r="J767" s="109"/>
    </row>
    <row r="768" spans="1:10" ht="15.75" customHeight="1">
      <c r="A768" s="1"/>
      <c r="H768" s="1"/>
      <c r="I768" s="1"/>
      <c r="J768" s="109"/>
    </row>
    <row r="769" spans="1:10" ht="15.75" customHeight="1">
      <c r="A769" s="1"/>
      <c r="H769" s="1"/>
      <c r="I769" s="1"/>
      <c r="J769" s="109"/>
    </row>
    <row r="770" spans="1:10" ht="15.75" customHeight="1">
      <c r="A770" s="1"/>
      <c r="H770" s="1"/>
      <c r="I770" s="1"/>
      <c r="J770" s="109"/>
    </row>
    <row r="771" spans="1:10" ht="15.75" customHeight="1">
      <c r="A771" s="1"/>
      <c r="H771" s="1"/>
      <c r="I771" s="1"/>
      <c r="J771" s="109"/>
    </row>
    <row r="772" spans="1:10" ht="15.75" customHeight="1">
      <c r="A772" s="1"/>
      <c r="H772" s="1"/>
      <c r="I772" s="1"/>
      <c r="J772" s="109"/>
    </row>
    <row r="773" spans="1:10" ht="15.75" customHeight="1">
      <c r="A773" s="1"/>
      <c r="H773" s="1"/>
      <c r="I773" s="1"/>
      <c r="J773" s="109"/>
    </row>
    <row r="774" spans="1:10" ht="15.75" customHeight="1">
      <c r="A774" s="1"/>
      <c r="H774" s="1"/>
      <c r="I774" s="1"/>
      <c r="J774" s="109"/>
    </row>
    <row r="775" spans="1:10" ht="15.75" customHeight="1">
      <c r="A775" s="1"/>
      <c r="H775" s="1"/>
      <c r="I775" s="1"/>
      <c r="J775" s="109"/>
    </row>
    <row r="776" spans="1:10" ht="15.75" customHeight="1">
      <c r="A776" s="1"/>
      <c r="H776" s="1"/>
      <c r="I776" s="1"/>
      <c r="J776" s="109"/>
    </row>
    <row r="777" spans="1:10" ht="15.75" customHeight="1">
      <c r="A777" s="1"/>
      <c r="H777" s="1"/>
      <c r="I777" s="1"/>
      <c r="J777" s="109"/>
    </row>
    <row r="778" spans="1:10" ht="15.75" customHeight="1">
      <c r="A778" s="1"/>
      <c r="H778" s="1"/>
      <c r="I778" s="1"/>
      <c r="J778" s="109"/>
    </row>
    <row r="779" spans="1:10" ht="15.75" customHeight="1">
      <c r="A779" s="1"/>
      <c r="H779" s="1"/>
      <c r="I779" s="1"/>
      <c r="J779" s="109"/>
    </row>
    <row r="780" spans="1:10" ht="15.75" customHeight="1">
      <c r="A780" s="1"/>
      <c r="H780" s="1"/>
      <c r="I780" s="1"/>
      <c r="J780" s="109"/>
    </row>
    <row r="781" spans="1:10" ht="15.75" customHeight="1">
      <c r="A781" s="1"/>
      <c r="H781" s="1"/>
      <c r="I781" s="1"/>
      <c r="J781" s="109"/>
    </row>
    <row r="782" spans="1:10" ht="15.75" customHeight="1">
      <c r="A782" s="1"/>
      <c r="H782" s="1"/>
      <c r="I782" s="1"/>
      <c r="J782" s="109"/>
    </row>
    <row r="783" spans="1:10" ht="15.75" customHeight="1">
      <c r="A783" s="1"/>
      <c r="H783" s="1"/>
      <c r="I783" s="1"/>
      <c r="J783" s="109"/>
    </row>
    <row r="784" spans="1:10" ht="15.75" customHeight="1">
      <c r="A784" s="1"/>
      <c r="H784" s="1"/>
      <c r="I784" s="1"/>
      <c r="J784" s="109"/>
    </row>
    <row r="785" spans="1:10" ht="15.75" customHeight="1">
      <c r="A785" s="1"/>
      <c r="H785" s="1"/>
      <c r="I785" s="1"/>
      <c r="J785" s="109"/>
    </row>
    <row r="786" spans="1:10" ht="15.75" customHeight="1">
      <c r="A786" s="1"/>
      <c r="H786" s="1"/>
      <c r="I786" s="1"/>
      <c r="J786" s="109"/>
    </row>
    <row r="787" spans="1:10" ht="15.75" customHeight="1">
      <c r="A787" s="1"/>
      <c r="H787" s="1"/>
      <c r="I787" s="1"/>
      <c r="J787" s="109"/>
    </row>
    <row r="788" spans="1:10" ht="15.75" customHeight="1">
      <c r="A788" s="1"/>
      <c r="H788" s="1"/>
      <c r="I788" s="1"/>
      <c r="J788" s="109"/>
    </row>
    <row r="789" spans="1:10" ht="15.75" customHeight="1">
      <c r="A789" s="1"/>
      <c r="H789" s="1"/>
      <c r="I789" s="1"/>
      <c r="J789" s="109"/>
    </row>
    <row r="790" spans="1:10" ht="15.75" customHeight="1">
      <c r="A790" s="1"/>
      <c r="H790" s="1"/>
      <c r="I790" s="1"/>
      <c r="J790" s="109"/>
    </row>
    <row r="791" spans="1:10" ht="15.75" customHeight="1">
      <c r="A791" s="1"/>
      <c r="H791" s="1"/>
      <c r="I791" s="1"/>
      <c r="J791" s="109"/>
    </row>
    <row r="792" spans="1:10" ht="15.75" customHeight="1">
      <c r="A792" s="1"/>
      <c r="H792" s="1"/>
      <c r="I792" s="1"/>
      <c r="J792" s="109"/>
    </row>
    <row r="793" spans="1:10" ht="15.75" customHeight="1">
      <c r="A793" s="1"/>
      <c r="H793" s="1"/>
      <c r="I793" s="1"/>
      <c r="J793" s="109"/>
    </row>
    <row r="794" spans="1:10" ht="15.75" customHeight="1">
      <c r="A794" s="1"/>
      <c r="H794" s="1"/>
      <c r="I794" s="1"/>
      <c r="J794" s="109"/>
    </row>
    <row r="795" spans="1:10" ht="15.75" customHeight="1">
      <c r="A795" s="1"/>
      <c r="H795" s="1"/>
      <c r="I795" s="1"/>
      <c r="J795" s="109"/>
    </row>
    <row r="796" spans="1:10" ht="15.75" customHeight="1">
      <c r="A796" s="1"/>
      <c r="H796" s="1"/>
      <c r="I796" s="1"/>
      <c r="J796" s="109"/>
    </row>
    <row r="797" spans="1:10" ht="15.75" customHeight="1">
      <c r="A797" s="1"/>
      <c r="H797" s="1"/>
      <c r="I797" s="1"/>
      <c r="J797" s="109"/>
    </row>
    <row r="798" spans="1:10" ht="15.75" customHeight="1">
      <c r="A798" s="1"/>
      <c r="H798" s="1"/>
      <c r="I798" s="1"/>
      <c r="J798" s="109"/>
    </row>
    <row r="799" spans="1:10" ht="15.75" customHeight="1">
      <c r="A799" s="1"/>
      <c r="H799" s="1"/>
      <c r="I799" s="1"/>
      <c r="J799" s="109"/>
    </row>
    <row r="800" spans="1:10" ht="15.75" customHeight="1">
      <c r="A800" s="1"/>
      <c r="H800" s="1"/>
      <c r="I800" s="1"/>
      <c r="J800" s="109"/>
    </row>
    <row r="801" spans="1:10" ht="15.75" customHeight="1">
      <c r="A801" s="1"/>
      <c r="H801" s="1"/>
      <c r="I801" s="1"/>
      <c r="J801" s="109"/>
    </row>
    <row r="802" spans="1:10" ht="15.75" customHeight="1">
      <c r="A802" s="1"/>
      <c r="H802" s="1"/>
      <c r="I802" s="1"/>
      <c r="J802" s="109"/>
    </row>
    <row r="803" spans="1:10" ht="15.75" customHeight="1">
      <c r="A803" s="1"/>
      <c r="H803" s="1"/>
      <c r="I803" s="1"/>
      <c r="J803" s="109"/>
    </row>
    <row r="804" spans="1:10" ht="15.75" customHeight="1">
      <c r="A804" s="1"/>
      <c r="H804" s="1"/>
      <c r="I804" s="1"/>
      <c r="J804" s="109"/>
    </row>
    <row r="805" spans="1:10" ht="15.75" customHeight="1">
      <c r="A805" s="1"/>
      <c r="H805" s="1"/>
      <c r="I805" s="1"/>
      <c r="J805" s="109"/>
    </row>
    <row r="806" spans="1:10" ht="15.75" customHeight="1">
      <c r="A806" s="1"/>
      <c r="H806" s="1"/>
      <c r="I806" s="1"/>
      <c r="J806" s="109"/>
    </row>
    <row r="807" spans="1:10" ht="15.75" customHeight="1">
      <c r="A807" s="1"/>
      <c r="H807" s="1"/>
      <c r="I807" s="1"/>
      <c r="J807" s="109"/>
    </row>
    <row r="808" spans="1:10" ht="15.75" customHeight="1">
      <c r="A808" s="1"/>
      <c r="H808" s="1"/>
      <c r="I808" s="1"/>
      <c r="J808" s="109"/>
    </row>
    <row r="809" spans="1:10" ht="15.75" customHeight="1">
      <c r="A809" s="1"/>
      <c r="H809" s="1"/>
      <c r="I809" s="1"/>
      <c r="J809" s="109"/>
    </row>
    <row r="810" spans="1:10" ht="15.75" customHeight="1">
      <c r="A810" s="1"/>
      <c r="H810" s="1"/>
      <c r="I810" s="1"/>
      <c r="J810" s="109"/>
    </row>
    <row r="811" spans="1:10" ht="15.75" customHeight="1">
      <c r="A811" s="1"/>
      <c r="H811" s="1"/>
      <c r="I811" s="1"/>
      <c r="J811" s="109"/>
    </row>
    <row r="812" spans="1:10" ht="15.75" customHeight="1">
      <c r="A812" s="1"/>
      <c r="H812" s="1"/>
      <c r="I812" s="1"/>
      <c r="J812" s="109"/>
    </row>
    <row r="813" spans="1:10" ht="15.75" customHeight="1">
      <c r="A813" s="1"/>
      <c r="H813" s="1"/>
      <c r="I813" s="1"/>
      <c r="J813" s="109"/>
    </row>
    <row r="814" spans="1:10" ht="15.75" customHeight="1">
      <c r="A814" s="1"/>
      <c r="H814" s="1"/>
      <c r="I814" s="1"/>
      <c r="J814" s="109"/>
    </row>
    <row r="815" spans="1:10" ht="15.75" customHeight="1">
      <c r="A815" s="1"/>
      <c r="H815" s="1"/>
      <c r="I815" s="1"/>
      <c r="J815" s="109"/>
    </row>
    <row r="816" spans="1:10" ht="15.75" customHeight="1">
      <c r="A816" s="1"/>
      <c r="H816" s="1"/>
      <c r="I816" s="1"/>
      <c r="J816" s="109"/>
    </row>
    <row r="817" spans="1:10" ht="15.75" customHeight="1">
      <c r="A817" s="1"/>
      <c r="H817" s="1"/>
      <c r="I817" s="1"/>
      <c r="J817" s="109"/>
    </row>
    <row r="818" spans="1:10" ht="15.75" customHeight="1">
      <c r="A818" s="1"/>
      <c r="H818" s="1"/>
      <c r="I818" s="1"/>
      <c r="J818" s="109"/>
    </row>
    <row r="819" spans="1:10" ht="15.75" customHeight="1">
      <c r="A819" s="1"/>
      <c r="H819" s="1"/>
      <c r="I819" s="1"/>
      <c r="J819" s="109"/>
    </row>
    <row r="820" spans="1:10" ht="15.75" customHeight="1">
      <c r="A820" s="1"/>
      <c r="H820" s="1"/>
      <c r="I820" s="1"/>
      <c r="J820" s="109"/>
    </row>
    <row r="821" spans="1:10" ht="15.75" customHeight="1">
      <c r="A821" s="1"/>
      <c r="H821" s="1"/>
      <c r="I821" s="1"/>
      <c r="J821" s="109"/>
    </row>
    <row r="822" spans="1:10" ht="15.75" customHeight="1">
      <c r="A822" s="1"/>
      <c r="H822" s="1"/>
      <c r="I822" s="1"/>
      <c r="J822" s="109"/>
    </row>
    <row r="823" spans="1:10" ht="15.75" customHeight="1">
      <c r="A823" s="1"/>
      <c r="H823" s="1"/>
      <c r="I823" s="1"/>
      <c r="J823" s="109"/>
    </row>
    <row r="824" spans="1:10" ht="15.75" customHeight="1">
      <c r="A824" s="1"/>
      <c r="H824" s="1"/>
      <c r="I824" s="1"/>
      <c r="J824" s="109"/>
    </row>
    <row r="825" spans="1:10" ht="15.75" customHeight="1">
      <c r="A825" s="1"/>
      <c r="H825" s="1"/>
      <c r="I825" s="1"/>
      <c r="J825" s="109"/>
    </row>
    <row r="826" spans="1:10" ht="15.75" customHeight="1">
      <c r="A826" s="1"/>
      <c r="H826" s="1"/>
      <c r="I826" s="1"/>
      <c r="J826" s="109"/>
    </row>
    <row r="827" spans="1:10" ht="15.75" customHeight="1">
      <c r="A827" s="1"/>
      <c r="H827" s="1"/>
      <c r="I827" s="1"/>
      <c r="J827" s="109"/>
    </row>
    <row r="828" spans="1:10" ht="15.75" customHeight="1">
      <c r="A828" s="1"/>
      <c r="H828" s="1"/>
      <c r="I828" s="1"/>
      <c r="J828" s="109"/>
    </row>
    <row r="829" spans="1:10" ht="15.75" customHeight="1">
      <c r="A829" s="1"/>
      <c r="H829" s="1"/>
      <c r="I829" s="1"/>
      <c r="J829" s="109"/>
    </row>
    <row r="830" spans="1:10" ht="15.75" customHeight="1">
      <c r="A830" s="1"/>
      <c r="H830" s="1"/>
      <c r="I830" s="1"/>
      <c r="J830" s="109"/>
    </row>
    <row r="831" spans="1:10" ht="15.75" customHeight="1">
      <c r="A831" s="1"/>
      <c r="H831" s="1"/>
      <c r="I831" s="1"/>
      <c r="J831" s="109"/>
    </row>
    <row r="832" spans="1:10" ht="15.75" customHeight="1">
      <c r="A832" s="1"/>
      <c r="H832" s="1"/>
      <c r="I832" s="1"/>
      <c r="J832" s="109"/>
    </row>
    <row r="833" spans="1:10" ht="15.75" customHeight="1">
      <c r="A833" s="1"/>
      <c r="H833" s="1"/>
      <c r="I833" s="1"/>
      <c r="J833" s="109"/>
    </row>
    <row r="834" spans="1:10" ht="15.75" customHeight="1">
      <c r="A834" s="1"/>
      <c r="H834" s="1"/>
      <c r="I834" s="1"/>
      <c r="J834" s="109"/>
    </row>
    <row r="835" spans="1:10" ht="15.75" customHeight="1">
      <c r="A835" s="1"/>
      <c r="H835" s="1"/>
      <c r="I835" s="1"/>
      <c r="J835" s="109"/>
    </row>
    <row r="836" spans="1:10" ht="15.75" customHeight="1">
      <c r="A836" s="1"/>
      <c r="H836" s="1"/>
      <c r="I836" s="1"/>
      <c r="J836" s="109"/>
    </row>
    <row r="837" spans="1:10" ht="15.75" customHeight="1">
      <c r="A837" s="1"/>
      <c r="H837" s="1"/>
      <c r="I837" s="1"/>
      <c r="J837" s="109"/>
    </row>
    <row r="838" spans="1:10" ht="15.75" customHeight="1">
      <c r="A838" s="1"/>
      <c r="H838" s="1"/>
      <c r="I838" s="1"/>
      <c r="J838" s="109"/>
    </row>
    <row r="839" spans="1:10" ht="15.75" customHeight="1">
      <c r="A839" s="1"/>
      <c r="H839" s="1"/>
      <c r="I839" s="1"/>
      <c r="J839" s="109"/>
    </row>
    <row r="840" spans="1:10" ht="15.75" customHeight="1">
      <c r="A840" s="1"/>
      <c r="H840" s="1"/>
      <c r="I840" s="1"/>
      <c r="J840" s="109"/>
    </row>
    <row r="841" spans="1:10" ht="15.75" customHeight="1">
      <c r="A841" s="1"/>
      <c r="H841" s="1"/>
      <c r="I841" s="1"/>
      <c r="J841" s="109"/>
    </row>
    <row r="842" spans="1:10" ht="15.75" customHeight="1">
      <c r="A842" s="1"/>
      <c r="H842" s="1"/>
      <c r="I842" s="1"/>
      <c r="J842" s="109"/>
    </row>
    <row r="843" spans="1:10" ht="15.75" customHeight="1">
      <c r="A843" s="1"/>
      <c r="H843" s="1"/>
      <c r="I843" s="1"/>
      <c r="J843" s="109"/>
    </row>
    <row r="844" spans="1:10" ht="15.75" customHeight="1">
      <c r="A844" s="1"/>
      <c r="H844" s="1"/>
      <c r="I844" s="1"/>
      <c r="J844" s="109"/>
    </row>
    <row r="845" spans="1:10" ht="15.75" customHeight="1">
      <c r="A845" s="1"/>
      <c r="H845" s="1"/>
      <c r="I845" s="1"/>
      <c r="J845" s="109"/>
    </row>
    <row r="846" spans="1:10" ht="15.75" customHeight="1">
      <c r="A846" s="1"/>
      <c r="H846" s="1"/>
      <c r="I846" s="1"/>
      <c r="J846" s="109"/>
    </row>
    <row r="847" spans="1:10" ht="15.75" customHeight="1">
      <c r="A847" s="1"/>
      <c r="H847" s="1"/>
      <c r="I847" s="1"/>
      <c r="J847" s="109"/>
    </row>
    <row r="848" spans="1:10" ht="15.75" customHeight="1">
      <c r="A848" s="1"/>
      <c r="H848" s="1"/>
      <c r="I848" s="1"/>
      <c r="J848" s="109"/>
    </row>
    <row r="849" spans="1:10" ht="15.75" customHeight="1">
      <c r="A849" s="1"/>
      <c r="H849" s="1"/>
      <c r="I849" s="1"/>
      <c r="J849" s="109"/>
    </row>
    <row r="850" spans="1:10" ht="15.75" customHeight="1">
      <c r="A850" s="1"/>
      <c r="H850" s="1"/>
      <c r="I850" s="1"/>
      <c r="J850" s="109"/>
    </row>
    <row r="851" spans="1:10" ht="15.75" customHeight="1">
      <c r="A851" s="1"/>
      <c r="H851" s="1"/>
      <c r="I851" s="1"/>
      <c r="J851" s="109"/>
    </row>
    <row r="852" spans="1:10" ht="15.75" customHeight="1">
      <c r="A852" s="1"/>
      <c r="H852" s="1"/>
      <c r="I852" s="1"/>
      <c r="J852" s="109"/>
    </row>
    <row r="853" spans="1:10" ht="15.75" customHeight="1">
      <c r="A853" s="1"/>
      <c r="H853" s="1"/>
      <c r="I853" s="1"/>
      <c r="J853" s="109"/>
    </row>
    <row r="854" spans="1:10" ht="15.75" customHeight="1">
      <c r="A854" s="1"/>
      <c r="H854" s="1"/>
      <c r="I854" s="1"/>
      <c r="J854" s="109"/>
    </row>
    <row r="855" spans="1:10" ht="15.75" customHeight="1">
      <c r="A855" s="1"/>
      <c r="H855" s="1"/>
      <c r="I855" s="1"/>
      <c r="J855" s="109"/>
    </row>
    <row r="856" spans="1:10" ht="15.75" customHeight="1">
      <c r="A856" s="1"/>
      <c r="H856" s="1"/>
      <c r="I856" s="1"/>
      <c r="J856" s="109"/>
    </row>
    <row r="857" spans="1:10" ht="15.75" customHeight="1">
      <c r="A857" s="1"/>
      <c r="H857" s="1"/>
      <c r="I857" s="1"/>
      <c r="J857" s="109"/>
    </row>
    <row r="858" spans="1:10" ht="15.75" customHeight="1">
      <c r="A858" s="1"/>
      <c r="H858" s="1"/>
      <c r="I858" s="1"/>
      <c r="J858" s="109"/>
    </row>
    <row r="859" spans="1:10" ht="15.75" customHeight="1">
      <c r="A859" s="1"/>
      <c r="H859" s="1"/>
      <c r="I859" s="1"/>
      <c r="J859" s="109"/>
    </row>
    <row r="860" spans="1:10" ht="15.75" customHeight="1">
      <c r="A860" s="1"/>
      <c r="H860" s="1"/>
      <c r="I860" s="1"/>
      <c r="J860" s="109"/>
    </row>
    <row r="861" spans="1:10" ht="15.75" customHeight="1">
      <c r="A861" s="1"/>
      <c r="H861" s="1"/>
      <c r="I861" s="1"/>
      <c r="J861" s="109"/>
    </row>
    <row r="862" spans="1:10" ht="15.75" customHeight="1">
      <c r="A862" s="1"/>
      <c r="H862" s="1"/>
      <c r="I862" s="1"/>
      <c r="J862" s="109"/>
    </row>
    <row r="863" spans="1:10" ht="15.75" customHeight="1">
      <c r="A863" s="1"/>
      <c r="H863" s="1"/>
      <c r="I863" s="1"/>
      <c r="J863" s="109"/>
    </row>
    <row r="864" spans="1:10" ht="15.75" customHeight="1">
      <c r="A864" s="1"/>
      <c r="H864" s="1"/>
      <c r="I864" s="1"/>
      <c r="J864" s="109"/>
    </row>
    <row r="865" spans="1:10" ht="15.75" customHeight="1">
      <c r="A865" s="1"/>
      <c r="H865" s="1"/>
      <c r="I865" s="1"/>
      <c r="J865" s="109"/>
    </row>
    <row r="866" spans="1:10" ht="15.75" customHeight="1">
      <c r="A866" s="1"/>
      <c r="H866" s="1"/>
      <c r="I866" s="1"/>
      <c r="J866" s="109"/>
    </row>
    <row r="867" spans="1:10" ht="15.75" customHeight="1">
      <c r="A867" s="1"/>
      <c r="H867" s="1"/>
      <c r="I867" s="1"/>
      <c r="J867" s="109"/>
    </row>
    <row r="868" spans="1:10" ht="15.75" customHeight="1">
      <c r="A868" s="1"/>
      <c r="H868" s="1"/>
      <c r="I868" s="1"/>
      <c r="J868" s="109"/>
    </row>
    <row r="869" spans="1:10" ht="15.75" customHeight="1">
      <c r="A869" s="1"/>
      <c r="H869" s="1"/>
      <c r="I869" s="1"/>
      <c r="J869" s="109"/>
    </row>
    <row r="870" spans="1:10" ht="15.75" customHeight="1">
      <c r="A870" s="1"/>
      <c r="H870" s="1"/>
      <c r="I870" s="1"/>
      <c r="J870" s="109"/>
    </row>
    <row r="871" spans="1:10" ht="15.75" customHeight="1">
      <c r="A871" s="1"/>
      <c r="H871" s="1"/>
      <c r="I871" s="1"/>
      <c r="J871" s="109"/>
    </row>
    <row r="872" spans="1:10" ht="15.75" customHeight="1">
      <c r="A872" s="1"/>
      <c r="H872" s="1"/>
      <c r="I872" s="1"/>
      <c r="J872" s="109"/>
    </row>
    <row r="873" spans="1:10" ht="15.75" customHeight="1">
      <c r="A873" s="1"/>
      <c r="H873" s="1"/>
      <c r="I873" s="1"/>
      <c r="J873" s="109"/>
    </row>
    <row r="874" spans="1:10" ht="15.75" customHeight="1">
      <c r="A874" s="1"/>
      <c r="H874" s="1"/>
      <c r="I874" s="1"/>
      <c r="J874" s="109"/>
    </row>
    <row r="875" spans="1:10" ht="15.75" customHeight="1">
      <c r="A875" s="1"/>
      <c r="H875" s="1"/>
      <c r="I875" s="1"/>
      <c r="J875" s="109"/>
    </row>
    <row r="876" spans="1:10" ht="15.75" customHeight="1">
      <c r="A876" s="1"/>
      <c r="H876" s="1"/>
      <c r="I876" s="1"/>
      <c r="J876" s="109"/>
    </row>
    <row r="877" spans="1:10" ht="15.75" customHeight="1">
      <c r="A877" s="1"/>
      <c r="H877" s="1"/>
      <c r="I877" s="1"/>
      <c r="J877" s="109"/>
    </row>
    <row r="878" spans="1:10" ht="15.75" customHeight="1">
      <c r="A878" s="1"/>
      <c r="H878" s="1"/>
      <c r="I878" s="1"/>
      <c r="J878" s="109"/>
    </row>
    <row r="879" spans="1:10" ht="15.75" customHeight="1">
      <c r="A879" s="1"/>
      <c r="H879" s="1"/>
      <c r="I879" s="1"/>
      <c r="J879" s="109"/>
    </row>
    <row r="880" spans="1:10" ht="15.75" customHeight="1">
      <c r="A880" s="1"/>
      <c r="H880" s="1"/>
      <c r="I880" s="1"/>
      <c r="J880" s="109"/>
    </row>
    <row r="881" spans="1:10" ht="15.75" customHeight="1">
      <c r="A881" s="1"/>
      <c r="H881" s="1"/>
      <c r="I881" s="1"/>
      <c r="J881" s="109"/>
    </row>
    <row r="882" spans="1:10" ht="15.75" customHeight="1">
      <c r="A882" s="1"/>
      <c r="H882" s="1"/>
      <c r="I882" s="1"/>
      <c r="J882" s="109"/>
    </row>
    <row r="883" spans="1:10" ht="15.75" customHeight="1">
      <c r="A883" s="1"/>
      <c r="H883" s="1"/>
      <c r="I883" s="1"/>
      <c r="J883" s="109"/>
    </row>
    <row r="884" spans="1:10" ht="15.75" customHeight="1">
      <c r="A884" s="1"/>
      <c r="H884" s="1"/>
      <c r="I884" s="1"/>
      <c r="J884" s="109"/>
    </row>
    <row r="885" spans="1:10" ht="15.75" customHeight="1">
      <c r="A885" s="1"/>
      <c r="H885" s="1"/>
      <c r="I885" s="1"/>
      <c r="J885" s="109"/>
    </row>
    <row r="886" spans="1:10" ht="15.75" customHeight="1">
      <c r="A886" s="1"/>
      <c r="H886" s="1"/>
      <c r="I886" s="1"/>
      <c r="J886" s="109"/>
    </row>
    <row r="887" spans="1:10" ht="15.75" customHeight="1">
      <c r="A887" s="1"/>
      <c r="H887" s="1"/>
      <c r="I887" s="1"/>
      <c r="J887" s="109"/>
    </row>
    <row r="888" spans="1:10" ht="15.75" customHeight="1">
      <c r="A888" s="1"/>
      <c r="H888" s="1"/>
      <c r="I888" s="1"/>
      <c r="J888" s="109"/>
    </row>
    <row r="889" spans="1:10" ht="15.75" customHeight="1">
      <c r="A889" s="1"/>
      <c r="H889" s="1"/>
      <c r="I889" s="1"/>
      <c r="J889" s="109"/>
    </row>
    <row r="890" spans="1:10" ht="15.75" customHeight="1">
      <c r="A890" s="1"/>
      <c r="H890" s="1"/>
      <c r="I890" s="1"/>
      <c r="J890" s="109"/>
    </row>
    <row r="891" spans="1:10" ht="15.75" customHeight="1">
      <c r="A891" s="1"/>
      <c r="H891" s="1"/>
      <c r="I891" s="1"/>
      <c r="J891" s="109"/>
    </row>
    <row r="892" spans="1:10" ht="15.75" customHeight="1">
      <c r="A892" s="1"/>
      <c r="H892" s="1"/>
      <c r="I892" s="1"/>
      <c r="J892" s="109"/>
    </row>
    <row r="893" spans="1:10" ht="15.75" customHeight="1">
      <c r="A893" s="1"/>
      <c r="H893" s="1"/>
      <c r="I893" s="1"/>
      <c r="J893" s="109"/>
    </row>
    <row r="894" spans="1:10" ht="15.75" customHeight="1">
      <c r="A894" s="1"/>
      <c r="H894" s="1"/>
      <c r="I894" s="1"/>
      <c r="J894" s="109"/>
    </row>
    <row r="895" spans="1:10" ht="15.75" customHeight="1">
      <c r="A895" s="1"/>
      <c r="H895" s="1"/>
      <c r="I895" s="1"/>
      <c r="J895" s="109"/>
    </row>
    <row r="896" spans="1:10" ht="15.75" customHeight="1">
      <c r="A896" s="1"/>
      <c r="H896" s="1"/>
      <c r="I896" s="1"/>
      <c r="J896" s="109"/>
    </row>
    <row r="897" spans="1:10" ht="15.75" customHeight="1">
      <c r="A897" s="1"/>
      <c r="H897" s="1"/>
      <c r="I897" s="1"/>
      <c r="J897" s="109"/>
    </row>
    <row r="898" spans="1:10" ht="15.75" customHeight="1">
      <c r="A898" s="1"/>
      <c r="H898" s="1"/>
      <c r="I898" s="1"/>
      <c r="J898" s="109"/>
    </row>
    <row r="899" spans="1:10" ht="15.75" customHeight="1">
      <c r="A899" s="1"/>
      <c r="H899" s="1"/>
      <c r="I899" s="1"/>
      <c r="J899" s="109"/>
    </row>
    <row r="900" spans="1:10" ht="15.75" customHeight="1">
      <c r="A900" s="1"/>
      <c r="H900" s="1"/>
      <c r="I900" s="1"/>
      <c r="J900" s="109"/>
    </row>
    <row r="901" spans="1:10" ht="15.75" customHeight="1">
      <c r="A901" s="1"/>
      <c r="H901" s="1"/>
      <c r="I901" s="1"/>
      <c r="J901" s="109"/>
    </row>
    <row r="902" spans="1:10" ht="15.75" customHeight="1">
      <c r="A902" s="1"/>
      <c r="H902" s="1"/>
      <c r="I902" s="1"/>
      <c r="J902" s="109"/>
    </row>
    <row r="903" spans="1:10" ht="15.75" customHeight="1">
      <c r="A903" s="1"/>
      <c r="H903" s="1"/>
      <c r="I903" s="1"/>
      <c r="J903" s="109"/>
    </row>
    <row r="904" spans="1:10" ht="15.75" customHeight="1">
      <c r="A904" s="1"/>
      <c r="H904" s="1"/>
      <c r="I904" s="1"/>
      <c r="J904" s="109"/>
    </row>
    <row r="905" spans="1:10" ht="15.75" customHeight="1">
      <c r="A905" s="1"/>
      <c r="H905" s="1"/>
      <c r="I905" s="1"/>
      <c r="J905" s="109"/>
    </row>
    <row r="906" spans="1:10" ht="15.75" customHeight="1">
      <c r="A906" s="1"/>
      <c r="H906" s="1"/>
      <c r="I906" s="1"/>
      <c r="J906" s="109"/>
    </row>
    <row r="907" spans="1:10" ht="15.75" customHeight="1">
      <c r="A907" s="1"/>
      <c r="H907" s="1"/>
      <c r="I907" s="1"/>
      <c r="J907" s="109"/>
    </row>
    <row r="908" spans="1:10" ht="15.75" customHeight="1">
      <c r="A908" s="1"/>
      <c r="H908" s="1"/>
      <c r="I908" s="1"/>
      <c r="J908" s="109"/>
    </row>
    <row r="909" spans="1:10" ht="15.75" customHeight="1">
      <c r="A909" s="1"/>
      <c r="H909" s="1"/>
      <c r="I909" s="1"/>
      <c r="J909" s="109"/>
    </row>
    <row r="910" spans="1:10" ht="15.75" customHeight="1">
      <c r="A910" s="1"/>
      <c r="H910" s="1"/>
      <c r="I910" s="1"/>
      <c r="J910" s="109"/>
    </row>
    <row r="911" spans="1:10" ht="15.75" customHeight="1">
      <c r="A911" s="1"/>
      <c r="H911" s="1"/>
      <c r="I911" s="1"/>
      <c r="J911" s="109"/>
    </row>
    <row r="912" spans="1:10" ht="15.75" customHeight="1">
      <c r="A912" s="1"/>
      <c r="H912" s="1"/>
      <c r="I912" s="1"/>
      <c r="J912" s="109"/>
    </row>
    <row r="913" spans="1:10" ht="15.75" customHeight="1">
      <c r="A913" s="1"/>
      <c r="H913" s="1"/>
      <c r="I913" s="1"/>
      <c r="J913" s="109"/>
    </row>
    <row r="914" spans="1:10" ht="15.75" customHeight="1">
      <c r="A914" s="1"/>
      <c r="H914" s="1"/>
      <c r="I914" s="1"/>
      <c r="J914" s="109"/>
    </row>
    <row r="915" spans="1:10" ht="15.75" customHeight="1">
      <c r="A915" s="1"/>
      <c r="H915" s="1"/>
      <c r="I915" s="1"/>
      <c r="J915" s="109"/>
    </row>
    <row r="916" spans="1:10" ht="15.75" customHeight="1">
      <c r="A916" s="1"/>
      <c r="H916" s="1"/>
      <c r="I916" s="1"/>
      <c r="J916" s="109"/>
    </row>
    <row r="917" spans="1:10" ht="15.75" customHeight="1">
      <c r="A917" s="1"/>
      <c r="H917" s="1"/>
      <c r="I917" s="1"/>
      <c r="J917" s="109"/>
    </row>
    <row r="918" spans="1:10" ht="15.75" customHeight="1">
      <c r="A918" s="1"/>
      <c r="H918" s="1"/>
      <c r="I918" s="1"/>
      <c r="J918" s="109"/>
    </row>
    <row r="919" spans="1:10" ht="15.75" customHeight="1">
      <c r="A919" s="1"/>
      <c r="H919" s="1"/>
      <c r="I919" s="1"/>
      <c r="J919" s="109"/>
    </row>
    <row r="920" spans="1:10" ht="15.75" customHeight="1">
      <c r="A920" s="1"/>
      <c r="H920" s="1"/>
      <c r="I920" s="1"/>
      <c r="J920" s="109"/>
    </row>
    <row r="921" spans="1:10" ht="15.75" customHeight="1">
      <c r="A921" s="1"/>
      <c r="H921" s="1"/>
      <c r="I921" s="1"/>
      <c r="J921" s="109"/>
    </row>
    <row r="922" spans="1:10" ht="15.75" customHeight="1">
      <c r="A922" s="1"/>
      <c r="H922" s="1"/>
      <c r="I922" s="1"/>
      <c r="J922" s="109"/>
    </row>
    <row r="923" spans="1:10" ht="15.75" customHeight="1">
      <c r="A923" s="1"/>
      <c r="H923" s="1"/>
      <c r="I923" s="1"/>
      <c r="J923" s="109"/>
    </row>
    <row r="924" spans="1:10" ht="15.75" customHeight="1">
      <c r="A924" s="1"/>
      <c r="H924" s="1"/>
      <c r="I924" s="1"/>
      <c r="J924" s="109"/>
    </row>
    <row r="925" spans="1:10" ht="15.75" customHeight="1">
      <c r="A925" s="1"/>
      <c r="H925" s="1"/>
      <c r="I925" s="1"/>
      <c r="J925" s="109"/>
    </row>
    <row r="926" spans="1:10" ht="15.75" customHeight="1">
      <c r="A926" s="1"/>
      <c r="H926" s="1"/>
      <c r="I926" s="1"/>
      <c r="J926" s="109"/>
    </row>
    <row r="927" spans="1:10" ht="15.75" customHeight="1">
      <c r="A927" s="1"/>
      <c r="H927" s="1"/>
      <c r="I927" s="1"/>
      <c r="J927" s="109"/>
    </row>
    <row r="928" spans="1:10" ht="15.75" customHeight="1">
      <c r="A928" s="1"/>
      <c r="H928" s="1"/>
      <c r="I928" s="1"/>
      <c r="J928" s="109"/>
    </row>
    <row r="929" spans="1:10" ht="15.75" customHeight="1">
      <c r="A929" s="1"/>
      <c r="H929" s="1"/>
      <c r="I929" s="1"/>
      <c r="J929" s="109"/>
    </row>
    <row r="930" spans="1:10" ht="15.75" customHeight="1">
      <c r="A930" s="1"/>
      <c r="H930" s="1"/>
      <c r="I930" s="1"/>
      <c r="J930" s="109"/>
    </row>
    <row r="931" spans="1:10" ht="15.75" customHeight="1">
      <c r="A931" s="1"/>
      <c r="H931" s="1"/>
      <c r="I931" s="1"/>
      <c r="J931" s="109"/>
    </row>
    <row r="932" spans="1:10" ht="15.75" customHeight="1">
      <c r="A932" s="1"/>
      <c r="H932" s="1"/>
      <c r="I932" s="1"/>
      <c r="J932" s="109"/>
    </row>
    <row r="933" spans="1:10" ht="15.75" customHeight="1">
      <c r="A933" s="1"/>
      <c r="H933" s="1"/>
      <c r="I933" s="1"/>
      <c r="J933" s="109"/>
    </row>
    <row r="934" spans="1:10" ht="15.75" customHeight="1">
      <c r="A934" s="1"/>
      <c r="H934" s="1"/>
      <c r="I934" s="1"/>
      <c r="J934" s="109"/>
    </row>
    <row r="935" spans="1:10" ht="15.75" customHeight="1">
      <c r="A935" s="1"/>
      <c r="H935" s="1"/>
      <c r="I935" s="1"/>
      <c r="J935" s="109"/>
    </row>
    <row r="936" spans="1:10" ht="15.75" customHeight="1">
      <c r="A936" s="1"/>
      <c r="H936" s="1"/>
      <c r="I936" s="1"/>
      <c r="J936" s="109"/>
    </row>
    <row r="937" spans="1:10" ht="15.75" customHeight="1">
      <c r="A937" s="1"/>
      <c r="H937" s="1"/>
      <c r="I937" s="1"/>
      <c r="J937" s="109"/>
    </row>
    <row r="938" spans="1:10" ht="15.75" customHeight="1">
      <c r="A938" s="1"/>
      <c r="H938" s="1"/>
      <c r="I938" s="1"/>
      <c r="J938" s="109"/>
    </row>
    <row r="939" spans="1:10" ht="15.75" customHeight="1">
      <c r="A939" s="1"/>
      <c r="H939" s="1"/>
      <c r="I939" s="1"/>
      <c r="J939" s="109"/>
    </row>
    <row r="940" spans="1:10" ht="15.75" customHeight="1">
      <c r="A940" s="1"/>
      <c r="H940" s="1"/>
      <c r="I940" s="1"/>
      <c r="J940" s="109"/>
    </row>
    <row r="941" spans="1:10" ht="15.75" customHeight="1">
      <c r="A941" s="1"/>
      <c r="H941" s="1"/>
      <c r="I941" s="1"/>
      <c r="J941" s="109"/>
    </row>
    <row r="942" spans="1:10" ht="15.75" customHeight="1">
      <c r="A942" s="1"/>
      <c r="H942" s="1"/>
      <c r="I942" s="1"/>
      <c r="J942" s="109"/>
    </row>
    <row r="943" spans="1:10" ht="15.75" customHeight="1">
      <c r="A943" s="1"/>
      <c r="H943" s="1"/>
      <c r="I943" s="1"/>
      <c r="J943" s="109"/>
    </row>
    <row r="944" spans="1:10" ht="15.75" customHeight="1">
      <c r="A944" s="1"/>
      <c r="H944" s="1"/>
      <c r="I944" s="1"/>
      <c r="J944" s="109"/>
    </row>
    <row r="945" spans="1:10" ht="15.75" customHeight="1">
      <c r="A945" s="1"/>
      <c r="H945" s="1"/>
      <c r="I945" s="1"/>
      <c r="J945" s="109"/>
    </row>
    <row r="946" spans="1:10" ht="15.75" customHeight="1">
      <c r="A946" s="1"/>
      <c r="H946" s="1"/>
      <c r="I946" s="1"/>
      <c r="J946" s="109"/>
    </row>
    <row r="947" spans="1:10" ht="15.75" customHeight="1">
      <c r="A947" s="1"/>
      <c r="H947" s="1"/>
      <c r="I947" s="1"/>
      <c r="J947" s="109"/>
    </row>
    <row r="948" spans="1:10" ht="15.75" customHeight="1">
      <c r="A948" s="1"/>
      <c r="H948" s="1"/>
      <c r="I948" s="1"/>
      <c r="J948" s="109"/>
    </row>
    <row r="949" spans="1:10" ht="15.75" customHeight="1">
      <c r="A949" s="1"/>
      <c r="H949" s="1"/>
      <c r="I949" s="1"/>
      <c r="J949" s="109"/>
    </row>
    <row r="950" spans="1:10" ht="15.75" customHeight="1">
      <c r="A950" s="1"/>
      <c r="H950" s="1"/>
      <c r="I950" s="1"/>
      <c r="J950" s="109"/>
    </row>
    <row r="951" spans="1:10" ht="15.75" customHeight="1">
      <c r="A951" s="1"/>
      <c r="H951" s="1"/>
      <c r="I951" s="1"/>
      <c r="J951" s="109"/>
    </row>
    <row r="952" spans="1:10" ht="15.75" customHeight="1">
      <c r="A952" s="1"/>
      <c r="H952" s="1"/>
      <c r="I952" s="1"/>
      <c r="J952" s="109"/>
    </row>
    <row r="953" spans="1:10" ht="15.75" customHeight="1">
      <c r="A953" s="1"/>
      <c r="H953" s="1"/>
      <c r="I953" s="1"/>
      <c r="J953" s="109"/>
    </row>
    <row r="954" spans="1:10" ht="15.75" customHeight="1">
      <c r="A954" s="1"/>
      <c r="H954" s="1"/>
      <c r="I954" s="1"/>
      <c r="J954" s="109"/>
    </row>
    <row r="955" spans="1:10" ht="15.75" customHeight="1">
      <c r="A955" s="1"/>
      <c r="H955" s="1"/>
      <c r="I955" s="1"/>
      <c r="J955" s="109"/>
    </row>
    <row r="956" spans="1:10" ht="15.75" customHeight="1">
      <c r="A956" s="1"/>
      <c r="H956" s="1"/>
      <c r="I956" s="1"/>
      <c r="J956" s="109"/>
    </row>
    <row r="957" spans="1:10" ht="15.75" customHeight="1">
      <c r="A957" s="1"/>
      <c r="H957" s="1"/>
      <c r="I957" s="1"/>
      <c r="J957" s="109"/>
    </row>
    <row r="958" spans="1:10" ht="15.75" customHeight="1">
      <c r="A958" s="1"/>
      <c r="H958" s="1"/>
      <c r="I958" s="1"/>
      <c r="J958" s="109"/>
    </row>
    <row r="959" spans="1:10" ht="15.75" customHeight="1">
      <c r="A959" s="1"/>
      <c r="H959" s="1"/>
      <c r="I959" s="1"/>
      <c r="J959" s="109"/>
    </row>
    <row r="960" spans="1:10" ht="15.75" customHeight="1">
      <c r="A960" s="1"/>
      <c r="H960" s="1"/>
      <c r="I960" s="1"/>
      <c r="J960" s="109"/>
    </row>
    <row r="961" spans="1:10" ht="15.75" customHeight="1">
      <c r="A961" s="1"/>
      <c r="H961" s="1"/>
      <c r="I961" s="1"/>
      <c r="J961" s="109"/>
    </row>
    <row r="962" spans="1:10" ht="15.75" customHeight="1">
      <c r="A962" s="1"/>
      <c r="H962" s="1"/>
      <c r="I962" s="1"/>
      <c r="J962" s="109"/>
    </row>
    <row r="963" spans="1:10" ht="15.75" customHeight="1">
      <c r="A963" s="1"/>
      <c r="H963" s="1"/>
      <c r="I963" s="1"/>
      <c r="J963" s="109"/>
    </row>
    <row r="964" spans="1:10" ht="15.75" customHeight="1">
      <c r="A964" s="1"/>
      <c r="H964" s="1"/>
      <c r="I964" s="1"/>
      <c r="J964" s="109"/>
    </row>
    <row r="965" spans="1:10" ht="15.75" customHeight="1">
      <c r="A965" s="1"/>
      <c r="H965" s="1"/>
      <c r="I965" s="1"/>
      <c r="J965" s="109"/>
    </row>
    <row r="966" spans="1:10" ht="15.75" customHeight="1">
      <c r="A966" s="1"/>
      <c r="H966" s="1"/>
      <c r="I966" s="1"/>
      <c r="J966" s="109"/>
    </row>
    <row r="967" spans="1:10" ht="15.75" customHeight="1">
      <c r="A967" s="1"/>
      <c r="H967" s="1"/>
      <c r="I967" s="1"/>
      <c r="J967" s="109"/>
    </row>
    <row r="968" spans="1:10" ht="15.75" customHeight="1">
      <c r="A968" s="1"/>
      <c r="H968" s="1"/>
      <c r="I968" s="1"/>
      <c r="J968" s="109"/>
    </row>
    <row r="969" spans="1:10" ht="15.75" customHeight="1">
      <c r="A969" s="1"/>
      <c r="H969" s="1"/>
      <c r="I969" s="1"/>
      <c r="J969" s="109"/>
    </row>
    <row r="970" spans="1:10" ht="15.75" customHeight="1">
      <c r="A970" s="1"/>
      <c r="H970" s="1"/>
      <c r="I970" s="1"/>
      <c r="J970" s="109"/>
    </row>
    <row r="971" spans="1:10" ht="15.75" customHeight="1">
      <c r="A971" s="1"/>
      <c r="H971" s="1"/>
      <c r="I971" s="1"/>
      <c r="J971" s="109"/>
    </row>
    <row r="972" spans="1:10" ht="15.75" customHeight="1">
      <c r="A972" s="1"/>
      <c r="H972" s="1"/>
      <c r="I972" s="1"/>
      <c r="J972" s="109"/>
    </row>
    <row r="973" spans="1:10" ht="15.75" customHeight="1">
      <c r="A973" s="1"/>
      <c r="H973" s="1"/>
      <c r="I973" s="1"/>
      <c r="J973" s="109"/>
    </row>
    <row r="974" spans="1:10" ht="15.75" customHeight="1">
      <c r="A974" s="1"/>
      <c r="H974" s="1"/>
      <c r="I974" s="1"/>
      <c r="J974" s="109"/>
    </row>
    <row r="975" spans="1:10" ht="15.75" customHeight="1">
      <c r="A975" s="1"/>
      <c r="H975" s="1"/>
      <c r="I975" s="1"/>
      <c r="J975" s="109"/>
    </row>
    <row r="976" spans="1:10" ht="15.75" customHeight="1">
      <c r="A976" s="1"/>
      <c r="H976" s="1"/>
      <c r="I976" s="1"/>
      <c r="J976" s="109"/>
    </row>
    <row r="977" spans="1:10" ht="15.75" customHeight="1">
      <c r="A977" s="1"/>
      <c r="H977" s="1"/>
      <c r="I977" s="1"/>
      <c r="J977" s="109"/>
    </row>
    <row r="978" spans="1:10" ht="15.75" customHeight="1">
      <c r="A978" s="1"/>
      <c r="H978" s="1"/>
      <c r="I978" s="1"/>
      <c r="J978" s="109"/>
    </row>
    <row r="979" spans="1:10" ht="15.75" customHeight="1">
      <c r="A979" s="1"/>
      <c r="H979" s="1"/>
      <c r="I979" s="1"/>
      <c r="J979" s="109"/>
    </row>
    <row r="980" spans="1:10" ht="15.75" customHeight="1">
      <c r="A980" s="1"/>
      <c r="H980" s="1"/>
      <c r="I980" s="1"/>
      <c r="J980" s="109"/>
    </row>
    <row r="981" spans="1:10" ht="15.75" customHeight="1">
      <c r="A981" s="1"/>
      <c r="H981" s="1"/>
      <c r="I981" s="1"/>
      <c r="J981" s="109"/>
    </row>
    <row r="982" spans="1:10" ht="15.75" customHeight="1">
      <c r="A982" s="1"/>
      <c r="H982" s="1"/>
      <c r="I982" s="1"/>
      <c r="J982" s="109"/>
    </row>
    <row r="983" spans="1:10" ht="15.75" customHeight="1">
      <c r="A983" s="1"/>
      <c r="H983" s="1"/>
      <c r="I983" s="1"/>
      <c r="J983" s="109"/>
    </row>
    <row r="984" spans="1:10" ht="15.75" customHeight="1">
      <c r="A984" s="1"/>
      <c r="H984" s="1"/>
      <c r="I984" s="1"/>
      <c r="J984" s="109"/>
    </row>
    <row r="985" spans="1:10" ht="15.75" customHeight="1">
      <c r="A985" s="1"/>
      <c r="H985" s="1"/>
      <c r="I985" s="1"/>
      <c r="J985" s="109"/>
    </row>
    <row r="986" spans="1:10" ht="15.75" customHeight="1">
      <c r="A986" s="1"/>
      <c r="H986" s="1"/>
      <c r="I986" s="1"/>
      <c r="J986" s="109"/>
    </row>
    <row r="987" spans="1:10" ht="15.75" customHeight="1">
      <c r="A987" s="1"/>
      <c r="H987" s="1"/>
      <c r="I987" s="1"/>
      <c r="J987" s="109"/>
    </row>
    <row r="988" spans="1:10" ht="15.75" customHeight="1">
      <c r="A988" s="1"/>
      <c r="H988" s="1"/>
      <c r="I988" s="1"/>
      <c r="J988" s="109"/>
    </row>
    <row r="989" spans="1:10" ht="15.75" customHeight="1">
      <c r="A989" s="1"/>
      <c r="H989" s="1"/>
      <c r="I989" s="1"/>
      <c r="J989" s="109"/>
    </row>
    <row r="990" spans="1:10" ht="15.75" customHeight="1">
      <c r="A990" s="1"/>
      <c r="H990" s="1"/>
      <c r="I990" s="1"/>
      <c r="J990" s="109"/>
    </row>
    <row r="991" spans="1:10" ht="15.75" customHeight="1">
      <c r="A991" s="1"/>
      <c r="H991" s="1"/>
      <c r="I991" s="1"/>
      <c r="J991" s="109"/>
    </row>
    <row r="992" spans="1:10" ht="15.75" customHeight="1">
      <c r="A992" s="1"/>
      <c r="H992" s="1"/>
      <c r="I992" s="1"/>
      <c r="J992" s="109"/>
    </row>
    <row r="993" spans="1:10" ht="15.75" customHeight="1">
      <c r="A993" s="1"/>
      <c r="H993" s="1"/>
      <c r="I993" s="1"/>
      <c r="J993" s="109"/>
    </row>
    <row r="994" spans="1:10" ht="15.75" customHeight="1">
      <c r="A994" s="1"/>
      <c r="H994" s="1"/>
      <c r="I994" s="1"/>
      <c r="J994" s="109"/>
    </row>
    <row r="995" spans="1:10" ht="15.75" customHeight="1">
      <c r="A995" s="1"/>
      <c r="H995" s="1"/>
      <c r="I995" s="1"/>
      <c r="J995" s="109"/>
    </row>
    <row r="996" spans="1:10" ht="15.75" customHeight="1">
      <c r="A996" s="1"/>
      <c r="H996" s="1"/>
      <c r="I996" s="1"/>
      <c r="J996" s="109"/>
    </row>
    <row r="997" spans="1:10" ht="15.75" customHeight="1">
      <c r="A997" s="1"/>
      <c r="H997" s="1"/>
      <c r="I997" s="1"/>
      <c r="J997" s="109"/>
    </row>
    <row r="998" spans="1:10" ht="15.75" customHeight="1">
      <c r="A998" s="1"/>
      <c r="H998" s="1"/>
      <c r="I998" s="1"/>
      <c r="J998" s="109"/>
    </row>
    <row r="999" spans="1:10" ht="15.75" customHeight="1">
      <c r="A999" s="1"/>
      <c r="H999" s="1"/>
      <c r="I999" s="1"/>
      <c r="J999" s="109"/>
    </row>
    <row r="1000" spans="1:10" ht="15.75" customHeight="1">
      <c r="A1000" s="1"/>
      <c r="H1000" s="1"/>
      <c r="I1000" s="1"/>
      <c r="J1000" s="109"/>
    </row>
  </sheetData>
  <mergeCells count="8">
    <mergeCell ref="C8:G8"/>
    <mergeCell ref="A1:A6"/>
    <mergeCell ref="B1:G1"/>
    <mergeCell ref="B3:L3"/>
    <mergeCell ref="C4:D4"/>
    <mergeCell ref="B5:B7"/>
    <mergeCell ref="F5:F6"/>
    <mergeCell ref="C2:P2"/>
  </mergeCells>
  <pageMargins left="0.70866141732283472" right="0.70866141732283472" top="0.74803149606299213" bottom="0.74803149606299213" header="0" footer="0"/>
  <pageSetup scale="75" orientation="landscape"/>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topLeftCell="J19" zoomScale="70" zoomScaleNormal="70" workbookViewId="0">
      <selection activeCell="K20" sqref="K20"/>
    </sheetView>
  </sheetViews>
  <sheetFormatPr baseColWidth="10" defaultColWidth="12.625" defaultRowHeight="15" customHeight="1"/>
  <cols>
    <col min="1" max="1" width="7" customWidth="1"/>
    <col min="2" max="2" width="24.625" customWidth="1"/>
    <col min="3" max="3" width="27" customWidth="1"/>
    <col min="4" max="4" width="18.125" customWidth="1"/>
    <col min="5" max="5" width="26.125" customWidth="1"/>
    <col min="6" max="6" width="28.125" customWidth="1"/>
    <col min="7" max="7" width="12.875" style="237" customWidth="1"/>
    <col min="8" max="8" width="34.25" customWidth="1"/>
    <col min="9" max="9" width="35.25" customWidth="1"/>
    <col min="10" max="10" width="15.75" customWidth="1"/>
    <col min="11" max="11" width="56.75" customWidth="1"/>
    <col min="12" max="12" width="61.75" customWidth="1"/>
    <col min="13" max="13" width="29" customWidth="1"/>
    <col min="14" max="14" width="32.75" customWidth="1"/>
    <col min="15" max="15" width="14.625" customWidth="1"/>
    <col min="16" max="16" width="42.625" customWidth="1"/>
    <col min="17" max="26" width="9.375" customWidth="1"/>
  </cols>
  <sheetData>
    <row r="1" spans="1:17" ht="56.25" customHeight="1" thickBot="1">
      <c r="A1" s="339" t="s">
        <v>439</v>
      </c>
      <c r="B1" s="340"/>
      <c r="C1" s="340"/>
      <c r="D1" s="340"/>
      <c r="E1" s="340"/>
      <c r="F1" s="340"/>
      <c r="G1" s="340"/>
      <c r="H1" s="340"/>
      <c r="I1" s="340"/>
      <c r="J1" s="341"/>
      <c r="K1" s="231" t="s">
        <v>440</v>
      </c>
      <c r="L1" s="231" t="s">
        <v>441</v>
      </c>
      <c r="M1" s="231" t="s">
        <v>442</v>
      </c>
      <c r="N1" s="231" t="s">
        <v>443</v>
      </c>
      <c r="O1" s="96" t="s">
        <v>444</v>
      </c>
      <c r="P1" s="229" t="s">
        <v>573</v>
      </c>
    </row>
    <row r="2" spans="1:17" ht="15.75" customHeight="1">
      <c r="A2" s="232" t="s">
        <v>445</v>
      </c>
      <c r="B2" s="230" t="s">
        <v>446</v>
      </c>
      <c r="C2" s="230" t="s">
        <v>447</v>
      </c>
      <c r="D2" s="230" t="s">
        <v>101</v>
      </c>
      <c r="E2" s="230" t="s">
        <v>448</v>
      </c>
      <c r="F2" s="230" t="s">
        <v>449</v>
      </c>
      <c r="G2" s="230" t="s">
        <v>450</v>
      </c>
      <c r="H2" s="230" t="s">
        <v>451</v>
      </c>
      <c r="I2" s="230" t="s">
        <v>452</v>
      </c>
      <c r="J2" s="230" t="s">
        <v>451</v>
      </c>
      <c r="K2" s="191"/>
      <c r="L2" s="191"/>
      <c r="M2" s="191"/>
      <c r="N2" s="191"/>
      <c r="O2" s="97"/>
      <c r="P2" s="191"/>
    </row>
    <row r="3" spans="1:17" ht="106.5" customHeight="1" thickBot="1">
      <c r="A3" s="342"/>
      <c r="B3" s="202"/>
      <c r="C3" s="202"/>
      <c r="D3" s="202"/>
      <c r="E3" s="202"/>
      <c r="F3" s="202"/>
      <c r="G3" s="345"/>
      <c r="H3" s="202"/>
      <c r="I3" s="202"/>
      <c r="J3" s="202"/>
      <c r="K3" s="191"/>
      <c r="L3" s="191"/>
      <c r="M3" s="191"/>
      <c r="N3" s="191"/>
      <c r="O3" s="328"/>
      <c r="P3" s="191"/>
    </row>
    <row r="4" spans="1:17" ht="143.25" customHeight="1" thickBot="1">
      <c r="A4" s="343">
        <v>1</v>
      </c>
      <c r="B4" s="329" t="s">
        <v>453</v>
      </c>
      <c r="C4" s="330" t="s">
        <v>454</v>
      </c>
      <c r="D4" s="330" t="s">
        <v>455</v>
      </c>
      <c r="E4" s="330" t="s">
        <v>456</v>
      </c>
      <c r="F4" s="330" t="s">
        <v>457</v>
      </c>
      <c r="G4" s="346">
        <v>100</v>
      </c>
      <c r="H4" s="330" t="s">
        <v>458</v>
      </c>
      <c r="I4" s="330" t="s">
        <v>459</v>
      </c>
      <c r="J4" s="330"/>
      <c r="K4" s="330" t="s">
        <v>699</v>
      </c>
      <c r="L4" s="330" t="s">
        <v>699</v>
      </c>
      <c r="M4" s="330" t="s">
        <v>699</v>
      </c>
      <c r="N4" s="330" t="s">
        <v>629</v>
      </c>
      <c r="O4" s="331">
        <v>1</v>
      </c>
      <c r="P4" s="332" t="s">
        <v>574</v>
      </c>
      <c r="Q4" s="324"/>
    </row>
    <row r="5" spans="1:17" ht="128.25" thickBot="1">
      <c r="A5" s="343">
        <v>2</v>
      </c>
      <c r="B5" s="329" t="s">
        <v>453</v>
      </c>
      <c r="C5" s="330" t="s">
        <v>460</v>
      </c>
      <c r="D5" s="330" t="s">
        <v>455</v>
      </c>
      <c r="E5" s="330" t="s">
        <v>456</v>
      </c>
      <c r="F5" s="330" t="s">
        <v>457</v>
      </c>
      <c r="G5" s="346">
        <v>100</v>
      </c>
      <c r="H5" s="330" t="s">
        <v>461</v>
      </c>
      <c r="I5" s="330" t="s">
        <v>459</v>
      </c>
      <c r="J5" s="330"/>
      <c r="K5" s="322" t="s">
        <v>699</v>
      </c>
      <c r="L5" s="322" t="s">
        <v>699</v>
      </c>
      <c r="M5" s="322" t="s">
        <v>699</v>
      </c>
      <c r="N5" s="322" t="s">
        <v>629</v>
      </c>
      <c r="O5" s="333">
        <v>1</v>
      </c>
      <c r="P5" s="334" t="s">
        <v>574</v>
      </c>
      <c r="Q5" s="324"/>
    </row>
    <row r="6" spans="1:17" ht="409.6" thickBot="1">
      <c r="A6" s="343">
        <v>3</v>
      </c>
      <c r="B6" s="329" t="s">
        <v>462</v>
      </c>
      <c r="C6" s="330" t="s">
        <v>310</v>
      </c>
      <c r="D6" s="330" t="s">
        <v>463</v>
      </c>
      <c r="E6" s="330" t="s">
        <v>456</v>
      </c>
      <c r="F6" s="330" t="s">
        <v>464</v>
      </c>
      <c r="G6" s="346">
        <v>120</v>
      </c>
      <c r="H6" s="330" t="s">
        <v>465</v>
      </c>
      <c r="I6" s="330" t="s">
        <v>466</v>
      </c>
      <c r="J6" s="330"/>
      <c r="K6" s="322" t="s">
        <v>700</v>
      </c>
      <c r="L6" s="322" t="s">
        <v>467</v>
      </c>
      <c r="M6" s="322" t="s">
        <v>468</v>
      </c>
      <c r="N6" s="322" t="s">
        <v>701</v>
      </c>
      <c r="O6" s="333">
        <f>AVERAGE(1,1,1,1,0.9)</f>
        <v>0.98000000000000009</v>
      </c>
      <c r="P6" s="334" t="s">
        <v>574</v>
      </c>
      <c r="Q6" s="324"/>
    </row>
    <row r="7" spans="1:17" ht="409.6" thickBot="1">
      <c r="A7" s="343">
        <v>7</v>
      </c>
      <c r="B7" s="329" t="s">
        <v>462</v>
      </c>
      <c r="C7" s="330" t="s">
        <v>469</v>
      </c>
      <c r="D7" s="330" t="s">
        <v>470</v>
      </c>
      <c r="E7" s="330" t="s">
        <v>471</v>
      </c>
      <c r="F7" s="330" t="s">
        <v>464</v>
      </c>
      <c r="G7" s="346">
        <v>300</v>
      </c>
      <c r="H7" s="330" t="s">
        <v>465</v>
      </c>
      <c r="I7" s="330" t="s">
        <v>459</v>
      </c>
      <c r="J7" s="330"/>
      <c r="K7" s="322" t="s">
        <v>702</v>
      </c>
      <c r="L7" s="322" t="s">
        <v>472</v>
      </c>
      <c r="M7" s="322" t="s">
        <v>473</v>
      </c>
      <c r="N7" s="322" t="s">
        <v>703</v>
      </c>
      <c r="O7" s="333">
        <f>AVERAGE(1,1,0.3,1,1)</f>
        <v>0.86</v>
      </c>
      <c r="P7" s="334" t="s">
        <v>574</v>
      </c>
      <c r="Q7" s="324"/>
    </row>
    <row r="8" spans="1:17" ht="409.6" thickBot="1">
      <c r="A8" s="343">
        <v>8</v>
      </c>
      <c r="B8" s="329" t="s">
        <v>462</v>
      </c>
      <c r="C8" s="330" t="s">
        <v>474</v>
      </c>
      <c r="D8" s="330" t="s">
        <v>475</v>
      </c>
      <c r="E8" s="330" t="s">
        <v>476</v>
      </c>
      <c r="F8" s="330" t="s">
        <v>662</v>
      </c>
      <c r="G8" s="346">
        <v>200</v>
      </c>
      <c r="H8" s="330" t="s">
        <v>477</v>
      </c>
      <c r="I8" s="330" t="s">
        <v>459</v>
      </c>
      <c r="J8" s="330"/>
      <c r="K8" s="322" t="s">
        <v>704</v>
      </c>
      <c r="L8" s="322" t="s">
        <v>478</v>
      </c>
      <c r="M8" s="322" t="s">
        <v>473</v>
      </c>
      <c r="N8" s="322" t="s">
        <v>705</v>
      </c>
      <c r="O8" s="333">
        <f>AVERAGE(0,1,1,0,1,1)</f>
        <v>0.66666666666666663</v>
      </c>
      <c r="P8" s="335" t="s">
        <v>574</v>
      </c>
      <c r="Q8" s="325"/>
    </row>
    <row r="9" spans="1:17" ht="409.5" customHeight="1" thickBot="1">
      <c r="A9" s="343">
        <v>9</v>
      </c>
      <c r="B9" s="329" t="s">
        <v>462</v>
      </c>
      <c r="C9" s="330" t="s">
        <v>479</v>
      </c>
      <c r="D9" s="330" t="s">
        <v>475</v>
      </c>
      <c r="E9" s="330" t="s">
        <v>476</v>
      </c>
      <c r="F9" s="330" t="s">
        <v>662</v>
      </c>
      <c r="G9" s="346">
        <v>1000</v>
      </c>
      <c r="H9" s="330" t="s">
        <v>477</v>
      </c>
      <c r="I9" s="330" t="s">
        <v>459</v>
      </c>
      <c r="J9" s="330"/>
      <c r="K9" s="322" t="s">
        <v>706</v>
      </c>
      <c r="L9" s="322" t="s">
        <v>480</v>
      </c>
      <c r="M9" s="322" t="s">
        <v>481</v>
      </c>
      <c r="N9" s="322" t="s">
        <v>707</v>
      </c>
      <c r="O9" s="333">
        <f>AVERAGE(1,1,1)</f>
        <v>1</v>
      </c>
      <c r="P9" s="334" t="s">
        <v>574</v>
      </c>
      <c r="Q9" s="326"/>
    </row>
    <row r="10" spans="1:17" ht="409.6" thickBot="1">
      <c r="A10" s="343">
        <v>10</v>
      </c>
      <c r="B10" s="329" t="s">
        <v>462</v>
      </c>
      <c r="C10" s="330" t="s">
        <v>482</v>
      </c>
      <c r="D10" s="330" t="s">
        <v>475</v>
      </c>
      <c r="E10" s="330" t="s">
        <v>476</v>
      </c>
      <c r="F10" s="330" t="s">
        <v>662</v>
      </c>
      <c r="G10" s="346">
        <v>200</v>
      </c>
      <c r="H10" s="330" t="s">
        <v>483</v>
      </c>
      <c r="I10" s="330" t="s">
        <v>459</v>
      </c>
      <c r="J10" s="330"/>
      <c r="K10" s="322" t="s">
        <v>708</v>
      </c>
      <c r="L10" s="322" t="s">
        <v>484</v>
      </c>
      <c r="M10" s="322" t="s">
        <v>485</v>
      </c>
      <c r="N10" s="322" t="s">
        <v>709</v>
      </c>
      <c r="O10" s="333">
        <f>AVERAGE(1,1)</f>
        <v>1</v>
      </c>
      <c r="P10" s="334" t="s">
        <v>574</v>
      </c>
      <c r="Q10" s="326"/>
    </row>
    <row r="11" spans="1:17" ht="409.6" thickBot="1">
      <c r="A11" s="343">
        <v>11</v>
      </c>
      <c r="B11" s="329" t="s">
        <v>462</v>
      </c>
      <c r="C11" s="330" t="s">
        <v>710</v>
      </c>
      <c r="D11" s="330" t="s">
        <v>475</v>
      </c>
      <c r="E11" s="330" t="s">
        <v>476</v>
      </c>
      <c r="F11" s="330" t="s">
        <v>662</v>
      </c>
      <c r="G11" s="346">
        <v>200</v>
      </c>
      <c r="H11" s="330" t="s">
        <v>483</v>
      </c>
      <c r="I11" s="330" t="s">
        <v>459</v>
      </c>
      <c r="J11" s="330"/>
      <c r="K11" s="322" t="s">
        <v>711</v>
      </c>
      <c r="L11" s="322" t="s">
        <v>486</v>
      </c>
      <c r="M11" s="322" t="s">
        <v>487</v>
      </c>
      <c r="N11" s="322" t="s">
        <v>712</v>
      </c>
      <c r="O11" s="333">
        <f>AVERAGE(1,1,1)</f>
        <v>1</v>
      </c>
      <c r="P11" s="334" t="s">
        <v>574</v>
      </c>
      <c r="Q11" s="326"/>
    </row>
    <row r="12" spans="1:17" ht="409.6" thickBot="1">
      <c r="A12" s="343">
        <v>12</v>
      </c>
      <c r="B12" s="329" t="s">
        <v>488</v>
      </c>
      <c r="C12" s="330" t="s">
        <v>489</v>
      </c>
      <c r="D12" s="330" t="s">
        <v>490</v>
      </c>
      <c r="E12" s="330" t="s">
        <v>456</v>
      </c>
      <c r="F12" s="330" t="s">
        <v>663</v>
      </c>
      <c r="G12" s="346">
        <v>200</v>
      </c>
      <c r="H12" s="330" t="s">
        <v>483</v>
      </c>
      <c r="I12" s="330" t="s">
        <v>459</v>
      </c>
      <c r="J12" s="330"/>
      <c r="K12" s="322" t="s">
        <v>713</v>
      </c>
      <c r="L12" s="322" t="s">
        <v>491</v>
      </c>
      <c r="M12" s="322" t="s">
        <v>492</v>
      </c>
      <c r="N12" s="322" t="s">
        <v>714</v>
      </c>
      <c r="O12" s="333">
        <f>AVERAGE(1,1,1,1)</f>
        <v>1</v>
      </c>
      <c r="P12" s="334" t="s">
        <v>574</v>
      </c>
      <c r="Q12" s="324"/>
    </row>
    <row r="13" spans="1:17" ht="409.6" thickBot="1">
      <c r="A13" s="343">
        <v>13</v>
      </c>
      <c r="B13" s="329" t="s">
        <v>488</v>
      </c>
      <c r="C13" s="330" t="s">
        <v>715</v>
      </c>
      <c r="D13" s="330" t="s">
        <v>490</v>
      </c>
      <c r="E13" s="330" t="s">
        <v>456</v>
      </c>
      <c r="F13" s="330" t="s">
        <v>493</v>
      </c>
      <c r="G13" s="346">
        <v>200</v>
      </c>
      <c r="H13" s="330" t="s">
        <v>483</v>
      </c>
      <c r="I13" s="330" t="s">
        <v>459</v>
      </c>
      <c r="J13" s="330"/>
      <c r="K13" s="322" t="s">
        <v>716</v>
      </c>
      <c r="L13" s="322" t="s">
        <v>494</v>
      </c>
      <c r="M13" s="322" t="s">
        <v>495</v>
      </c>
      <c r="N13" s="322" t="s">
        <v>717</v>
      </c>
      <c r="O13" s="333" t="s">
        <v>630</v>
      </c>
      <c r="P13" s="335" t="s">
        <v>574</v>
      </c>
      <c r="Q13" s="324"/>
    </row>
    <row r="14" spans="1:17" ht="409.6" thickBot="1">
      <c r="A14" s="343">
        <v>14</v>
      </c>
      <c r="B14" s="329" t="s">
        <v>488</v>
      </c>
      <c r="C14" s="330" t="s">
        <v>718</v>
      </c>
      <c r="D14" s="330" t="s">
        <v>496</v>
      </c>
      <c r="E14" s="330" t="s">
        <v>497</v>
      </c>
      <c r="F14" s="330" t="s">
        <v>498</v>
      </c>
      <c r="G14" s="346">
        <v>200</v>
      </c>
      <c r="H14" s="330" t="s">
        <v>483</v>
      </c>
      <c r="I14" s="330" t="s">
        <v>459</v>
      </c>
      <c r="J14" s="330"/>
      <c r="K14" s="322" t="s">
        <v>499</v>
      </c>
      <c r="L14" s="322" t="s">
        <v>500</v>
      </c>
      <c r="M14" s="322" t="s">
        <v>501</v>
      </c>
      <c r="N14" s="322" t="s">
        <v>719</v>
      </c>
      <c r="O14" s="333">
        <f t="shared" ref="O14:O15" si="0">AVERAGE(1,1,1,1)</f>
        <v>1</v>
      </c>
      <c r="P14" s="334" t="s">
        <v>574</v>
      </c>
      <c r="Q14" s="324"/>
    </row>
    <row r="15" spans="1:17" ht="409.5" customHeight="1" thickBot="1">
      <c r="A15" s="343">
        <v>15</v>
      </c>
      <c r="B15" s="329" t="s">
        <v>462</v>
      </c>
      <c r="C15" s="330" t="s">
        <v>720</v>
      </c>
      <c r="D15" s="330" t="s">
        <v>502</v>
      </c>
      <c r="E15" s="330" t="s">
        <v>497</v>
      </c>
      <c r="F15" s="330" t="s">
        <v>498</v>
      </c>
      <c r="G15" s="346">
        <v>200</v>
      </c>
      <c r="H15" s="330" t="s">
        <v>483</v>
      </c>
      <c r="I15" s="330" t="s">
        <v>459</v>
      </c>
      <c r="J15" s="330"/>
      <c r="K15" s="323" t="s">
        <v>721</v>
      </c>
      <c r="L15" s="322" t="s">
        <v>503</v>
      </c>
      <c r="M15" s="322" t="s">
        <v>579</v>
      </c>
      <c r="N15" s="322" t="s">
        <v>504</v>
      </c>
      <c r="O15" s="333">
        <f t="shared" si="0"/>
        <v>1</v>
      </c>
      <c r="P15" s="334" t="s">
        <v>574</v>
      </c>
      <c r="Q15" s="324"/>
    </row>
    <row r="16" spans="1:17" ht="409.6" thickBot="1">
      <c r="A16" s="343">
        <v>16</v>
      </c>
      <c r="B16" s="329" t="s">
        <v>462</v>
      </c>
      <c r="C16" s="330" t="s">
        <v>505</v>
      </c>
      <c r="D16" s="330" t="s">
        <v>506</v>
      </c>
      <c r="E16" s="330" t="s">
        <v>497</v>
      </c>
      <c r="F16" s="330" t="s">
        <v>498</v>
      </c>
      <c r="G16" s="346">
        <v>200</v>
      </c>
      <c r="H16" s="330" t="s">
        <v>483</v>
      </c>
      <c r="I16" s="330" t="s">
        <v>459</v>
      </c>
      <c r="J16" s="330"/>
      <c r="K16" s="344" t="s">
        <v>507</v>
      </c>
      <c r="L16" s="322" t="s">
        <v>508</v>
      </c>
      <c r="M16" s="322" t="s">
        <v>579</v>
      </c>
      <c r="N16" s="322" t="s">
        <v>722</v>
      </c>
      <c r="O16" s="333">
        <f>AVERAGE(1)</f>
        <v>1</v>
      </c>
      <c r="P16" s="334" t="s">
        <v>574</v>
      </c>
      <c r="Q16" s="324"/>
    </row>
    <row r="17" spans="1:26" ht="409.6" thickBot="1">
      <c r="A17" s="343">
        <v>17</v>
      </c>
      <c r="B17" s="329" t="s">
        <v>509</v>
      </c>
      <c r="C17" s="330" t="s">
        <v>510</v>
      </c>
      <c r="D17" s="330" t="s">
        <v>511</v>
      </c>
      <c r="E17" s="330" t="s">
        <v>456</v>
      </c>
      <c r="F17" s="330" t="s">
        <v>512</v>
      </c>
      <c r="G17" s="346">
        <v>200</v>
      </c>
      <c r="H17" s="330" t="s">
        <v>513</v>
      </c>
      <c r="I17" s="330" t="s">
        <v>459</v>
      </c>
      <c r="J17" s="330"/>
      <c r="K17" s="322" t="s">
        <v>514</v>
      </c>
      <c r="L17" s="322" t="s">
        <v>515</v>
      </c>
      <c r="M17" s="322" t="s">
        <v>516</v>
      </c>
      <c r="N17" s="322" t="s">
        <v>723</v>
      </c>
      <c r="O17" s="333">
        <f>AVERAGE(1,1,1,1,1)</f>
        <v>1</v>
      </c>
      <c r="P17" s="334" t="s">
        <v>574</v>
      </c>
      <c r="Q17" s="324"/>
    </row>
    <row r="18" spans="1:26" ht="409.6" thickBot="1">
      <c r="A18" s="343">
        <v>18</v>
      </c>
      <c r="B18" s="329" t="s">
        <v>509</v>
      </c>
      <c r="C18" s="330" t="s">
        <v>517</v>
      </c>
      <c r="D18" s="330" t="s">
        <v>518</v>
      </c>
      <c r="E18" s="330" t="s">
        <v>456</v>
      </c>
      <c r="F18" s="330" t="s">
        <v>519</v>
      </c>
      <c r="G18" s="346">
        <v>200</v>
      </c>
      <c r="H18" s="330" t="s">
        <v>520</v>
      </c>
      <c r="I18" s="330"/>
      <c r="J18" s="330"/>
      <c r="K18" s="322" t="s">
        <v>521</v>
      </c>
      <c r="L18" s="322" t="s">
        <v>522</v>
      </c>
      <c r="M18" s="322" t="s">
        <v>523</v>
      </c>
      <c r="N18" s="322" t="s">
        <v>724</v>
      </c>
      <c r="O18" s="333">
        <f t="shared" ref="O18:O19" si="1">AVERAGE(0,0)</f>
        <v>0</v>
      </c>
      <c r="P18" s="334" t="s">
        <v>579</v>
      </c>
      <c r="Q18" s="324"/>
    </row>
    <row r="19" spans="1:26" ht="263.25" customHeight="1" thickBot="1">
      <c r="A19" s="343">
        <v>19</v>
      </c>
      <c r="B19" s="329" t="s">
        <v>509</v>
      </c>
      <c r="C19" s="330" t="s">
        <v>524</v>
      </c>
      <c r="D19" s="330" t="s">
        <v>518</v>
      </c>
      <c r="E19" s="330" t="s">
        <v>456</v>
      </c>
      <c r="F19" s="330" t="s">
        <v>525</v>
      </c>
      <c r="G19" s="346">
        <v>100</v>
      </c>
      <c r="H19" s="330" t="s">
        <v>526</v>
      </c>
      <c r="I19" s="330"/>
      <c r="J19" s="330"/>
      <c r="K19" s="322" t="s">
        <v>527</v>
      </c>
      <c r="L19" s="322" t="s">
        <v>528</v>
      </c>
      <c r="M19" s="322" t="s">
        <v>529</v>
      </c>
      <c r="N19" s="322" t="s">
        <v>725</v>
      </c>
      <c r="O19" s="333">
        <f t="shared" si="1"/>
        <v>0</v>
      </c>
      <c r="P19" s="334" t="s">
        <v>579</v>
      </c>
      <c r="Q19" s="324"/>
    </row>
    <row r="20" spans="1:26" ht="240.75" customHeight="1" thickBot="1">
      <c r="A20" s="348">
        <v>20</v>
      </c>
      <c r="B20" s="349" t="s">
        <v>462</v>
      </c>
      <c r="C20" s="350" t="s">
        <v>530</v>
      </c>
      <c r="D20" s="350" t="s">
        <v>531</v>
      </c>
      <c r="E20" s="350" t="s">
        <v>456</v>
      </c>
      <c r="F20" s="350" t="s">
        <v>532</v>
      </c>
      <c r="G20" s="351">
        <v>200</v>
      </c>
      <c r="H20" s="350" t="s">
        <v>533</v>
      </c>
      <c r="I20" s="350" t="s">
        <v>534</v>
      </c>
      <c r="J20" s="352"/>
      <c r="K20" s="347" t="s">
        <v>726</v>
      </c>
      <c r="L20" s="336" t="s">
        <v>535</v>
      </c>
      <c r="M20" s="336" t="s">
        <v>536</v>
      </c>
      <c r="N20" s="336" t="s">
        <v>727</v>
      </c>
      <c r="O20" s="337">
        <f>AVERAGE(1)</f>
        <v>1</v>
      </c>
      <c r="P20" s="338" t="s">
        <v>574</v>
      </c>
      <c r="Q20" s="327"/>
      <c r="R20" s="98"/>
      <c r="S20" s="98"/>
      <c r="T20" s="98"/>
      <c r="U20" s="98"/>
      <c r="V20" s="98"/>
      <c r="W20" s="98"/>
      <c r="X20" s="98"/>
      <c r="Y20" s="98"/>
      <c r="Z20" s="98"/>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spans="12:12" ht="15.75" customHeight="1"/>
    <row r="34" spans="12:12" ht="15.75" customHeight="1">
      <c r="L34" s="99" t="s">
        <v>537</v>
      </c>
    </row>
    <row r="35" spans="12:12" ht="15.75" customHeight="1"/>
    <row r="36" spans="12:12" ht="15.75" customHeight="1"/>
    <row r="37" spans="12:12" ht="15.75" customHeight="1"/>
    <row r="38" spans="12:12" ht="15.75" customHeight="1"/>
    <row r="39" spans="12:12" ht="15.75" customHeight="1"/>
    <row r="40" spans="12:12" ht="15.75" customHeight="1"/>
    <row r="41" spans="12:12" ht="15.75" customHeight="1"/>
    <row r="42" spans="12:12" ht="15.75" customHeight="1"/>
    <row r="43" spans="12:12" ht="15.75" customHeight="1"/>
    <row r="44" spans="12:12" ht="15.75" customHeight="1"/>
    <row r="45" spans="12:12" ht="15.75" customHeight="1"/>
    <row r="46" spans="12:12" ht="15.75" customHeight="1"/>
    <row r="47" spans="12:12" ht="15.75" customHeight="1"/>
    <row r="48" spans="1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J2:J3"/>
    <mergeCell ref="A1:J1"/>
    <mergeCell ref="P1:P3"/>
    <mergeCell ref="H2:H3"/>
    <mergeCell ref="Q8:Q11"/>
    <mergeCell ref="K1:K3"/>
    <mergeCell ref="L1:L3"/>
    <mergeCell ref="M1:M3"/>
    <mergeCell ref="N1:N3"/>
    <mergeCell ref="A2:A3"/>
    <mergeCell ref="B2:B3"/>
    <mergeCell ref="I2:I3"/>
    <mergeCell ref="C2:C3"/>
    <mergeCell ref="D2:D3"/>
    <mergeCell ref="E2:E3"/>
    <mergeCell ref="F2:F3"/>
    <mergeCell ref="G2:G3"/>
  </mergeCells>
  <hyperlinks>
    <hyperlink ref="N7" r:id="rId1" display="GCEA Se realizó con la Universidad Pedagógica la Cátedra Ambiental 2020 II _x000a_También se han realizado diversas charlas y talleres con colegios, con jóvenes del colectivo ciencia en el bar entre otros._x000a_DTAM Areas protegidas implementando el taller 0:_x000a_Orito " xr:uid="{00000000-0004-0000-0600-000000000000}"/>
    <hyperlink ref="N9" r:id="rId2" xr:uid="{00000000-0004-0000-0600-000001000000}"/>
  </hyperlinks>
  <pageMargins left="0.7" right="0.7" top="0.75" bottom="0.75" header="0" footer="0"/>
  <pageSetup orientation="landscape"/>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Riesgos corrupcion</vt:lpstr>
      <vt:lpstr>Racionalizacion de tramites_</vt:lpstr>
      <vt:lpstr>Servicio al ciudadano</vt:lpstr>
      <vt:lpstr>Rendición de Cuentas</vt:lpstr>
      <vt:lpstr>Transparencia</vt:lpstr>
      <vt:lpstr>Iniciativas Adici.</vt:lpstr>
      <vt:lpstr>Participación Social y Ciud.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LALITA ESPITIA </cp:lastModifiedBy>
  <dcterms:created xsi:type="dcterms:W3CDTF">2016-12-28T14:45:40Z</dcterms:created>
  <dcterms:modified xsi:type="dcterms:W3CDTF">2021-01-17T19:30:58Z</dcterms:modified>
</cp:coreProperties>
</file>