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E:\mabel.melo\DOCUMENTOS\EVALUACION SCI2020\"/>
    </mc:Choice>
  </mc:AlternateContent>
  <xr:revisionPtr revIDLastSave="0" documentId="13_ncr:1_{CEE22BAF-D703-4F4B-A524-467D629DA657}" xr6:coauthVersionLast="45" xr6:coauthVersionMax="45" xr10:uidLastSave="{00000000-0000-0000-0000-000000000000}"/>
  <bookViews>
    <workbookView xWindow="-120" yWindow="-120" windowWidth="29040" windowHeight="15840" firstSheet="3" activeTab="3" xr2:uid="{00000000-000D-0000-FFFF-FFFF00000000}"/>
  </bookViews>
  <sheets>
    <sheet name="Hoja1" sheetId="1" state="hidden" r:id="rId1"/>
    <sheet name="Hoja2" sheetId="2" state="hidden" r:id="rId2"/>
    <sheet name="CON CAMBIOS 1" sheetId="5" state="hidden" r:id="rId3"/>
    <sheet name="CUESTIONARIO 2020" sheetId="8" r:id="rId4"/>
    <sheet name="Hoja3" sheetId="7" state="hidden" r:id="rId5"/>
    <sheet name="Hoja4" sheetId="9" r:id="rId6"/>
    <sheet name="Envío" sheetId="10" r:id="rId7"/>
  </sheets>
  <definedNames>
    <definedName name="_xlnm._FilterDatabase" localSheetId="2" hidden="1">'CON CAMBIOS 1'!$A$41:$D$109</definedName>
    <definedName name="_xlnm.Print_Area" localSheetId="3">'CUESTIONARIO 2020'!$A$1:$F$147</definedName>
    <definedName name="No_se_aplica">Hoja1!$C$13</definedName>
    <definedName name="Si">Hoja1!$C$13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9" i="8" l="1"/>
  <c r="D120" i="8" l="1"/>
  <c r="G91" i="8" l="1"/>
  <c r="G92" i="8"/>
  <c r="G93" i="8"/>
  <c r="G90" i="8"/>
  <c r="G89" i="8"/>
  <c r="H6" i="8" l="1"/>
  <c r="G123" i="8"/>
  <c r="G122" i="8"/>
  <c r="G120" i="8"/>
  <c r="G116" i="8"/>
  <c r="G117" i="8"/>
  <c r="G118" i="8"/>
  <c r="G115" i="8"/>
  <c r="G113" i="8"/>
  <c r="G109" i="8"/>
  <c r="G108" i="8"/>
  <c r="G101" i="8"/>
  <c r="G102" i="8"/>
  <c r="G103" i="8"/>
  <c r="G104" i="8"/>
  <c r="G100" i="8"/>
  <c r="G98" i="8"/>
  <c r="G97" i="8"/>
  <c r="G95" i="8"/>
  <c r="G84" i="8"/>
  <c r="G85" i="8"/>
  <c r="G86" i="8"/>
  <c r="G87" i="8"/>
  <c r="G83" i="8"/>
  <c r="G81" i="8"/>
  <c r="G80" i="8"/>
  <c r="G79" i="8"/>
  <c r="G76" i="8"/>
  <c r="G75" i="8"/>
  <c r="G72" i="8"/>
  <c r="G71" i="8"/>
  <c r="G69" i="8"/>
  <c r="G68" i="8"/>
  <c r="G66" i="8"/>
  <c r="G65" i="8"/>
  <c r="G63" i="8"/>
  <c r="G62" i="8"/>
  <c r="G60" i="8"/>
  <c r="G59" i="8"/>
  <c r="G56" i="8"/>
  <c r="G54" i="8"/>
  <c r="G51" i="8"/>
  <c r="G49" i="8"/>
  <c r="G48" i="8"/>
  <c r="G46" i="8"/>
  <c r="G45" i="8"/>
  <c r="G39" i="8"/>
  <c r="G40" i="8"/>
  <c r="G38" i="8"/>
  <c r="G36" i="8"/>
  <c r="G35" i="8"/>
  <c r="G33" i="8"/>
  <c r="G32" i="8"/>
  <c r="G30" i="8"/>
  <c r="G29" i="8"/>
  <c r="G27" i="8"/>
  <c r="G26" i="8"/>
  <c r="G24" i="8"/>
  <c r="G23" i="8"/>
  <c r="G21" i="8"/>
  <c r="G20" i="8"/>
  <c r="G17" i="8"/>
  <c r="G18" i="8"/>
  <c r="G16" i="8"/>
  <c r="G14" i="8"/>
  <c r="G13" i="8"/>
  <c r="G8" i="8"/>
  <c r="G9" i="8"/>
  <c r="G10" i="8"/>
  <c r="G7" i="8"/>
  <c r="G121" i="8"/>
  <c r="G119" i="8"/>
  <c r="G114" i="8"/>
  <c r="G112" i="8"/>
  <c r="G107" i="8"/>
  <c r="G99" i="8"/>
  <c r="G96" i="8"/>
  <c r="G94" i="8"/>
  <c r="G82" i="8"/>
  <c r="G78" i="8"/>
  <c r="G74" i="8"/>
  <c r="G70" i="8"/>
  <c r="G67" i="8"/>
  <c r="G64" i="8"/>
  <c r="G61" i="8"/>
  <c r="G58" i="8"/>
  <c r="G55" i="8"/>
  <c r="G53" i="8"/>
  <c r="G50" i="8"/>
  <c r="G47" i="8"/>
  <c r="G44" i="8"/>
  <c r="G37" i="8"/>
  <c r="G34" i="8"/>
  <c r="G31" i="8"/>
  <c r="G28" i="8"/>
  <c r="G25" i="8"/>
  <c r="G22" i="8"/>
  <c r="G19" i="8"/>
  <c r="G15" i="8"/>
  <c r="G12" i="8"/>
  <c r="G6" i="8"/>
  <c r="H124" i="8" l="1"/>
  <c r="H7" i="8" l="1"/>
  <c r="E7" i="8" s="1"/>
  <c r="H8" i="8"/>
  <c r="H9" i="8"/>
  <c r="H10"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4" i="8"/>
  <c r="H45" i="8"/>
  <c r="H46" i="8"/>
  <c r="H47" i="8"/>
  <c r="H48" i="8"/>
  <c r="H49" i="8"/>
  <c r="H50" i="8"/>
  <c r="H51" i="8"/>
  <c r="E51" i="8" s="1"/>
  <c r="H53" i="8"/>
  <c r="H54" i="8"/>
  <c r="H55" i="8"/>
  <c r="H56" i="8"/>
  <c r="H58" i="8"/>
  <c r="H59" i="8"/>
  <c r="H60" i="8"/>
  <c r="H61" i="8"/>
  <c r="H62" i="8"/>
  <c r="H63" i="8"/>
  <c r="H64" i="8"/>
  <c r="H65" i="8"/>
  <c r="H66" i="8"/>
  <c r="H67" i="8"/>
  <c r="H68" i="8"/>
  <c r="H69" i="8"/>
  <c r="H70" i="8"/>
  <c r="H71" i="8"/>
  <c r="H72" i="8"/>
  <c r="H74" i="8"/>
  <c r="H75" i="8"/>
  <c r="H76" i="8"/>
  <c r="H78" i="8"/>
  <c r="H79" i="8"/>
  <c r="E79" i="8" s="1"/>
  <c r="H80" i="8"/>
  <c r="H81" i="8"/>
  <c r="H82" i="8"/>
  <c r="H83" i="8"/>
  <c r="H84" i="8"/>
  <c r="H85" i="8"/>
  <c r="E85" i="8" s="1"/>
  <c r="H86" i="8"/>
  <c r="H87" i="8"/>
  <c r="H89" i="8"/>
  <c r="H90" i="8"/>
  <c r="H91" i="8"/>
  <c r="H92" i="8"/>
  <c r="H94" i="8"/>
  <c r="H95" i="8"/>
  <c r="H96" i="8"/>
  <c r="E96" i="8" s="1"/>
  <c r="H97" i="8"/>
  <c r="H98" i="8"/>
  <c r="E98" i="8" s="1"/>
  <c r="H99" i="8"/>
  <c r="H100" i="8"/>
  <c r="H101" i="8"/>
  <c r="H102" i="8"/>
  <c r="H103" i="8"/>
  <c r="H104" i="8"/>
  <c r="H93" i="8"/>
  <c r="E93" i="8" s="1"/>
  <c r="H107" i="8"/>
  <c r="H108" i="8"/>
  <c r="H109" i="8"/>
  <c r="H112" i="8"/>
  <c r="H113" i="8"/>
  <c r="H114" i="8"/>
  <c r="H115" i="8"/>
  <c r="H116" i="8"/>
  <c r="H117" i="8"/>
  <c r="H118" i="8"/>
  <c r="H119" i="8"/>
  <c r="H120" i="8"/>
  <c r="H121" i="8"/>
  <c r="H122" i="8"/>
  <c r="H123" i="8"/>
  <c r="E118" i="8" l="1"/>
  <c r="E117" i="8"/>
  <c r="E116" i="8"/>
  <c r="E115" i="8"/>
  <c r="E112" i="8"/>
  <c r="E104" i="8"/>
  <c r="E103" i="8"/>
  <c r="E102" i="8"/>
  <c r="E101" i="8"/>
  <c r="E89" i="8"/>
  <c r="E74" i="8"/>
  <c r="E67" i="8"/>
  <c r="E64" i="8"/>
  <c r="E61" i="8"/>
  <c r="E58" i="8"/>
  <c r="E55" i="8"/>
  <c r="E54" i="8"/>
  <c r="E53" i="8"/>
  <c r="E50" i="8"/>
  <c r="E47" i="8"/>
  <c r="E44" i="8"/>
  <c r="E37" i="8"/>
  <c r="E34" i="8"/>
  <c r="E33" i="8"/>
  <c r="E32" i="8"/>
  <c r="E28" i="8"/>
  <c r="E27" i="8"/>
  <c r="E25" i="8"/>
  <c r="E9" i="8" l="1"/>
  <c r="E10" i="8"/>
  <c r="E8" i="8"/>
  <c r="E38" i="8"/>
  <c r="E39" i="8"/>
  <c r="E40" i="8"/>
  <c r="E45" i="8"/>
  <c r="E46" i="8"/>
  <c r="E48" i="8"/>
  <c r="E49" i="8"/>
  <c r="E59" i="8"/>
  <c r="E60" i="8"/>
  <c r="E62" i="8"/>
  <c r="E63" i="8"/>
  <c r="E65" i="8"/>
  <c r="E66" i="8"/>
  <c r="E68" i="8"/>
  <c r="E71" i="8"/>
  <c r="E72" i="8"/>
  <c r="E75" i="8"/>
  <c r="E76" i="8"/>
  <c r="E83" i="8"/>
  <c r="E84" i="8"/>
  <c r="E86" i="8"/>
  <c r="E90" i="8"/>
  <c r="E91" i="8"/>
  <c r="E92" i="8"/>
  <c r="E97" i="8"/>
  <c r="E122" i="8"/>
  <c r="E123" i="8"/>
  <c r="F130" i="5"/>
  <c r="F129" i="5"/>
  <c r="F125" i="5"/>
  <c r="F124" i="5"/>
  <c r="F123" i="5"/>
  <c r="F122" i="5"/>
  <c r="F115" i="5"/>
  <c r="F114" i="5"/>
  <c r="F101" i="5"/>
  <c r="F100" i="5"/>
  <c r="F95" i="5"/>
  <c r="F94" i="5"/>
  <c r="F93" i="5"/>
  <c r="F90" i="5"/>
  <c r="F89" i="5"/>
  <c r="F88" i="5"/>
  <c r="F87" i="5"/>
  <c r="F86" i="5"/>
  <c r="F84" i="5"/>
  <c r="F83" i="5"/>
  <c r="F82" i="5"/>
  <c r="F80" i="5"/>
  <c r="F78" i="5"/>
  <c r="F77" i="5"/>
  <c r="F76" i="5"/>
  <c r="F74" i="5"/>
  <c r="F73" i="5"/>
  <c r="F71" i="5"/>
  <c r="F70" i="5"/>
  <c r="F68" i="5"/>
  <c r="F67" i="5"/>
  <c r="F65" i="5"/>
  <c r="F64" i="5"/>
  <c r="F62" i="5"/>
  <c r="F61" i="5"/>
  <c r="F53" i="5"/>
  <c r="F52" i="5"/>
  <c r="F50" i="5"/>
  <c r="F49" i="5"/>
  <c r="F46" i="5"/>
  <c r="F45" i="5"/>
  <c r="G45" i="5"/>
  <c r="G46" i="5"/>
  <c r="G48" i="5"/>
  <c r="H48" i="5" s="1"/>
  <c r="G49" i="5"/>
  <c r="G50" i="5"/>
  <c r="H50" i="5" s="1"/>
  <c r="G51" i="5"/>
  <c r="H51" i="5" s="1"/>
  <c r="G52" i="5"/>
  <c r="G53" i="5"/>
  <c r="G54" i="5"/>
  <c r="H54" i="5" s="1"/>
  <c r="G56" i="5"/>
  <c r="H56" i="5" s="1"/>
  <c r="G57" i="5"/>
  <c r="H57" i="5" s="1"/>
  <c r="G58" i="5"/>
  <c r="H58" i="5" s="1"/>
  <c r="G59" i="5"/>
  <c r="H59" i="5" s="1"/>
  <c r="G60" i="5"/>
  <c r="H60" i="5" s="1"/>
  <c r="G61" i="5"/>
  <c r="G62" i="5"/>
  <c r="G63" i="5"/>
  <c r="H63" i="5" s="1"/>
  <c r="G64" i="5"/>
  <c r="G65" i="5"/>
  <c r="H65" i="5" s="1"/>
  <c r="G66" i="5"/>
  <c r="H66" i="5" s="1"/>
  <c r="G67" i="5"/>
  <c r="G68" i="5"/>
  <c r="G69" i="5"/>
  <c r="H69" i="5" s="1"/>
  <c r="G70" i="5"/>
  <c r="H70" i="5" s="1"/>
  <c r="G71" i="5"/>
  <c r="G72" i="5"/>
  <c r="H72" i="5" s="1"/>
  <c r="G73" i="5"/>
  <c r="G74" i="5"/>
  <c r="H74" i="5" s="1"/>
  <c r="G75" i="5"/>
  <c r="H75" i="5" s="1"/>
  <c r="G76" i="5"/>
  <c r="G77" i="5"/>
  <c r="G78" i="5"/>
  <c r="G79" i="5"/>
  <c r="H79" i="5" s="1"/>
  <c r="G80" i="5"/>
  <c r="G81" i="5"/>
  <c r="H81" i="5" s="1"/>
  <c r="G82" i="5"/>
  <c r="G83" i="5"/>
  <c r="G84" i="5"/>
  <c r="H84" i="5" s="1"/>
  <c r="G85" i="5"/>
  <c r="H85" i="5" s="1"/>
  <c r="G86" i="5"/>
  <c r="G87" i="5"/>
  <c r="G88" i="5"/>
  <c r="G89" i="5"/>
  <c r="G90" i="5"/>
  <c r="H90" i="5" s="1"/>
  <c r="G91" i="5"/>
  <c r="H91" i="5" s="1"/>
  <c r="G92" i="5"/>
  <c r="H92" i="5" s="1"/>
  <c r="G93" i="5"/>
  <c r="G94" i="5"/>
  <c r="H94" i="5" s="1"/>
  <c r="G95" i="5"/>
  <c r="G96" i="5"/>
  <c r="H96" i="5" s="1"/>
  <c r="G97" i="5"/>
  <c r="H97" i="5" s="1"/>
  <c r="G98" i="5"/>
  <c r="H98" i="5" s="1"/>
  <c r="G99" i="5"/>
  <c r="H99" i="5" s="1"/>
  <c r="G100" i="5"/>
  <c r="G101" i="5"/>
  <c r="G102" i="5"/>
  <c r="H102" i="5" s="1"/>
  <c r="G103" i="5"/>
  <c r="H103" i="5" s="1"/>
  <c r="G104" i="5"/>
  <c r="H104" i="5" s="1"/>
  <c r="G105" i="5"/>
  <c r="H105" i="5" s="1"/>
  <c r="G106" i="5"/>
  <c r="H106" i="5" s="1"/>
  <c r="G107" i="5"/>
  <c r="H107" i="5" s="1"/>
  <c r="G108" i="5"/>
  <c r="H108" i="5" s="1"/>
  <c r="G111" i="5"/>
  <c r="H111" i="5" s="1"/>
  <c r="G112" i="5"/>
  <c r="H112" i="5" s="1"/>
  <c r="G113" i="5"/>
  <c r="H113" i="5" s="1"/>
  <c r="G114" i="5"/>
  <c r="G115" i="5"/>
  <c r="G119" i="5"/>
  <c r="H119" i="5" s="1"/>
  <c r="G120" i="5"/>
  <c r="H120" i="5" s="1"/>
  <c r="G121" i="5"/>
  <c r="H121" i="5" s="1"/>
  <c r="G122" i="5"/>
  <c r="H122" i="5" s="1"/>
  <c r="G123" i="5"/>
  <c r="H123" i="5" s="1"/>
  <c r="G124" i="5"/>
  <c r="G125" i="5"/>
  <c r="H125" i="5" s="1"/>
  <c r="G126" i="5"/>
  <c r="H126" i="5" s="1"/>
  <c r="G127" i="5"/>
  <c r="H127" i="5" s="1"/>
  <c r="G128" i="5"/>
  <c r="H128" i="5" s="1"/>
  <c r="G129" i="5"/>
  <c r="H129" i="5" s="1"/>
  <c r="G130" i="5"/>
  <c r="G44" i="5"/>
  <c r="H44" i="5" s="1"/>
  <c r="F38" i="5"/>
  <c r="F37" i="5"/>
  <c r="F36" i="5"/>
  <c r="F16" i="5"/>
  <c r="F15" i="5"/>
  <c r="F14" i="5"/>
  <c r="G5" i="5"/>
  <c r="G6" i="5"/>
  <c r="G7" i="5"/>
  <c r="H7" i="5" s="1"/>
  <c r="G8" i="5"/>
  <c r="G9" i="5"/>
  <c r="G10" i="5"/>
  <c r="H10" i="5" s="1"/>
  <c r="G11" i="5"/>
  <c r="H11" i="5" s="1"/>
  <c r="G12" i="5"/>
  <c r="H12" i="5" s="1"/>
  <c r="G13" i="5"/>
  <c r="H13" i="5" s="1"/>
  <c r="G14" i="5"/>
  <c r="G15" i="5"/>
  <c r="H15" i="5" s="1"/>
  <c r="G16" i="5"/>
  <c r="G17" i="5"/>
  <c r="H17" i="5" s="1"/>
  <c r="G18" i="5"/>
  <c r="H18" i="5" s="1"/>
  <c r="G19" i="5"/>
  <c r="H19" i="5" s="1"/>
  <c r="G20" i="5"/>
  <c r="H20" i="5" s="1"/>
  <c r="G21" i="5"/>
  <c r="H21" i="5" s="1"/>
  <c r="G22" i="5"/>
  <c r="H22" i="5" s="1"/>
  <c r="G23" i="5"/>
  <c r="H23" i="5" s="1"/>
  <c r="G24" i="5"/>
  <c r="H24" i="5" s="1"/>
  <c r="G25" i="5"/>
  <c r="H25" i="5" s="1"/>
  <c r="G26" i="5"/>
  <c r="H26" i="5" s="1"/>
  <c r="G27" i="5"/>
  <c r="H27" i="5" s="1"/>
  <c r="G28" i="5"/>
  <c r="H28" i="5" s="1"/>
  <c r="G29" i="5"/>
  <c r="H29" i="5" s="1"/>
  <c r="G30" i="5"/>
  <c r="H30" i="5" s="1"/>
  <c r="G31" i="5"/>
  <c r="H31" i="5" s="1"/>
  <c r="G32" i="5"/>
  <c r="H32" i="5" s="1"/>
  <c r="G33" i="5"/>
  <c r="H33" i="5" s="1"/>
  <c r="G34" i="5"/>
  <c r="H34" i="5" s="1"/>
  <c r="G35" i="5"/>
  <c r="H35" i="5" s="1"/>
  <c r="G36" i="5"/>
  <c r="G37" i="5"/>
  <c r="G38" i="5"/>
  <c r="G39" i="5"/>
  <c r="H39" i="5" s="1"/>
  <c r="G4" i="5"/>
  <c r="H4" i="5" s="1"/>
  <c r="F6" i="5"/>
  <c r="F8" i="5"/>
  <c r="F9" i="5"/>
  <c r="F5" i="5"/>
  <c r="E124" i="8" l="1"/>
  <c r="C128" i="8" s="1"/>
  <c r="C129" i="8" s="1"/>
  <c r="H114" i="5"/>
  <c r="H124" i="5"/>
  <c r="H83" i="5"/>
  <c r="H71" i="5"/>
  <c r="H62" i="5"/>
  <c r="H53" i="5"/>
  <c r="H38" i="5"/>
  <c r="H36" i="5"/>
  <c r="H100" i="5"/>
  <c r="H88" i="5"/>
  <c r="H68" i="5"/>
  <c r="H95" i="5"/>
  <c r="H67" i="5"/>
  <c r="H14" i="5"/>
  <c r="H6" i="5"/>
  <c r="H78" i="5"/>
  <c r="H49" i="5"/>
  <c r="H115" i="5"/>
  <c r="H89" i="5"/>
  <c r="H87" i="5"/>
  <c r="H45" i="5"/>
  <c r="H37" i="5"/>
  <c r="H9" i="5"/>
  <c r="H5" i="5"/>
  <c r="H130" i="5"/>
  <c r="H101" i="5"/>
  <c r="H93" i="5"/>
  <c r="H73" i="5"/>
  <c r="H61" i="5"/>
  <c r="H52" i="5"/>
  <c r="H16" i="5"/>
  <c r="H8" i="5"/>
  <c r="H76" i="5"/>
  <c r="H64" i="5"/>
  <c r="H77" i="5"/>
  <c r="H80" i="5"/>
  <c r="H86" i="5"/>
  <c r="H82" i="5"/>
  <c r="H46" i="5"/>
  <c r="M1" i="2"/>
  <c r="M2" i="2"/>
  <c r="M3" i="2"/>
  <c r="M4" i="2"/>
  <c r="M5"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6" i="2"/>
  <c r="C130" i="8" l="1"/>
  <c r="H131" i="5"/>
  <c r="C136" i="5" s="1"/>
  <c r="C137" i="5" s="1"/>
  <c r="C138" i="5" s="1"/>
  <c r="F13" i="1"/>
  <c r="F12" i="1" s="1"/>
  <c r="F15" i="1"/>
  <c r="F14" i="1" s="1"/>
  <c r="F19" i="1"/>
  <c r="F18" i="1" s="1"/>
  <c r="F21" i="1"/>
  <c r="F20" i="1" s="1"/>
  <c r="F23" i="1"/>
  <c r="F22" i="1" s="1"/>
  <c r="F25" i="1"/>
  <c r="F24" i="1" s="1"/>
  <c r="F27" i="1"/>
  <c r="F26" i="1" s="1"/>
  <c r="F29" i="1"/>
  <c r="F28" i="1" s="1"/>
  <c r="F32" i="1"/>
  <c r="F31" i="1" s="1"/>
  <c r="F30" i="1" s="1"/>
  <c r="F35" i="1"/>
  <c r="F34" i="1" s="1"/>
  <c r="F33" i="1" s="1"/>
  <c r="D35" i="1"/>
  <c r="D34" i="1" s="1"/>
  <c r="D33" i="1" s="1"/>
  <c r="D32" i="1"/>
  <c r="D31" i="1" s="1"/>
  <c r="D30" i="1" s="1"/>
  <c r="D29" i="1"/>
  <c r="D28" i="1" s="1"/>
  <c r="D27" i="1"/>
  <c r="D26" i="1" s="1"/>
  <c r="D25" i="1"/>
  <c r="D24" i="1" s="1"/>
  <c r="D23" i="1"/>
  <c r="D22" i="1" s="1"/>
  <c r="D21" i="1"/>
  <c r="D20" i="1" s="1"/>
  <c r="D19" i="1"/>
  <c r="D18" i="1" s="1"/>
  <c r="D15" i="1"/>
  <c r="D14" i="1" s="1"/>
  <c r="D13" i="1"/>
  <c r="D12" i="1" s="1"/>
  <c r="D1" i="2"/>
  <c r="D2" i="2"/>
  <c r="I2" i="2"/>
  <c r="I1" i="2"/>
  <c r="D3" i="2"/>
  <c r="D4" i="2"/>
  <c r="D5" i="2"/>
  <c r="D6" i="2"/>
  <c r="D7" i="2"/>
  <c r="D8" i="2"/>
  <c r="D9" i="2"/>
  <c r="D10" i="2"/>
  <c r="D11" i="2"/>
  <c r="D12" i="2"/>
  <c r="D13" i="2"/>
  <c r="D14" i="2"/>
  <c r="D15" i="2"/>
  <c r="D16" i="2"/>
  <c r="F17" i="1" l="1"/>
  <c r="F16" i="1" s="1"/>
  <c r="F11" i="1"/>
  <c r="F10" i="1" s="1"/>
  <c r="D17" i="1"/>
  <c r="D16" i="1" s="1"/>
  <c r="D11" i="1"/>
  <c r="D10" i="1" s="1"/>
  <c r="F9" i="1" l="1"/>
  <c r="D9" i="1"/>
  <c r="D5" i="1" l="1"/>
  <c r="F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Yimmy Alexander Bueno Juez</author>
  </authors>
  <commentList>
    <comment ref="B48" authorId="0" shapeId="0" xr:uid="{00000000-0006-0000-0200-000001000000}">
      <text>
        <r>
          <rPr>
            <b/>
            <sz val="8"/>
            <color indexed="81"/>
            <rFont val="Tahoma"/>
            <family val="2"/>
          </rPr>
          <t>Yimmy Alexander Bueno Juez:</t>
        </r>
        <r>
          <rPr>
            <sz val="8"/>
            <color indexed="81"/>
            <rFont val="Tahoma"/>
            <family val="2"/>
          </rPr>
          <t xml:space="preserve">
La eficacia se podría medir en conjunto con las preguntas planteadas sobre el tema en políticas de operación.</t>
        </r>
      </text>
    </comment>
    <comment ref="B51" authorId="0" shapeId="0" xr:uid="{00000000-0006-0000-0200-000002000000}">
      <text>
        <r>
          <rPr>
            <b/>
            <sz val="8"/>
            <color indexed="81"/>
            <rFont val="Tahoma"/>
            <family val="2"/>
          </rPr>
          <t>Yimmy Alexander Bueno Juez:</t>
        </r>
        <r>
          <rPr>
            <sz val="8"/>
            <color indexed="81"/>
            <rFont val="Tahoma"/>
            <family val="2"/>
          </rPr>
          <t xml:space="preserve">
La eficacia se puede medir en conjunto con las preguntas planteadas en la parte correspondiente a políticas contables</t>
        </r>
      </text>
    </comment>
  </commentList>
</comments>
</file>

<file path=xl/sharedStrings.xml><?xml version="1.0" encoding="utf-8"?>
<sst xmlns="http://schemas.openxmlformats.org/spreadsheetml/2006/main" count="1795" uniqueCount="763">
  <si>
    <t>Elementos del Marco Normativo</t>
  </si>
  <si>
    <t>PREGUNTAS</t>
  </si>
  <si>
    <t xml:space="preserve">Marco de referencia del proceso contable </t>
  </si>
  <si>
    <t>Políticas Contables</t>
  </si>
  <si>
    <t>Política de operación</t>
  </si>
  <si>
    <t>EVALUACIÓN DE CONTROLES 1 FASE</t>
  </si>
  <si>
    <t>CALIFICACIÓN</t>
  </si>
  <si>
    <t>EVALUACIÓN DE CONTROLES 2 FASE</t>
  </si>
  <si>
    <t>OBSERVACIONES</t>
  </si>
  <si>
    <t>¿Se establecen cronogramas para el seguimiento al cumplimiento de los planes de mejoramiento derivados de los hallazgos de auditoría interna o externa?</t>
  </si>
  <si>
    <t>Etapas del proceso contable</t>
  </si>
  <si>
    <t>Reconocimiento</t>
  </si>
  <si>
    <t xml:space="preserve">Identificación </t>
  </si>
  <si>
    <t xml:space="preserve">Medición </t>
  </si>
  <si>
    <t>Registro</t>
  </si>
  <si>
    <t xml:space="preserve">Clasificación </t>
  </si>
  <si>
    <t>Medición posterior</t>
  </si>
  <si>
    <t>si</t>
  </si>
  <si>
    <t>no</t>
  </si>
  <si>
    <t>No aplica</t>
  </si>
  <si>
    <t>N/A</t>
  </si>
  <si>
    <t xml:space="preserve"> </t>
  </si>
  <si>
    <t>Si</t>
  </si>
  <si>
    <t>No</t>
  </si>
  <si>
    <t>Parcialmente</t>
  </si>
  <si>
    <t>No adecuado</t>
  </si>
  <si>
    <t>¿La entidad ha definido adecuadamente las políticas contables que debe aplicar para el reconocimiento, medición, revelación y presentación de los hechos económicos de acuerdo con el marco normativo que le corresponde?</t>
  </si>
  <si>
    <t>Adecuado</t>
  </si>
  <si>
    <t>1.1</t>
  </si>
  <si>
    <t>1.1.1</t>
  </si>
  <si>
    <t>1.1.1.1</t>
  </si>
  <si>
    <t>¿Se han identificado, en la entidad, los procesos que generan hechos económicos y que, por lo tanto, constituyen proveedores de información del proceso contable?</t>
  </si>
  <si>
    <t>1.1.2</t>
  </si>
  <si>
    <t>1.1.2.1</t>
  </si>
  <si>
    <t>2.1</t>
  </si>
  <si>
    <t>2.1.1</t>
  </si>
  <si>
    <t>2.1.1.1</t>
  </si>
  <si>
    <t>2.1.2</t>
  </si>
  <si>
    <t>2.1.2.1</t>
  </si>
  <si>
    <t>¿La clasificación de los hechos económicos corresponde a una correcta interpretación tanto del marco normativo, como del Catálogo de Cuentas aplicable a la entidad?</t>
  </si>
  <si>
    <t>2.1.3</t>
  </si>
  <si>
    <t>2.1.3.1</t>
  </si>
  <si>
    <t>¿Los hechos económicos registrados por la entidad tienen una medición monetaria confiable?</t>
  </si>
  <si>
    <t>¿Los hechos económicos se contabilizan cronológicamente y se deja evidencia de su registro en forma consecutiva?</t>
  </si>
  <si>
    <t>2.1.4</t>
  </si>
  <si>
    <t>2.1.4.1</t>
  </si>
  <si>
    <t>¿Se encuentran plenamente establecidos los criterios de medición posterior para cada uno de los elementos de los estados financieros de acuerdo al Marco normativo aplicable?</t>
  </si>
  <si>
    <t>2.2</t>
  </si>
  <si>
    <t>2.2.1</t>
  </si>
  <si>
    <t>Presentación de Estados Financieros</t>
  </si>
  <si>
    <t>2.3</t>
  </si>
  <si>
    <t>¿Se elaboran y presentan oportunamente los estados financieros, a los usuarios de la información?</t>
  </si>
  <si>
    <t>2.3.1</t>
  </si>
  <si>
    <t>Rendición de cuentas</t>
  </si>
  <si>
    <t xml:space="preserve">3. </t>
  </si>
  <si>
    <t>3.1</t>
  </si>
  <si>
    <t>¿Se adjuntan los estados financieros al informe de rendición de cuentas?</t>
  </si>
  <si>
    <t>3.1.1</t>
  </si>
  <si>
    <t>4.</t>
  </si>
  <si>
    <t>Administración del Riesgo Contable</t>
  </si>
  <si>
    <t>4.1</t>
  </si>
  <si>
    <t>4.1.1</t>
  </si>
  <si>
    <t>¿Se identifican, analizan y se da un tratamiento adecuado a los riesgos de índole contable en forma permanente?</t>
  </si>
  <si>
    <t>TOTAL CONTROL INTERNO CONTABLE</t>
  </si>
  <si>
    <t>FORMULARIO DE EVALUACIÓN DEL CONTROL INTERNO CONTABLE</t>
  </si>
  <si>
    <t>DEFICIENTE</t>
  </si>
  <si>
    <t>Efectividad</t>
  </si>
  <si>
    <t>Existencia</t>
  </si>
  <si>
    <t>A pesar de su existencia, no se aplica adecuadamente , ya que no incluyen las relacionadas con  la revelación A1</t>
  </si>
  <si>
    <t>MARCO DE REFERENCIA DEL PROCESO CONTABLE</t>
  </si>
  <si>
    <t>ELEMENTOS DEL MARCO NORMATIVO</t>
  </si>
  <si>
    <t>POLÍTICAS CONTABLES</t>
  </si>
  <si>
    <t>¿Las políticas contables son consistentes con las prescripciones del marco normativo aplicable a la entidad?</t>
  </si>
  <si>
    <t>POLÍTICAS DE OPERACIÓN</t>
  </si>
  <si>
    <t>¿Se cuenta con una política institucional para la presentación oportuna de la información financiera debidamente analizada?</t>
  </si>
  <si>
    <t>¿Existe una política para llevar a cabo, en forma adecuada, el cierre integral de la información producida en las áreas o dependencias que generan hechos económicos?</t>
  </si>
  <si>
    <t>¿La entidad tiene implementadas políticas para realizar periódicamente inventarios, conciliaciones y cruces de información, que le permitan verificar la existencia y medición confiable?</t>
  </si>
  <si>
    <t>¿Los manuales de políticas, procedimientos y demás prácticas contables se encuentran debidamente actualizados y sirven de guía u orientación efectiva del proceso contable?</t>
  </si>
  <si>
    <t>¿Se cuenta con una política de depuración contable permanente y sostenible de la calidad de la información?</t>
  </si>
  <si>
    <t>ETAPAS DEL PROCESO CONTABLE</t>
  </si>
  <si>
    <t>RECONOCIMIENTO</t>
  </si>
  <si>
    <t>IDENTIFICACIÓN</t>
  </si>
  <si>
    <t>¿Se han identificado debidamente los productos de los demás procesos que constituyen insumos del proceso contable?</t>
  </si>
  <si>
    <t>¿Se evidencia por medio de flujogramas, u otra técnica o mecanismo, la forma como circula la información a través de la entidad y su respectivo efecto en el proceso contable de la entidad?</t>
  </si>
  <si>
    <t>¿Los bienes, derechos y obligaciones se encuentran debidamente individualizados en la contabilidad, bien sea por el área contable, o bien por otras dependencias que administran las bases de datos  que contiene esta información?</t>
  </si>
  <si>
    <t>¿Para la identificación de los hechos económicos, se toma  con base el marco normativo aplicable a la entidad?</t>
  </si>
  <si>
    <t>CLASIFICACIÓN</t>
  </si>
  <si>
    <t>¿Se utiliza la versión actualizada del Catálogo General de Cuentas correspondiente al marco normativo aplicable a la entidad?</t>
  </si>
  <si>
    <t>¿Se llevan registros individualizados de los hechos económicos ocurridos en la entidad?</t>
  </si>
  <si>
    <t>MEDICIÓN</t>
  </si>
  <si>
    <t>REGISTRO</t>
  </si>
  <si>
    <t>¿Los hechos económicos registrados están respaldados en documentos soporte idóneos?</t>
  </si>
  <si>
    <t>¿Para el registro de los hechos económicos, se elaboran los respectivos comprobantes de contabilidad?</t>
  </si>
  <si>
    <t>¿Los libros de contabilidad se encuentran debidamente soportados en comprobantes de contabilidad?</t>
  </si>
  <si>
    <t>¿Los libros de contabilidad se encuentran actualizados y sus saldos están de acuerdo con el último informe trimestral transmitido a la Contaduría General de la Nación?</t>
  </si>
  <si>
    <t xml:space="preserve">¿Existe algún mecanismo a través del cual se verifique la completitud de los registros contables? </t>
  </si>
  <si>
    <t>MEDICIÓN POSTERIOR</t>
  </si>
  <si>
    <t>¿Se calculan, de manera adecuada, los valores correspondientes a los procesos de depreciación, amortización, agotamiento y deterioro, según aplique?</t>
  </si>
  <si>
    <t>¿La vida útil de la propiedad, planta y equipo, y la depreciación son objeto de revisión permanente?</t>
  </si>
  <si>
    <t xml:space="preserve">¿Se verifica que la totalidad de los hechos económicos que estén obligados a efectuar la medición posterior la efectúen? </t>
  </si>
  <si>
    <t xml:space="preserve">¿Se verifica que los cálculos efectuados apliquen los criterios de medición establecidos en las políticas? </t>
  </si>
  <si>
    <t>¿Se soportan las mediciones fundamentadas en estimaciones o juicios de profesionales expertos ajenos al proceso contable?</t>
  </si>
  <si>
    <t>PRESENTACIÓN DE ESTADOS FINANCIEROS</t>
  </si>
  <si>
    <t>¿Se elaboran y presentan oportunamente los estados financieros, los informes y reportes contables al representante legal, a la Contaduría General de la Nación, a los organismos de inspección, vigilancia y control, y a los demás usuarios de la información?</t>
  </si>
  <si>
    <t>¿Las cifras contenidas en los estados financieros, informes y reportes contables coinciden con los saldos de los libros de contabilidad?</t>
  </si>
  <si>
    <t xml:space="preserve">¿Se elabora el juego completo de estados financieros, con corte al 31 de diciembre? </t>
  </si>
  <si>
    <t>¿Se utiliza un sistema de indicadores para analizar e interpretar la realidad financiera de la entidad?</t>
  </si>
  <si>
    <t>¿La información financiera se acompaña de los respectivos análisis e interpretaciones que facilitan su adecuada comprensión por parte de los usuarios?</t>
  </si>
  <si>
    <t>¿Se corrobora que la información presentada a los distintos usuarios de la información sea consistente?</t>
  </si>
  <si>
    <t>¿Se producen informes de empalme cuando se presenta cambio de representante legal o cambio de contador?</t>
  </si>
  <si>
    <t>¿Se tienen en cuenta los estados financieros para la toma de decisiones?</t>
  </si>
  <si>
    <t>¿Las notas explicativas a los estados contables cumplen con las normas para la revelación y presentación de estados financieros de conformidad con el marco normativo aplicable?</t>
  </si>
  <si>
    <t>¿El contenido de las notas a los estados financieros revela en forma suficiente la información de tipo cualitativo, cuantitativo y físico que corresponde?</t>
  </si>
  <si>
    <t xml:space="preserve">¿En las notas a los estados contables, se hace referencia a las variaciones significativas que se presentan de un periodo a otro? </t>
  </si>
  <si>
    <t>¿Las notas explican la aplicación de metodologías o la aplicación de juicios profesionales en la preparación de la información, cuando a ello hay lugar?</t>
  </si>
  <si>
    <t>RENDICIÓN DE CUENTAS</t>
  </si>
  <si>
    <t>¿Se verifica la consistencia de las cifras presentadas en los estados financieros con las cifras reportadas a la CGN?</t>
  </si>
  <si>
    <t>ADMINISTRACIÓN DEL RIESGO CONTABLE</t>
  </si>
  <si>
    <t>¿Se realizan autoevaluaciones periódicas para determinar la efectividad de los controles implementados en cada una de las actividades del proceso contable?</t>
  </si>
  <si>
    <t>¿Se ha establecido la probabilidad de ocurrencia y el impacto que puede tener, en la entidad, la materialización de los riesgos de índole contable?</t>
  </si>
  <si>
    <t>¿Se han establecido controles que permitan mitigar o neutralizar la ocurrencia de cada riesgo identificado?</t>
  </si>
  <si>
    <t>¿Los riesgos identificados se revisan y actualizan periódicamente?</t>
  </si>
  <si>
    <t>¿Las personas que ejecutan las actividades relacionadas con el proceso contable conocen suficientemente el Régimen de Contabilidad Pública y el marco normativo aplicable para la entidad?</t>
  </si>
  <si>
    <t>¿Los funcionarios involucrados en el proceso contable cumplen los requerimientos técnicos señalados por la entidad, de acuerdo con la responsabilidad que demanda el ejercicio de la profesión contable en el sector público?</t>
  </si>
  <si>
    <t>Ex</t>
  </si>
  <si>
    <t>Ef</t>
  </si>
  <si>
    <t>¿Se verifica la aplicación de las normas sobre medición posterior para aquellos hechos económicos que deben ser objeto de actualización?</t>
  </si>
  <si>
    <t>¿Se verifica que la medición se efectúa con base en los criterios establecidos enlos Marcos Normativos aplicable a la entidad?</t>
  </si>
  <si>
    <t>¿Se presentan las aclaraciones y/o explicaciones importantes sobre las variaciones entre periodos?</t>
  </si>
  <si>
    <t>CRITERIO</t>
  </si>
  <si>
    <t>PREGUNTA</t>
  </si>
  <si>
    <t>TIPO</t>
  </si>
  <si>
    <t>¿La entidad ha definido las políticas contables que debe aplicar para el reconocimiento, medición, revelación y presentación de los hechos económicos de acuerdo con el marco normativo que le corresponde?</t>
  </si>
  <si>
    <t>SI;NO;PARCIALMENTE</t>
  </si>
  <si>
    <r>
      <t xml:space="preserve">EN TODOS LOS CASOS; </t>
    </r>
    <r>
      <rPr>
        <sz val="11"/>
        <color rgb="FFFF0000"/>
        <rFont val="Calibri"/>
        <family val="2"/>
        <scheme val="minor"/>
      </rPr>
      <t>ALGUNOS CASOS</t>
    </r>
    <r>
      <rPr>
        <sz val="11"/>
        <color theme="1"/>
        <rFont val="Calibri"/>
        <family val="2"/>
        <scheme val="minor"/>
      </rPr>
      <t>; RARA VEZ</t>
    </r>
  </si>
  <si>
    <t>¿Las políticas contables propenden por la representación fiel de la información financiera?</t>
  </si>
  <si>
    <t>¿Las políticas contables responden a la naturaleza de la entidad?</t>
  </si>
  <si>
    <t>¿Se cumple con los cronogramas?</t>
  </si>
  <si>
    <t>¿La política define los documentos idóneos mediante los cuales se informa al área contable?</t>
  </si>
  <si>
    <t>¿Se cumple con la poítica?</t>
  </si>
  <si>
    <t>¿Se han implementado políticas para la identificación de bienes en forma individualizada?</t>
  </si>
  <si>
    <t>¿Se cumple con la política?</t>
  </si>
  <si>
    <r>
      <t xml:space="preserve">¿Las políticas establecidas </t>
    </r>
    <r>
      <rPr>
        <sz val="11.5"/>
        <color rgb="FFFF0000"/>
        <rFont val="Calibri"/>
        <family val="2"/>
        <scheme val="minor"/>
      </rPr>
      <t xml:space="preserve">para el reconocimiento, medición, revelación y presentación de hechos económicos, </t>
    </r>
    <r>
      <rPr>
        <sz val="11.5"/>
        <color theme="1"/>
        <rFont val="Calibri"/>
        <family val="2"/>
        <scheme val="minor"/>
      </rPr>
      <t>son aplicadas en el desarrollo del proceso contable?</t>
    </r>
  </si>
  <si>
    <t>¿Se socializan las políticas con el personal involucrado en el proceso contable?</t>
  </si>
  <si>
    <t>¿Se socializan los cronogramas con los responsables?</t>
  </si>
  <si>
    <t>¿Se socializan las políticas con el personal involucrado en el proceso?</t>
  </si>
  <si>
    <r>
      <rPr>
        <b/>
        <sz val="11.5"/>
        <color rgb="FFFF0000"/>
        <rFont val="Calibri"/>
        <family val="2"/>
        <scheme val="minor"/>
      </rPr>
      <t>¿La entidad cuenta con una política establecida mediante la cual todos los hechos económicos realizados en cualquier dependencia sean debidamente informados al área de contabilidad, a través de los documentos fuente o soporte?</t>
    </r>
    <r>
      <rPr>
        <b/>
        <sz val="11.5"/>
        <color theme="1"/>
        <rFont val="Calibri"/>
        <family val="2"/>
        <scheme val="minor"/>
      </rPr>
      <t xml:space="preserve"> </t>
    </r>
    <r>
      <rPr>
        <b/>
        <sz val="11.5"/>
        <rFont val="Calibri"/>
        <family val="2"/>
        <scheme val="minor"/>
      </rPr>
      <t>¿La entidad cuenta con una política para informar al área contable los hechos económicos realizados en cualquier dependencia?</t>
    </r>
  </si>
  <si>
    <r>
      <t xml:space="preserve">¿Se cuenta con una política para realizar las conciliaciones de las partidas más relevantes </t>
    </r>
    <r>
      <rPr>
        <b/>
        <sz val="11.5"/>
        <color rgb="FFFF0000"/>
        <rFont val="Calibri"/>
        <family val="2"/>
        <scheme val="minor"/>
      </rPr>
      <t>asociadas a las pensiones de jubilación (cálculos actuariales), cesantías consolidadas y sus intereses, los préstamos por pagar, retenciones tributarias y demás pasivos que de acuerdo con la naturaleza de la entidad se consideren significativos</t>
    </r>
    <r>
      <rPr>
        <b/>
        <sz val="11.5"/>
        <color theme="1"/>
        <rFont val="Calibri"/>
        <family val="2"/>
        <scheme val="minor"/>
      </rPr>
      <t>, a fin de lograr una adecuada clasificación contable?</t>
    </r>
  </si>
  <si>
    <r>
      <t xml:space="preserve">¿Se cuenta con una política en la que se definan la segregación de funciones (Autorizaciones, registros y manejos) dentro de los procesos contables? </t>
    </r>
    <r>
      <rPr>
        <b/>
        <sz val="11.5"/>
        <color rgb="FFFF0000"/>
        <rFont val="Calibri"/>
        <family val="2"/>
        <scheme val="minor"/>
      </rPr>
      <t>procedimientos administrativos, para establecer la responsabilidad de registrar los recaudos generados; la autorización de los soportes por funcionarios competentes; el manejo de cajas menores o fondos rotatorios y sus respectivos arqueos periódicos; el manejo de propiedades, planta y equipos, y los demás bienes de la entidad contable pública?</t>
    </r>
  </si>
  <si>
    <t>¿Las depuraciones establecidas se realizan permanente o por lo menos perióodicamente?</t>
  </si>
  <si>
    <r>
      <rPr>
        <sz val="11"/>
        <color rgb="FFFF0000"/>
        <rFont val="Calibri"/>
        <family val="2"/>
        <scheme val="minor"/>
      </rPr>
      <t>¿Se han identificado, en la entidad, los procesos que generan hechos económicos y que, por lo tanto, constituyen proveedores de información del proceso contable?</t>
    </r>
    <r>
      <rPr>
        <sz val="11"/>
        <color theme="1"/>
        <rFont val="Calibri"/>
        <family val="2"/>
        <scheme val="minor"/>
      </rPr>
      <t xml:space="preserve"> ¿La entidad ha identificado los proveedores de información dentro del proceso contable?</t>
    </r>
  </si>
  <si>
    <t>¿La entidad ha identificado los receptores de información dentro del proceso contable?</t>
  </si>
  <si>
    <t>¿Los comprobantes de contabilidad se realizan cronológicamente?</t>
  </si>
  <si>
    <t>¿Los comprobantes de contabilidad se enumeran consecutivamente?</t>
  </si>
  <si>
    <t>¿En el proceso de individualización se tiene en cuenta la política establecida para ello?</t>
  </si>
  <si>
    <t>¿La política de individualización es de conocimiento de las dependencias involucradas en el proceso?</t>
  </si>
  <si>
    <t>¿En el proceso de identificación se tiene en cuenta la política establecida para ello?</t>
  </si>
  <si>
    <t>¿La política de identificación es de conocimiento del personal involucrado en el proceso?</t>
  </si>
  <si>
    <t>¿Se realizan revisiones permanentes sobre la vigencia del catálogo de cuentas?</t>
  </si>
  <si>
    <t>¿En el proceso de clasificación se tiene en cuenta la política establecida para ello?</t>
  </si>
  <si>
    <t>¿En el periodo ha presentado problemas de cronología en los registros de contabilidad?</t>
  </si>
  <si>
    <t>¿En el periodo ha presentado problemas de consecutivos en los registros de contabilidad?</t>
  </si>
  <si>
    <t>¿La idoneidad de los documentos está debidamente definida en la política contable?</t>
  </si>
  <si>
    <t>¿La política es de conocimiento por parte del personal involucrado en el proceso de registro?</t>
  </si>
  <si>
    <r>
      <t xml:space="preserve">¿Los libros de contabilidad se encuentran debidamente soportados </t>
    </r>
    <r>
      <rPr>
        <b/>
        <sz val="11.5"/>
        <color rgb="FFFF0000"/>
        <rFont val="Calibri"/>
        <family val="2"/>
        <scheme val="minor"/>
      </rPr>
      <t>en</t>
    </r>
    <r>
      <rPr>
        <b/>
        <sz val="11.5"/>
        <color theme="1"/>
        <rFont val="Calibri"/>
        <family val="2"/>
        <scheme val="minor"/>
      </rPr>
      <t xml:space="preserve"> comprobantes de contabilidad?</t>
    </r>
  </si>
  <si>
    <t>¿La información de los libros de contabilidad coincide con la registrada en los comprobantes de contabilidad?</t>
  </si>
  <si>
    <t>En caso de haber diferencias, ¿se realizan las conciliaciones y ajustes necesarias?</t>
  </si>
  <si>
    <t>¿Dicho mecanismo se aplica de manera permanente o periódica?</t>
  </si>
  <si>
    <t>¿En el proceso de medición se tiene en cuenta la política establecida para ello?</t>
  </si>
  <si>
    <r>
      <t xml:space="preserve">¿Los criterios de medición inicial de los hechos económicos utilizados por la entidad corresponden al marco conceptual aplicable a la entidad </t>
    </r>
    <r>
      <rPr>
        <b/>
        <sz val="11.5"/>
        <color rgb="FFFF0000"/>
        <rFont val="Calibri"/>
        <family val="2"/>
        <scheme val="minor"/>
      </rPr>
      <t>y han sido aplicados adecuadamente</t>
    </r>
    <r>
      <rPr>
        <b/>
        <sz val="11.5"/>
        <color theme="1"/>
        <rFont val="Calibri"/>
        <family val="2"/>
        <scheme val="minor"/>
      </rPr>
      <t>?</t>
    </r>
  </si>
  <si>
    <t>¿La política de medición es de conocimiento del personal involucrado en el proceso?</t>
  </si>
  <si>
    <t>¿La política de medición es aplicada adecuadamente?</t>
  </si>
  <si>
    <t xml:space="preserve">¿Los hechos económicos registrados por la entidad contable pública tienen una medición monetaria confiable? </t>
  </si>
  <si>
    <t>¿La medición se realiza con base en lo establecido en la política contable?</t>
  </si>
  <si>
    <t>¿Los cálculos de depreciación se realizan con base en lo establecido en la política?</t>
  </si>
  <si>
    <t>¿Se han identificado cuáles podrían ser los indicios de deterioro aplicables a la entidad?</t>
  </si>
  <si>
    <t>¿Los criterios se establecen con base en el marco normativo aplicable a la entidad?</t>
  </si>
  <si>
    <r>
      <t xml:space="preserve">¿Se encuentran plenamente establecidos los criterios de medición posterior para cada uno de los elementos de los estados financieros </t>
    </r>
    <r>
      <rPr>
        <b/>
        <sz val="11.5"/>
        <color rgb="FFFF0000"/>
        <rFont val="Calibri"/>
        <family val="2"/>
        <scheme val="minor"/>
      </rPr>
      <t>de acuerdo al marco conceptual aplicable</t>
    </r>
    <r>
      <rPr>
        <b/>
        <sz val="11.5"/>
        <color theme="1"/>
        <rFont val="Calibri"/>
        <family val="2"/>
        <scheme val="minor"/>
      </rPr>
      <t>?</t>
    </r>
  </si>
  <si>
    <t>¿Se tiene conocimiento de los plazos establecidos para la presentación de estados financieros ante los diferentes entes?</t>
  </si>
  <si>
    <t>¿Se cumplen a cabalidad los plazos establecidos para la presentación de estados financieros?</t>
  </si>
  <si>
    <t>¿Se realizan verificaciones de los saldos de las partidas contables de los estados financieros previo a la presentación de los estados financieros?</t>
  </si>
  <si>
    <t>¿Los indicadores se ajustan a las necesidades de la entidad y del proceso contable?</t>
  </si>
  <si>
    <t>¿Se verifica la fiabilidad de la información utilizada como insumo para la elaboración del indicador?</t>
  </si>
  <si>
    <r>
      <t xml:space="preserve">¿Se ha implementado una política o mecanismo de actualización o capacitación permanente para los funcionarios involucrados en el proceso contable </t>
    </r>
    <r>
      <rPr>
        <b/>
        <sz val="11.5"/>
        <color rgb="FFFF0000"/>
        <rFont val="Calibri"/>
        <family val="2"/>
        <scheme val="minor"/>
      </rPr>
      <t>y se lleva a cabo en forma satisfactoria</t>
    </r>
    <r>
      <rPr>
        <b/>
        <sz val="11.5"/>
        <color theme="1"/>
        <rFont val="Calibri"/>
        <family val="2"/>
        <scheme val="minor"/>
      </rPr>
      <t>?</t>
    </r>
  </si>
  <si>
    <t>¿Las capacitaciones se realizan de acuerdo al cronograma establecido?</t>
  </si>
  <si>
    <t>¿se establecen cronogramas para la realización de capacitaciones?</t>
  </si>
  <si>
    <r>
      <t xml:space="preserve">¿Se </t>
    </r>
    <r>
      <rPr>
        <sz val="11.5"/>
        <color rgb="FFFF0000"/>
        <rFont val="Calibri"/>
        <family val="2"/>
        <scheme val="minor"/>
      </rPr>
      <t xml:space="preserve">identifican, </t>
    </r>
    <r>
      <rPr>
        <sz val="11.5"/>
        <color theme="1"/>
        <rFont val="Calibri"/>
        <family val="2"/>
        <scheme val="minor"/>
      </rPr>
      <t>analizan y se da un tratamiento adecuado a los riesgos de índole contable en forma permanente?</t>
    </r>
  </si>
  <si>
    <t>¿Dicha instancia funciona de forma permanente dentro de la entidad?</t>
  </si>
  <si>
    <r>
      <t xml:space="preserve">¿Existe </t>
    </r>
    <r>
      <rPr>
        <b/>
        <sz val="11.5"/>
        <color rgb="FFFF0000"/>
        <rFont val="Calibri"/>
        <family val="2"/>
        <scheme val="minor"/>
      </rPr>
      <t xml:space="preserve">y funciona </t>
    </r>
    <r>
      <rPr>
        <b/>
        <sz val="11.5"/>
        <color theme="1"/>
        <rFont val="Calibri"/>
        <family val="2"/>
        <scheme val="minor"/>
      </rPr>
      <t>una instancia asesora que permita gestionar los riesgos de índole contable?</t>
    </r>
  </si>
  <si>
    <t>SI</t>
  </si>
  <si>
    <t>NO</t>
  </si>
  <si>
    <t>PARCIALMENTE</t>
  </si>
  <si>
    <t>TOTAL</t>
  </si>
  <si>
    <t>MÁXIMO A OBTENER</t>
  </si>
  <si>
    <t>TOTAL PREGUNTAS</t>
  </si>
  <si>
    <t>PUNTAJE OBTENIDO</t>
  </si>
  <si>
    <t>Porcentaje obtenido</t>
  </si>
  <si>
    <t>Calificación</t>
  </si>
  <si>
    <t xml:space="preserve"> ¿La entidad ha identificado los proveedores de información dentro del proceso contable?</t>
  </si>
  <si>
    <t>RESPUESTA</t>
  </si>
  <si>
    <t>VALOR</t>
  </si>
  <si>
    <t>1.2</t>
  </si>
  <si>
    <t>1.3</t>
  </si>
  <si>
    <t>1.4</t>
  </si>
  <si>
    <t>3.2</t>
  </si>
  <si>
    <t>3.3</t>
  </si>
  <si>
    <t>4.2</t>
  </si>
  <si>
    <t>5.1</t>
  </si>
  <si>
    <t>5.2</t>
  </si>
  <si>
    <t>6.1</t>
  </si>
  <si>
    <t>6.2</t>
  </si>
  <si>
    <t>7.1</t>
  </si>
  <si>
    <t>7.2</t>
  </si>
  <si>
    <t>8.1</t>
  </si>
  <si>
    <t>8.2</t>
  </si>
  <si>
    <t>9.1</t>
  </si>
  <si>
    <t>9.2</t>
  </si>
  <si>
    <t>10.1</t>
  </si>
  <si>
    <t>10.2</t>
  </si>
  <si>
    <t>10.3</t>
  </si>
  <si>
    <t>11.1</t>
  </si>
  <si>
    <t>11.2</t>
  </si>
  <si>
    <t>12.1</t>
  </si>
  <si>
    <t>12.2</t>
  </si>
  <si>
    <t>13.1</t>
  </si>
  <si>
    <t>14.1</t>
  </si>
  <si>
    <t>15.1</t>
  </si>
  <si>
    <t>16.1</t>
  </si>
  <si>
    <t>16.2</t>
  </si>
  <si>
    <t>17.1</t>
  </si>
  <si>
    <t>17.2</t>
  </si>
  <si>
    <t>18.1</t>
  </si>
  <si>
    <t>18.2</t>
  </si>
  <si>
    <t>19.1</t>
  </si>
  <si>
    <t>19.2</t>
  </si>
  <si>
    <t>20.1</t>
  </si>
  <si>
    <t>20.2</t>
  </si>
  <si>
    <t>21.1</t>
  </si>
  <si>
    <t>21.2</t>
  </si>
  <si>
    <t>22.1</t>
  </si>
  <si>
    <t>22.2</t>
  </si>
  <si>
    <t>22.3</t>
  </si>
  <si>
    <t>23.1</t>
  </si>
  <si>
    <t>23.2</t>
  </si>
  <si>
    <t>23.3</t>
  </si>
  <si>
    <t>23.4</t>
  </si>
  <si>
    <t>23.5</t>
  </si>
  <si>
    <t>24.1</t>
  </si>
  <si>
    <t>24.2</t>
  </si>
  <si>
    <t>24.3</t>
  </si>
  <si>
    <t>25.1</t>
  </si>
  <si>
    <t>26.1</t>
  </si>
  <si>
    <t>27.1</t>
  </si>
  <si>
    <t>27.2</t>
  </si>
  <si>
    <t>27.3</t>
  </si>
  <si>
    <t>27.4</t>
  </si>
  <si>
    <t>27.5</t>
  </si>
  <si>
    <t>29.1</t>
  </si>
  <si>
    <t>30.1</t>
  </si>
  <si>
    <t>31.1</t>
  </si>
  <si>
    <t>32.1</t>
  </si>
  <si>
    <t>¿Se realizan autoevaluaciones periódicas para determinar la eficacia de los controles implementados en cada una de las actividades del proceso contable?</t>
  </si>
  <si>
    <t>,</t>
  </si>
  <si>
    <t>¿Existen procedimientos internos documentados que faciliten la aplicación de la política?</t>
  </si>
  <si>
    <t>¿Se realizan verificaciones de los saldos de las partidas de los estados financieros previo a la presentación de los estados financieros?</t>
  </si>
  <si>
    <t>¿La información financiera presenta la suficiente ilustración para su adecuada comprensión por parte de los usuarios?</t>
  </si>
  <si>
    <t>¿La entidad ha definido las políticas contables que debe aplicar para el reconocimiento, medición, revelación y presentación de los hechos económicos de acuerdo con el marco normativo que le corresponde aplicar?</t>
  </si>
  <si>
    <t>¿Las políticas establecidas son aplicadas en el desarrollo del proceso contable?</t>
  </si>
  <si>
    <t>¿Las políticas contables responden a la naturaleza y a la actividad de la entidad?</t>
  </si>
  <si>
    <t>¿Se tienen identificados los documentos idóneos mediante los cuales se informa al área contable?</t>
  </si>
  <si>
    <t>¿Se evidencia por medio de flujogramas, u otra técnica o mecanismo, la forma como circula la información hacia el área contable?</t>
  </si>
  <si>
    <t>¿En el proceso de identificación se tienen en cuenta los criterios para el reconocimiento de los hechos económicos definidos en las normas?</t>
  </si>
  <si>
    <t>¿En el proceso de clasificación se consideran los criterios definidos en el marco normativo aplicable a la entidad?</t>
  </si>
  <si>
    <t>¿Los hechos económicos se contabilizan cronológicamente?</t>
  </si>
  <si>
    <t>¿Se verifica el registro contable cronológico de los hechos económicos?</t>
  </si>
  <si>
    <t>¿Se verifica el registro consecutivo de los hechos económicos en los libros de contabilidad?</t>
  </si>
  <si>
    <t>¿Se conservan y custodian los documentos soporte?</t>
  </si>
  <si>
    <t>En caso de haber diferencias entre los registros en los libros y los comprobantes de contabilidad, ¿se realizan las conciliaciones y ajustes necesarios?</t>
  </si>
  <si>
    <t>¿Los criterios de medición inicial de los hechos económicos utilizados por la entidad corresponden al marco normativo aplicable a la entidad?</t>
  </si>
  <si>
    <t>¿Los criterios de medición de los activos, pasivos, ingresos, gastos y costos contenidos en el marco normativo aplicable a la entidad, son de conocimiento del personal involucrado en el proceso contable?</t>
  </si>
  <si>
    <t>¿Los criterios de medición de los activos, pasivos, ingresos, gastos y costos se aplican conforme al marco normativo que le corresponde a la entidad?</t>
  </si>
  <si>
    <t>¿Se identifican los hechos económicos que deben ser objeto de actualización posterior?</t>
  </si>
  <si>
    <t xml:space="preserve">¿La actualización de los hechos económicos se realiza de manera oportuna? </t>
  </si>
  <si>
    <t>¿Se elaboran y presentan oportunamente los estados financieros a los usuarios de la información financiera?</t>
  </si>
  <si>
    <t>¿Las cifras contenidas en los estados financieros coinciden con los saldos de los libros de contabilidad?</t>
  </si>
  <si>
    <t>¿Las notas a los estados financieros cumplen con las revelaciones requeridas en las normas para el reconocimiento, medición, revelación y presentación de los hechos económicos del marco normativo aplicable?</t>
  </si>
  <si>
    <t>¿El contenido de las notas a los estados financieros revela en forma suficiente la información de tipo cualitativo y cuantitativo para que sea útil al usuario?</t>
  </si>
  <si>
    <t xml:space="preserve">¿En las notas a los estados financieros, se hace referencia a las variaciones significativas que se presentan de un periodo a otro? </t>
  </si>
  <si>
    <t>¿Se tienen en cuenta los estados financieros para la toma de decisiones en la gestión de la entidad?</t>
  </si>
  <si>
    <t>¿Se deja evidencia de la aplicación de estos mecanismos?</t>
  </si>
  <si>
    <t>¿Se verifica la ejecución del plan de capacitación?</t>
  </si>
  <si>
    <t>¿Se verifica que los programas de capacitación desarrollados apuntan al mejoramiento de competencias y habilidades?</t>
  </si>
  <si>
    <t>¿Se verifican los indicios de deterioro de los activos por lo menos al final del periodo contable?</t>
  </si>
  <si>
    <t>Nota: En esta matriz se puede comprobar la calificación del Control Interno Contable de acuerdo con los valores que se han asignado a cada una de las opciones de respuesta (SI,PARCIALMENTE y NO). Cuando la respuesta a una pregunta relativa a la existencia (EX) de un control es NO, las preguntas relacionadas con la efectividad (EF) de dicho control necesariamente deben calificarse como NO; esto se implementará automáticamente en el instrumento que se publique en el CHIP.</t>
  </si>
  <si>
    <t>¿La vida útil de la propiedad, planta y equipo, y la depreciación son objeto de revisión periódica?</t>
  </si>
  <si>
    <t>¿Se socializan estos instrumentos de seguimiento con los responsables?</t>
  </si>
  <si>
    <t>¿Se socializan estas herramientas con el personal involucrado en el proceso?</t>
  </si>
  <si>
    <t>¿Se hace seguimiento o monitoreo al cumplimiento de los planes de mejoramiento?</t>
  </si>
  <si>
    <t>¿Se verifica la individualización de los bienes físicos?</t>
  </si>
  <si>
    <t>¿Se ha socializado este instrumento con el personal involucrado en el proceso?</t>
  </si>
  <si>
    <t>¿Se cuenta con una directriz, procedimiento, guía, lineamiento o instrucción para la presentación oportuna de la información financiera?</t>
  </si>
  <si>
    <t>¿Los derechos y obligaciones se miden a partir de su individualización?</t>
  </si>
  <si>
    <t>¿Los funcionarios involucrados en el proceso contable poseen las habilidades y competencias necesarias para su ejecución?</t>
  </si>
  <si>
    <t>¿Se verifica la consistencia de las cifras presentadas en los estados financieros con las presentadas en la rendición de cuentas o la presentada para propósitos específicos?</t>
  </si>
  <si>
    <t>¿Se establecen instrumentos (planes, procedimientos, manuales, reglas de negocio, guías, etc) para el seguimiento al cumplimiento de los planes de mejoramiento derivados de los hallazgos de auditoría interna o externa?</t>
  </si>
  <si>
    <t>¿Se verifica la aplicación de estas directrices, guías o procedimientos?</t>
  </si>
  <si>
    <t>¿Se verifica el cumplimiento de esta directriz, guía, lineamiento, procedimiento o instrucción?</t>
  </si>
  <si>
    <t>¿Se cumple con la directriz, guía, lineamiento, procedimiento o instrucción?</t>
  </si>
  <si>
    <t>¿Se socializan las directrices, procedimientos, guías o lineamientos con el personal involucrado en el proceso?</t>
  </si>
  <si>
    <t>¿Se cumple con estas directrices, procedimientos, guías o lineamientos?</t>
  </si>
  <si>
    <t>¿Las personas involucradas en el proceso contable están capacitadas para identificar los hechos económicos propios de la entidad que tienen impacto contable?</t>
  </si>
  <si>
    <t>¿Existe un procedimiento para llevar a cabo, en forma adecuada, el cierre integral de la información producida en las áreas o dependencias que generan hechos económicos?</t>
  </si>
  <si>
    <t>¿Se socializa este procedimiento con el personal involucrado en el proceso?</t>
  </si>
  <si>
    <t>¿Se cumple con el procedimiento?</t>
  </si>
  <si>
    <t>¿Se cuenta con una política, directriz, procedimiento, guía o lineamiento para la divulgación de los estados financieros?</t>
  </si>
  <si>
    <t>¿Se cumple la política, directriz, procedimiento, guía o lineamiento establecida para la divulgación de los estados financieros?</t>
  </si>
  <si>
    <t>Eficiencia</t>
  </si>
  <si>
    <t>24.4</t>
  </si>
  <si>
    <t xml:space="preserve"> ¿La entidad cuenta con una política o instrumento (procedimiento, manual, regla de negocio, guía, instructivo, etc.) tendiente a facilitar el flujo de información relativo a los hechos económicos originados en cualquier dependencia?</t>
  </si>
  <si>
    <t>¿Se ha implementado una política o  instrumento (directriz, procedimiento, guía o lineamiento) sobre la identificación de los bienes físicos en forma individualizada dentro del proceso contable de la entidad?</t>
  </si>
  <si>
    <t>¿Se cuenta con una directriz, guía o procedimiento para realizar las conciliaciones de las partidas más relevantes, a fin de lograr una adecuada identificación y medición?</t>
  </si>
  <si>
    <t>¿Se socializan estas directrices, guías o procedimientos con el personal involucrado en el proceso?</t>
  </si>
  <si>
    <t xml:space="preserve">¿Se cuenta con una directriz, guía, lineamiento, procedimiento o instrucción en que se defina la segregación de funciones (autorizaciones, registros y manejos) dentro de los procesos contables? </t>
  </si>
  <si>
    <t>¿Se socializa esta directriz, guía, lineamiento, procedimiento o instrucción con el personal involucrado en el proceso?</t>
  </si>
  <si>
    <t>¿La entidad tiene implementadas directrices, procedimientos, guías o lineamientos para realizar periódicamente inventarios y cruces de información, que le permitan verificar la existencia de activos y pasivos?</t>
  </si>
  <si>
    <t>¿Se tienen establecidas directrices, procedimientos, instrucciones, o lineamientos sobre análisis, depuración y seguimiento de cuentas para el mejoramiento y sostenibilidad  de la calidad de la información?</t>
  </si>
  <si>
    <t>¿Se socializan estas directrices, procedimientos, instrucciones, o lineamientos con el personal involucrado en el proceso?</t>
  </si>
  <si>
    <t>¿Existen mecanismos para verificar el cumplimiento de estas directrices, procedimientos, instrucciones, o lineamientos?</t>
  </si>
  <si>
    <t>¿El análisis, la depuracion y el seguimiento de cuentas se realiza permanentemente o por lo menos periódicamente?</t>
  </si>
  <si>
    <t>¿Los derechos y obligaciones se encuentran debidamente individualizados en la contabilidad, bien sea por el área contable, o bien por otras dependencias?</t>
  </si>
  <si>
    <t>¿La baja en cuentas es factible a partir de la individualización de los derechos y obligaciones?</t>
  </si>
  <si>
    <t>¿Para la identificación de los hechos económicos, se toma como base el marco normativo aplicable a la entidad?</t>
  </si>
  <si>
    <t>¿Se verifica que los registros contables cuenten con los documentos de origen interno o externo que los soporten?</t>
  </si>
  <si>
    <t>¿Se encuentran plenamente establecidos los criterios de medición posterior para cada uno de los elementos de los estados financieros?</t>
  </si>
  <si>
    <t>¿Se verifica que la medición posterior se efectúa con base en los criterios establecidos en el marco normativo aplicable a la entidad?</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</si>
  <si>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</si>
  <si>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</si>
  <si>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28.2</t>
  </si>
  <si>
    <t>¿Se presentan explicaciones que faciliten a los diferentes usuarios la comprensión de la información financiera presentada?</t>
  </si>
  <si>
    <t>¿Existen mecanismos de identificación y monitoreo de los riesgos de índole contable?</t>
  </si>
  <si>
    <t>¿Se analizan y se da un tratamiento adecuado a los riesgos de índole contable en forma permanente?</t>
  </si>
  <si>
    <t>30.2</t>
  </si>
  <si>
    <t>30.3</t>
  </si>
  <si>
    <t>30.4</t>
  </si>
  <si>
    <t>¿Dentro del plan institucional de capacitación se considera el desarrollo de competencias y actualización permanente del personal involucrado en el proceso contable?</t>
  </si>
  <si>
    <t>32.2</t>
  </si>
  <si>
    <t>EXISTENCIA</t>
  </si>
  <si>
    <t>EFICTIVIDAD</t>
  </si>
  <si>
    <t>CONTROL INTERNO CONTABLE</t>
  </si>
  <si>
    <t>FORTALEZAS</t>
  </si>
  <si>
    <t>DEBILIDADES</t>
  </si>
  <si>
    <t>AVANCES Y MEJORAS DEL PROCESO DE CONTROL INTERNO CONTABLE</t>
  </si>
  <si>
    <t>RECOMENDACIONES</t>
  </si>
  <si>
    <t>Dentro del Manual de Políticas Contables  se encuentran definidos los proveedores de información, así mismo en los procesos y procediminetos de la sección de Contabilidad se detalla la entrada y salida de información.</t>
  </si>
  <si>
    <t>La entidad opera el Sistema Integrado de Información Financiera SIIF , dispuesto por el Ministerio de Hacienda y Crédito Público, sistema que cuenta con controles que no permite la manipulación de la cronología de los registros</t>
  </si>
  <si>
    <t>La entidad opera el Sistema Integrado de Información Financiera SIIF que cuenta con controles que no permiten la manipulación de la cronología de los registros o la elaboración de cualquier comprobante</t>
  </si>
  <si>
    <t>La numeración es generada de forma automática por el SIIF</t>
  </si>
  <si>
    <t xml:space="preserve">El SIIF Nación cuenta con controles automatizados que no permiten grabar documentos con información incompleta, lo cual se complementa con la generación de reportes auxiliares detallados, libro Diario o listado de comprobantes para hacer verificaciones permanentes de la completitud de la información y registros.  </t>
  </si>
  <si>
    <t>En las notas se realizan los comparativos entre vigencias y se explican las diferencias más significativas</t>
  </si>
  <si>
    <t xml:space="preserve">No </t>
  </si>
  <si>
    <t>EVALUACION DEL SISTEMA DE CONTROL INTENO CONTABLE - VIGENCIA 2020</t>
  </si>
  <si>
    <t>PARQUES NACIONALES NATURALES DE COLOMBIA</t>
  </si>
  <si>
    <t xml:space="preserve">Para la vigencia 2020, se cuenta con el manual de polícias contables, acordes a la naturaleza jurídica de la entidad, el cual se aplica de conformidad, sin embargo este debe estar en permanente actualizacion de manera que se ajuste a los cambios que se presentan en el desarrollo de la actividad contable.  </t>
  </si>
  <si>
    <t xml:space="preserve">La socialización del Manual de Funciones se realiza a acada uno de los responsables a traves de los procesos de inducción y se definen claramente los perfiles en la cadena presupuestal, con los permisos para crear el perfil en el SIIF. </t>
  </si>
  <si>
    <t>Mediante el Manual de Politicas Contables y el Manual de Politicas Operativas, se fijan lineamientos para la aplicacion normativa correspondiente.</t>
  </si>
  <si>
    <t>Se encuentran señalados en el Manual de Políticas Contables, en los procedimientos y el marco normativo que rige para la Entidad (CGN)</t>
  </si>
  <si>
    <t>Se aplica el catálogo de cuentas actualizado emitido por la Contaduria General de la Nación.</t>
  </si>
  <si>
    <t>La entidad cuenta con la custodia de cada uno de los soportes a lo largo de la cadena presupuestal, incluído contabilidad, sin embargo se hace necesario la verificación de la custodia de soportes por parte de la territoriales.</t>
  </si>
  <si>
    <t>Los comprobantes son generados por SIIF al momento de finalizar el registro contable, sin embargo es preciso aclarar que en cada una de la Territoriales se realiza la cadena presupuestal de los hechos económicos respectivos.</t>
  </si>
  <si>
    <t>Los libros de contabilidad son generados de manera automática por SIIF NACIÓN y se construyen a partir de los comprobantes de contabilidad, con un consecutivo asignado por el mismo sistema, los cuales son consolidados por contabilidad del nivel central.</t>
  </si>
  <si>
    <t xml:space="preserve">Los criterios de medición señalados en el Manual de Políticas Contables, se socializaron para la vigencia auditada en día 24 de diciembre de 2020. </t>
  </si>
  <si>
    <t xml:space="preserve">La elaboración de las notas explicativas a los E.F, contienen revelaciones de tipo cualitativo y cuantitativo, ayudando a entender los EF de la entidad pora los diferentes usuarios interesados en la informacion revelada. </t>
  </si>
  <si>
    <t>Se hace necesario ampliar o reconsiderar algunos de los indicadores que le permitan a la entidad tener referencia exacta del proceso contable desagregado.</t>
  </si>
  <si>
    <t>La clasificación se basa en el marco normativo expedido por la CGN aplicable a la Entidad, sin embargo se debe ejercer mayor control en las territoriales.</t>
  </si>
  <si>
    <t>Fecha: Febrero 25/2021</t>
  </si>
  <si>
    <t>Elaboró. Mabel Cristina melo - contratista GCI</t>
  </si>
  <si>
    <t xml:space="preserve">Si, los estados financieros  son  presentados   y entregados oportunamente  a los diferentes receptores de información, según las plazos establecidos por la CGN. </t>
  </si>
  <si>
    <t>Los cálculos de la depreciación se realizan de acuerdo a lo establecido en el manual de políticas contables, el cual se realiza por el método de línea recta.</t>
  </si>
  <si>
    <t xml:space="preserve">El equipo contable de las Direcciones Territoriales esta integrado por contratistas, esto afecta la trazabilidad de la información y la memoria institucional. </t>
  </si>
  <si>
    <t>Los profesionales del área contable del nivel central y territoriales cuentan con el titulo de contador público y están vinculados mediante contrato de prestación de servicios.</t>
  </si>
  <si>
    <t>No se evidenciaron las autoevaluaciones períodicas  en área contable.</t>
  </si>
  <si>
    <t xml:space="preserve">El Grupo de Gestión Financiera tiene identificados los riesgos y controles dentro del  Mapa de Riesgos de la entidad, asociados, tomando las acciones necesarias para evitar la materialización del los riesgos. </t>
  </si>
  <si>
    <t>Se identifican los riesgos del Proceso Financiero pero no se han actualizado.</t>
  </si>
  <si>
    <t xml:space="preserve">Se realiza seguimiento periódico de acuerdo a lo establecido por la Política de Riesgos y el seguimiento y monitoreo a los Riesgos que realiza el Grupo de Control Interno. </t>
  </si>
  <si>
    <t>De acuerdo a la Metodología establecida por el Departamento Administrativo de la Función Pública en la Guía para Administración del Riesgo, se encuentran definidas la probabilidad, ocurrencia e impacto.  En PNNC se actualizó la Política de Riesgos en el marco del Comité Institucional de Coordinación de Control Interno en el mes de octubre de 2020.  De igual se tiene implementado el plan de contingencia en caso de materialización del riesgo</t>
  </si>
  <si>
    <t xml:space="preserve">La información se encuentre cargada con los soportes los en el drive y publicados los informes de seguimiento y monitoreo que realiza Control Interno. </t>
  </si>
  <si>
    <t xml:space="preserve">El Grupo de Gestión Financiera estableció los riesgos. Se realiza seguimiento a través del monitoreo cuatrimestral a los riesgos por parte del Grupo de Gestión Financiera y el Grupo de Control Interno evalúa la eficacia de las acciones.  La Oficina Asesora de Planeación  consolida y verifica que la información se encuentre cargada con los soportes los soportes en el drive. Los riesgos del área contable no han sido actualizados. 
</t>
  </si>
  <si>
    <t>Se publican y se dan a conocer a la ciudadanía por medio de la página web la información transmitida y avalada por la CGN. Se presenta en la rendición de cuentas de la entidad.</t>
  </si>
  <si>
    <t xml:space="preserve">Los Estados Financieros firmados y certificados sirven de garante de las cifras presentadas a los diferentes usuarios de la información, la cual es transmitida y avalada por la Contaduría General de la Nación y la cual es presentada en la Rendición de Cuentas.
</t>
  </si>
  <si>
    <t>Se publican y se dan a conocer a la ciudadanía por medio de la página web y en el enlace de transparencia y acceso a la información. Se presentaron en la rendición de cuentas de la entidad en el mes de agosto de 2020.</t>
  </si>
  <si>
    <t xml:space="preserve">Se da aplicación al Instructivo 001 de 2019 de la CGN para la elaboración de las notas a los Estados Financieros.  Adicionalmente la información contable es publicada trimestralmente en la página web de la Entidad a los diferentes usuarios internos y externos debidamente firmada y certificada.. 
</t>
  </si>
  <si>
    <t xml:space="preserve">Los estados financieros con corte a diciembre 31 de 2020 presenta las notas contables dando cumplimiento a lo requerido por la CGN y la aplicación del nuevo marco normativo de la entidad. </t>
  </si>
  <si>
    <t>Se generó la información de los Estados Financieros de la subcuenta FONAM-Parques y la de PNNC de acuerdo a las directrices de la CGN.
Se presentó la información de los Estados Financieros de acuerdo a las directrices de la CGN y va acompañada de la Notas Contables.</t>
  </si>
  <si>
    <t xml:space="preserve">El Grupo de Gestión Financiera cuenta con indicadores, los cuales no han sido analizados. </t>
  </si>
  <si>
    <t xml:space="preserve">El proceso cuenta con una plantilla de indicadores para el área de contabilidad,  pero hace falta dejar trazabilidad de análisis, que permitan mejora en el proceso. </t>
  </si>
  <si>
    <t>Previo a la presentación de los estados financieros se analizan los saldos de las DTS y NC, remitiendo a través de correo las solicitudes de ajustes contables o aclaraciones de acuerdo al seguimiento. Una vez constatado los ajustes y verificaciones se realiza el proceso de consolidación y validación en el chip de la Contaduría General de la Nación. Se deben implementar controles que permitan la identificación de las diferencias contables.</t>
  </si>
  <si>
    <t>Las cifras de los estados financieros coinciden con los saldos que presenta el SIIF II.</t>
  </si>
  <si>
    <t xml:space="preserve">Se presentarton en el Comité Directivo los Estados Financieros de PNNC. Los Estados Financieros son fuente de información para  la alta dirección de la Entidad. </t>
  </si>
  <si>
    <t>Se da cumplimiento a las directrices establecidas en el Régimen de Contabilidad Pública con respecto a la divulgación. Se publica en la Página WEB de la entidad y el enlace de transparencia, dando cumplimiento a la Ley de transparencia y acceso a la información pública artículo 7.</t>
  </si>
  <si>
    <t>Se da cumplimiento a las directrices establecidas en el Régimen de Contabilidad Pública con respecto a la divulgación. Se publica en la Página WEB de la entidad y en el enlace de transparencia, con el fin de dar cumplimiento a la Ley de transparencia y acceso a la información pública.</t>
  </si>
  <si>
    <t xml:space="preserve">Se da cumplimiento a las directrices establecidas en el Régimen de Contabilidad Pública con respecto a la divulgación. Se publica en la Página WEB de la entidad y en el enlace de transparencia. </t>
  </si>
  <si>
    <t xml:space="preserve">Se cuenta con el Manual de Políticas Contables y anexo de Políticas Operativas, procedimientos contables y conciliaciones de cuentas. Asimismo en los Comités de Sostenibilidad se toman decisiones de orden contable que soportan los hechos económicos de PNNC. </t>
  </si>
  <si>
    <t xml:space="preserve">Se realiza el cierre tanto de periodos trimestrales y cierre de la vigencia fisca de manera oportunidad, aunque se devuelve la información para realizar los ajustes respectivos a la Territoriales. </t>
  </si>
  <si>
    <t xml:space="preserve">La Entidad cuenta con el Manual de Políticas Contables y el anexo de Políticas Operativas, procedimientos contables y conciliaciones de cuentas, las cuales se da cumplimiento por parte del Nivel Central y Territoriales. </t>
  </si>
  <si>
    <t>De acuerdo a la norma contable actual contenida en el Manual de Políticas Contables de la entidad se tiene establecido las mediciones posteriores que deben realizarse a los hechos económicos.</t>
  </si>
  <si>
    <t xml:space="preserve">
En el Manual de Políticas Contables contiene el mecanismo a realizar los deterioros de la cuenta  Propiedad Planta y Equipo. 
</t>
  </si>
  <si>
    <t>Se realizan las conciliaciones entre el aplicativo NEON del nivel central y NEON con la Territoriales.  Luego se realiza la conciliación general entre el reporte de NEON y SIIF, no obstante se deben fijar políticas de revisión y verificación permanente con cada uno de los proveedores de la información contable de la Propiedad Planta y Equipo.  Las Direcciones Territoriales realizan el manejo de ésta cuenda en cada territorial.</t>
  </si>
  <si>
    <t>Se tienen implementado el sistema NEON para el reconocimento de Activos de propiedad, planta y equipo.  Los criterios son aplicados de acuerdo al Marco Normativo Contable y al Manual de Políticas Contables de la Entidad, que aún no se ha adoptado de manera formal con acto administrativo que obligue su fiel aplicación.</t>
  </si>
  <si>
    <t>Se aplica el anexo 1 de Políticas Operativas Contables del Manual de Políticas Contables, que debe adoptarse por acto administrativo, los criterios de medición se hacen con base a la aplicación del Manual de Contabilidad Pública emitido por la CGN.</t>
  </si>
  <si>
    <t xml:space="preserve">Los libros se encuentran actualizados, conforme a los registros generados en el SIIF NACION, enumerados directamente en dicho aplicativo. </t>
  </si>
  <si>
    <t>De acuerdo al capitulo 9 Informe y plazos del Manual de políticas contables.</t>
  </si>
  <si>
    <t>El consecutivo es llevado por el sistema SIIF y no se puede cambiar sin una orden expresa dirigida al Ministerio de Hacienda. Sin embargo, existen ajustes manuales cuyas operaciones fueron registradas.</t>
  </si>
  <si>
    <t xml:space="preserve">Se realiza la verificación  del documento soporte del registro del SIIF que debe coincidir con la fecha del soporte contable físico anexo al comprobante impreso, se maneja el SIIF NACION, único medio para realizar las transacciones financieras y presupuestales el cual se registra cronologicamente. </t>
  </si>
  <si>
    <t>Los registros contables de los hechos economicos ocurridos se realizan de manera individual sobre cada comprobante en el sistema SIIF.</t>
  </si>
  <si>
    <t xml:space="preserve">El catálogo de cuentas que se utiliza esta actualizado de conformidad con la CGN. </t>
  </si>
  <si>
    <t xml:space="preserve">El  Manual de Políticas Contables define los requisitos de información para la identificación y registro contable, además en los procedimientos del área Contable  se tienen definidos los flujogramas para el manejo de la información contable.  La Entidad tiene desagragada la información contable en cada una de las Territoriales, se hace necesario establecer controles para garantizar la calidad de la información contable.  </t>
  </si>
  <si>
    <t xml:space="preserve">Se realizan periodicamente la bajas de bienes, las cuales reposan en actas. </t>
  </si>
  <si>
    <t>En el comité de sostenibilidad contable se evalúa el tratamiento según el marco normativo adoptado por la Entidad y adicionalmente el área contable realiza la respectiva verificación en los comprobantes de contabilidad.</t>
  </si>
  <si>
    <t xml:space="preserve">La entidad cuenta con un Comité de Sostenibilidad Contable y se realizaron reuniones las cuales reposan en actas. </t>
  </si>
  <si>
    <t xml:space="preserve">Se realizan conciliacion de Propiedad Planta y Equipo entre el aplicativo NEON y las Direcciones Territoriales, y se realiza conciliación entre el aplictivo NEON y SIIF.  </t>
  </si>
  <si>
    <t>El Manual de Politicas Contables se realizó la socialización a toda la entidad a través del correo electrónico, el día 24 de diembre de 2020.</t>
  </si>
  <si>
    <t>Se emitieron los Estados Financiero con oportunidad y dando cumplimiento a las normas establecidas para tal fin.</t>
  </si>
  <si>
    <t>Se socializó mediante correo electrónico a las Direcciones Territoriales y a las áreas del nivel central involucradas en el proceso.</t>
  </si>
  <si>
    <t>La entidad expidió la Circular No. 20104000000244 de diciembre 19 de 2020 sobre cierre de vigencia 2020 y apertura vigencia 2021, en la cual se establece lineamientos generales para el cierre del ejercicio contable y presupuestal. Sin embargo debería existir un procedimiento de manera puntual para realizar los cierres de periodos intermedios y el cierre de la vigencia fiscal respectiva, especialmente en cuanto a la verificación de las cifras de cuentas relevantes como es el caso de Propiedad Planta y Equipo con las Direcciones Territoriales.</t>
  </si>
  <si>
    <t>Al momento de la creacion del perfil del SIIF, se establecen los perfiles y se constata el uso de los perfiles y roles en el sistema para registros.</t>
  </si>
  <si>
    <t>Cada Dirección Territorial tiene la delegación de la Ordenación del Gasto.  Adicionalmente, la entidad cuenta con los manuales de funciones y se establecen los compromisos laborales para los funcionarios de planta, para el caso de los contratistas de prestación de servicios profesionales, se establecen las obligaciones claramente en el contrato.</t>
  </si>
  <si>
    <t>Se realizan verificaciones períodicas a los puntos de control de cada uno de los procedimienos internos en el proceso financiero y el formato de conciliación.  Adicionalmente, el Grupo de Procesos Corporativos realiza las  verificaciones con las Direcciones Territoriales, en la aplicacion del procedimiento de actualizacion de inventarios GRF-PR-03.</t>
  </si>
  <si>
    <t xml:space="preserve">El Manual de Politicas Contables fue socializado a traves de correo electrónico a toda la entidad. </t>
  </si>
  <si>
    <t>En el Manual de Políticas Contables PNNC numeral 9.2 y 9.5 se relacionan las conciliaciones contables requeridas en el nivel central y a las direcciones territoriales.</t>
  </si>
  <si>
    <t xml:space="preserve">En la entidad existe el Grupo de Procesos Corporativos encargado del manejo del aplicativo Neon, en el cual registran todos los bienes inmuebles y muebles de la entidad. </t>
  </si>
  <si>
    <t xml:space="preserve">La entidad cuenta con un procedimiento  actualización de inventarios, GRF-PR-03  fue actualizado en octubre 7 de 2019 y se ha socializó. </t>
  </si>
  <si>
    <t xml:space="preserve">La entidad cuenta con el aplicativo NEON para el manejo integral de la cuenta de Propiedad Planta y Equipo, sin embargo esta cuenta esta desagregada en cada una de las Direcciones Territoriales y es la cuenta más representativa del activo de la entidad. Adicionalmente, cuenta con el Procedimiento de Actualización de Inventarios. </t>
  </si>
  <si>
    <t xml:space="preserve">Se encuentran los procedimientos, formatos, instructivos y demás documentos soportes que complemento al Manual de Políticas Contables y  para el tratamiento de la información contable.  </t>
  </si>
  <si>
    <t>En el Manual de Políticas Contables de PNNC, Capítulo 9  informes y plazos, se encuentra discriminados los responsables de la información y los plazos máximos para entregarla.</t>
  </si>
  <si>
    <t xml:space="preserve">El Manual de Politicas Contables, los procedimientos, instructivos y demás formatos son socializados a través del correo electrónico institucional. </t>
  </si>
  <si>
    <t xml:space="preserve">La entidad cuenta con el Manual de Polícas Contables, el cual fué actualizado en diciembre, junto con los procedimientos. </t>
  </si>
  <si>
    <t xml:space="preserve">El Plan de Mejoramiento Institucional suscrito con la Contraloría General de República -CGR-, se suscribió conjuntamente con  la Subdirección Administrativa y Financiera y las Direcciones Territoriales. 
Para el área financiera se determinaron acciones que se han cumplido y otras estan en ejecución.  
De igual forma, el Grupo de Control Interno realiza seguimiento periódico a las acciones planteadas para dar cumplimiento a los  hallazgos determinados por el Ente de Control. 
Respecto al Plan de Mejoramiento por Procesos-Gestion, correspondiente a la auditoría interna realizada al Grupo de Gestión Financiera, se realiza seguimiento periodico al cumplimiento de los planes de mejoramiento. </t>
  </si>
  <si>
    <t xml:space="preserve">Se socializan a través del  correo electrónico institucional de la entidad. </t>
  </si>
  <si>
    <t>La entidad cuenta con directrices y procedimientos para realizar el seguimiento al cumplimiento de los planes de mejoramiento (interno o con los entes de control) de la entidad, el cual se aplica desde el Grupo de Control Interno, cuyos reportes se realizan de manera mensual. Consulta página web.</t>
  </si>
  <si>
    <t>La información de  los Estados Financieros representan la operación contable de la Entidad, reflejan en forma razonable la realidad económica y la totalidad de los hechos económicos, con la aplicación de los principios contenidos en el Manual de Contabilidad Pública.
Además en el Manual de Políticas Contables se determinan las áreas proveedoras del proceso contable, con el fin de que envíen información de manera completa y oportuna.</t>
  </si>
  <si>
    <t>Todas las actividades se realizan a través de la parametrización que se tiene establecida con el área contable, es necesario reforzar los controles en cuanto a la depuración permanente de la información.</t>
  </si>
  <si>
    <t>Para la vigencia 2020 se realizó una socialización con la actualización del Manual de Políticas Contables el día 24 de diciembre de 2020, el cual debe estar en constante socialización en el transcurso de toda la vigencia.</t>
  </si>
  <si>
    <t xml:space="preserve">Durante la vigencia 2020 se programaron las capacitaciones en el PIC pero no se ejecutación en el área contable. </t>
  </si>
  <si>
    <t>GLADYS ESPITIA PEÑA</t>
  </si>
  <si>
    <t>Coordinadora Grupo de Control Interno</t>
  </si>
  <si>
    <t>•El Manual de Políticas Contables y Políticas Operativas de Parques Nacionales Naturales de Colombia cumple con el marco normativo y contribuye a la aplicación de los principios contables para la vigencia 2020, fue actualizado, el cual se encuentran publicado en la página WEB, para consulta de los usuarios de la información tanto internos como externos y su aplicación.
•La información contable está a disposición para la toma de decisiones por la Alta Dirección de la entidad.
•El proceso se desarrolló desde la virtualidad, sin presentar mayores contratiempos debido a la pandemia producida por el COVID-19.
•La entidad elaboró y transmitió la información contable de los periodos intermedios y cierre de la vigencia dentro de los tiempos establecidos por la Contaduría General de la Nación.
•El conocimiento y manejo en materia contable del grupo de profesionales que integran el área contable del nivel central y direcciones territoriales. 
•Se realizaron las conciliaciones de las incapacidades de los años 2015, 2016, 2017, 2018, 2019 y 2020 para la depuración e identificación de las cuentas por cobrar por concepto de incapacidades.</t>
  </si>
  <si>
    <t xml:space="preserve">•El Manual de Políticas Contables de la entidad no se encuentra formalizado con acto administrativo, que permita el obligatorio cumplimiento a nivel nacional.
•El equipo contable de las Direcciones Territoriales está conformado por contratistas, generando un riesgo en la continuidad del proceso, la trazabilidad de los hechos económicos y la memoria institucional de PNNC.
•La entidad no ha realizado la gestión de cobro respecto a las incapacidades.
•No se cuenta con un procedimiento para realizar el cierre contable de vigencia.
•Las Direcciones Territoriales no reportan la información a contabilidad del nivel central de manera oportu-na.
•No se realizaron capacitaciones al personal del área contable. 
•La cuenta de depreciación acumulada no se ha conciliado en su totalidad.
•La cuenta de Propiedad Planta y Equipo -PPE- no se ha conciliado en su totalidad.
•Generar indicadores que permitan medir la eficiencia y eficacia del proceso contable.
</t>
  </si>
  <si>
    <t>•Se actualizó el Manual de Políticas Contables.
•Se realizó la conciliación y depuración de las incapacidades para el respectivo cobro.
•Las notas explicativas de los EF, son claras haciendo referencia a las cifras importantes reveladas en Es-tados Financieros, haciendo una mayor comprensión para los usuarios de la información.</t>
  </si>
  <si>
    <t xml:space="preserve">•Se recomienda adoptar el Manual de Políticas Contables con acto administrativo para garantizar su aplicación.
•Se recomienda capacitar a los equipos del área contable y financiera a nivel nacional.
•Se recomienda que los contadores de las Direcciones Territoriales no sean por Contrato de Prestación de Servicios Profesionales.
•Se recomienda la depuración contable sobre la cuenta de Propiedad Planta y Equipo a nivel nacional.
•Se recomienda la verificación permanente de los soportes que deben reposar con los comprobantes de contabilidad, de manera que se encuentren debidamente archivados y completos con la pertinencia necesaria.
•Se requiere fortalecer en la entidad las acciones encaminadas al cumplimiento de generación de información con oportunidad y calidad para ser registrados en los Estados Financieros. 
•Se recomienda generar un indicador de efectividad para la interpretación de la realidad financiera de la entidad.
•Se recomienda dejar trazabilidad de la evaluación y seguimiento que se debe realizar a los indicadores contables de la entidad.
•Se recomienda elaborar controles pertinentes para las conciliaciones de información reportada por los diferentes actores de la información contable para su consolidación y revelación en Estados Financieros.
</t>
  </si>
  <si>
    <t xml:space="preserve">Parques Nacionales Naturales de Colombia -PNNC cuenta con el Manual de Políticas Contables, el cual está fundamentado en el nuevo marco normativo para entidades de gobierno con la Resolucion No. 329 de 2018, el cual describe las políticas de manera clara.  Se observa que le manual no ha sido adoptado mendiante un acto administrativo  Este documento integra las politicas con el Sistema de Gestión de PNNC y establecer de manera clara flujos de información y perioricidad de entrega..  </t>
  </si>
  <si>
    <t>Existen unas fechas limites emitidas por la CGN para el cierre mensual del SIIF para la presentación de los Estados Financieros y su publicación en la página web.  Las cuales se han cumplido. Ademas existen 3 procedimientos a cargo del área Contable denominados:CRFN--08 elaboracion, consolidación y presentación de EF, CRFN-PR- 15 gestión contable y CRFN-1 sostenibilidad contable. Consulta Pag web.</t>
  </si>
  <si>
    <t>Si, son documentos de carácter publico, además los procedimientos  son socializados al interior de la área de contabilidad y se encuentran para consulta en la pagina web de la entidad.</t>
  </si>
  <si>
    <t xml:space="preserve">Se cuenta con el Manual de Políticas Contables, el cual fue actualizado en diciembre de 2020, anexo Políticas Operativas, procedimientos contables, procedimiento GRF-PR-30 actualización de inventarios,conciliaciones de cuentas y el Manual para el manejo y control de Propiedad, Planta y Equipo de PNNC. </t>
  </si>
  <si>
    <t xml:space="preserve">Las Resoluciones se dan a conocer a los responsables de los procesos a través del correo electrónico institucional, además se encuentran disponibles para consulta en la página web de la Entidad. </t>
  </si>
  <si>
    <t xml:space="preserve">Se han identificado los receptores de la información entre ellos:  Entes Externos de Control, la Contaduría General de la Nación, el Ministerio de Hacienda y Crédito Público.  De igual forma los Estados Financieros son publicados en la web de la Entidada para consulta de las partes interesadas. </t>
  </si>
  <si>
    <t>La entidad opera el Sistema Integrado de Información Financiera SIIF , dispuesto por el Ministerio de Hacienda y Crédito Público, que permiten el registro completo de la información, financiera y presupuestal . La información del módulo contable de SIIF es complementada con el aplicativo NEON para bienes muebles y depreciaciones y para obligaciones laborales, cesantías y demás beneficios a los empleados a cargo de personal, se utiliza el aplicativo Humano, el cual alimenta al SIIF.</t>
  </si>
  <si>
    <t>Con base en la información suministrada por los diferentes proveedores, el área contable realiza el reconocimiento, mediciones y registros que correspondan. En particular, según los lineamientos que en términos de medición inicial y posterior fueron contemplados en el Manual de Políticas Contables y cumpliendo con lo que en cada caso dicte la Contaduría General de la Nación.</t>
  </si>
  <si>
    <t>Cada hecho económico esta soportado por documentos físicos y/o virtuales.  El supervisor del contrato realiza certificación expresa donde se evidencia el cumplimiento del objeto contractual.
Previo a la ejecución de la cadena presupuestal se realiza la verificación de los documentos soporte y deducciones los cuales quedan consignados a través de orfeo y posteriormente se realiza el pago.</t>
  </si>
  <si>
    <t>En cuanto a las ordenes de pago el área financiera realiza la verificación de soportes y deducciones antes de realizar el giro.
Las deducciones y los impuestos se revisan previamente en el área contable y se realiza el pago por Tesorería de acuerdo a lo requerido por las entidades correspondientes, dando cumplimiento a las fechas de vencimiento. 
Se verifica que cada documento cumpla con los requerimientos de ley para realizar el registro contable. En caso de ser un documento externo como la factura que cumpla con los requisitos de ley (Estatuto tributario), durante la cadena presupuestal.</t>
  </si>
  <si>
    <t xml:space="preserve">Los hechos económicos se reconocen de manera automática a través del aplicativo SIIF Nación. Sin embargo, existen aplicativos de nómina Humano y el de inventarios NEON los cuales se registran por el cargue de información de bases de datos. </t>
  </si>
  <si>
    <t>La Entidad tiene establecido el Manual de Políticas Contables para la elaboración de las conciliaciones, con lo cual se realizan los ajustes por las diferencias encontradas.</t>
  </si>
  <si>
    <t xml:space="preserve">Se implementó  el aplicativo NEON para el reconocimiento de activos de propiedad, planta y equipo.  El método de depreciación utilizado es el de linea recta y la amortización depende de la vida útil del bien adquirido, la entidad tiene la contabilidad desagregada por cada Territorial, es preciso realizar un ejercicio detallado de las conciliaciones de la depreciación acumulada, el deterioro, el cual debe ser analizado  por cada uno de los proveedores de la información; teniendo en cuenta que la aplicación del saneamiento contable que debe realizar periódicamente en la entidad. </t>
  </si>
  <si>
    <t xml:space="preserve">Se cuenta con con el Manual de Políticas contables y el anexo de Políticas Operativas, procedimientos contables y conciliaciones de cuentas </t>
  </si>
  <si>
    <t>Si, las notas a los Estados Financieros, indica el metodo de depreciación utilizado (línea recta)</t>
  </si>
  <si>
    <t>Al tener invidualizados y registrados los hechos económicos por parte de la estructura de cuentas  de la entidad, fue posible que se dieron de baja algunos elementos en la vigencia auditada 2020.</t>
  </si>
  <si>
    <t>Se cuenta con  el Manual de Políticas contables y el anexo de Políticas Operativas, procedimientos contables y conciliaciones de cuentas.</t>
  </si>
  <si>
    <t>Se generaron estados financieros con corte a diciembre 31 de 2020 de la subcuenta FONAM-Parques y la de PNNC. 
Los estados financieros de PNNC fueron presentados. 
Los estados financieros comprende: El Estado de Situación Financiera, el Estado de Resultados, el Estado de Cambios en el Patrimonio del periodo contable (2020) y las Notas Contables.</t>
  </si>
  <si>
    <t>26.2</t>
  </si>
  <si>
    <t>CODIGO</t>
  </si>
  <si>
    <t>NOMBRE</t>
  </si>
  <si>
    <t>CALIFICACION</t>
  </si>
  <si>
    <t>PROMEDIO POR CRITERIO(Unidad )</t>
  </si>
  <si>
    <t>CALIFICACION TOTAL(Unidad )</t>
  </si>
  <si>
    <t>3.87</t>
  </si>
  <si>
    <t>..........1. LA ENTIDAD HA DEFINIDO LAS POLÍTICAS CONTABLES QUE DEBE APLICAR PARA EL RECONOCIMIENTO, MEDICIÓN, REVELACIÓN Y PRESENTACIÓN DE LOS HECHOS ECONÓMICOS DE ACUERDO CON EL MARCO NORMATIVO QUE LE CORRESPONDE APLICAR?</t>
  </si>
  <si>
    <t>Parques Nacionales Naturales de Colombia -PNNC cuenta con el Manual de Políticas Contables, el cual está fundamentado en el nuevo marco normativo para entidades de gobierno con la Resolucion No. 329 de 2018, el cual describe las políticas de manera clara. Se observa que le manual no ha sido adoptado mediante un acto administrativo Este documento integra las políticas con el Sistema de Gestión de PNNC y establecer de manera clara flujos de información y perioricidad de entrega.</t>
  </si>
  <si>
    <t>0.74</t>
  </si>
  <si>
    <t>..........1.1. SE SOCIALIZAN LAS POLÍTICAS CON EL PERSONAL INVOLUCRADO EN EL PROCESO CONTABLE?</t>
  </si>
  <si>
    <t>1.1.3</t>
  </si>
  <si>
    <t>..........1.2. LAS POLÍTICAS ESTABLECIDAS SON APLICADAS EN EL DESARROLLO DEL PROCESO CONTABLE?</t>
  </si>
  <si>
    <t>1.1.4</t>
  </si>
  <si>
    <t>..........1.3. LAS POLÍTICAS CONTABLES RESPONDEN A LA NATURALEZA Y A LA ACTIVIDAD DE LA ENTIDAD?</t>
  </si>
  <si>
    <t>Para la vigencia 2020, se cuenta con el manual de polícias contables, acordes a la naturaleza jurídica de la entidad, el cual se aplica de conformidad, sin embargo este debe estar en permanente actualizacion de manera que se ajuste a los cambios que se presentan en el desarrollo de la actividad contable.</t>
  </si>
  <si>
    <t>1.1.5</t>
  </si>
  <si>
    <t>..........1.4. LAS POLÍTICAS CONTABLES PROPENDEN POR LA REPRESENTACIÓN FIEL DE LA INFORMACIÓN FINANCIERA?</t>
  </si>
  <si>
    <t>La información de los Estados Financieros representan la operación contable de la Entidad, reflejan en forma razonable la realidad económica y la totalidad de los hechos económicos, con la aplicación de los principios contenidos en el Manual de Contabilidad Pública. Además en el Manual de Políticas Contables se determinan las áreas proveedoras del proceso contable, con el fin de que envíen información de manera completa y oportuna.</t>
  </si>
  <si>
    <t>1.1.6</t>
  </si>
  <si>
    <t>..........2. SE ESTABLECEN INSTRUMENTOS (PLANES, PROCEDIMIENTOS, MANUALES, REGLAS DE NEGOCIO, GUÍAS, ETC) PARA EL SEGUIMIENTO AL CUMPLIMIENTO DE LOS PLANES DE MEJORAMIENTO DERIVADOS DE LOS HALLAZGOS DE AUDITORÍA INTERNA O EXTERNA?</t>
  </si>
  <si>
    <t>0.86</t>
  </si>
  <si>
    <t>1.1.7</t>
  </si>
  <si>
    <t>..........2.1. SE SOCIALIZAN ESTOS INSTRUMENTOS DE SEGUIMIENTO CON LOS RESPONSABLES?</t>
  </si>
  <si>
    <t>Se socializan a través del correo electrónico institucional de la entidad.</t>
  </si>
  <si>
    <t>1.1.8</t>
  </si>
  <si>
    <t>..........2.2. SE HACE SEGUIMIENTO O MONITOREO AL CUMPLIMIENTO DE LOS PLANES DE MEJORAMIENTO?</t>
  </si>
  <si>
    <t>El Plan de Mejoramiento Institucional suscrito con la Contraloría General de República -CGR-, se suscribió conjuntamente con la Subdirección Administrativa y Financiera y las Direcciones Territoriales. Para el área financiera se determinaron acciones que se han cumplido y otras estan en ejecución. De igual forma, el Grupo de Control Interno realiza seguimiento periódico a las acciones planteadas para dar cumplimiento a los hallazgos determinados por el Ente de Control. Respecto al Plan de Mejoramiento por Procesos-Gestion, correspondiente a la auditoría interna realizada al Grupo de Gestión Financiera, se realiza seguimiento periodico al cumplimiento de los planes de mejoramiento.</t>
  </si>
  <si>
    <t>1.1.9</t>
  </si>
  <si>
    <t>..........3. LA ENTIDAD CUENTA CON UNA POLÍTICA O INSTRUMENTO (PROCEDIMIENTO, MANUAL, REGLA DE NEGOCIO, GUÍA, INSTRUCTIVO, ETC.) TENDIENTE A FACILITAR EL FLUJO DE INFORMACIÓN RELATIVO A LOS HECHOS ECONÓMICOS ORIGINADOS EN CUALQUIER DEPENDENCIA?</t>
  </si>
  <si>
    <t>La entidad cuenta con el Manual de Polícas Contables, el cual fué actualizado en diciembre, junto con los procedimientos.</t>
  </si>
  <si>
    <t>0.60</t>
  </si>
  <si>
    <t>1.1.10</t>
  </si>
  <si>
    <t>..........3.1. SE SOCIALIZAN ESTAS HERRAMIENTAS CON EL PERSONAL INVOLUCRADO EN EL PROCESO?</t>
  </si>
  <si>
    <t>El Manual de Politicas Contables, los procedimientos, instructivos y demás formatos son socializados a través del correo electrónico institucional.</t>
  </si>
  <si>
    <t>1.1.11</t>
  </si>
  <si>
    <t>..........3.2. SE TIENEN IDENTIFICADOS LOS DOCUMENTOS IDÓNEOS MEDIANTE LOS CUALES SE INFORMA AL ÁREA CONTABLE?</t>
  </si>
  <si>
    <t>En el Manual de Políticas Contables de PNNC, Capítulo 9 informes y plazos, se encuentra discriminados los responsables de la información y los plazos máximos para entregarla.</t>
  </si>
  <si>
    <t>1.1.12</t>
  </si>
  <si>
    <t>..........3.3. EXISTEN PROCEDIMIENTOS INTERNOS DOCUMENTADOS QUE FACILITEN LA APLICACIÓN DE LA POLÍTICA?</t>
  </si>
  <si>
    <t>Se encuentran los procedimientos, formatos, instructivos y demás documentos soportes que complemento al Manual de Políticas Contables y para el tratamiento de la información contable.</t>
  </si>
  <si>
    <t>1.1.13</t>
  </si>
  <si>
    <t>..........4. SE HA IMPLEMENTADO UNA POLÍTICA O INSTRUMENTO (DIRECTRIZ, PROCEDIMIENTO, GUÍA O LINEAMIENTO) SOBRE LA IDENTIFICACIÓN DE LOS BIENES FÍSICOS EN FORMA INDIVIDUALIZADA DENTRO DEL PROCESO CONTABLE DE LA ENTIDAD?</t>
  </si>
  <si>
    <t>La entidad cuenta con el aplicativo NEON para el manejo integral de la cuenta de Propiedad Planta y Equipo, sin embargo esta cuenta esta desagregada en cada una de las Direcciones Territoriales y es la cuenta más representativa del activo de la entidad. Adicionalmente, cuenta con el Procedimiento de Actualización de Inventarios.</t>
  </si>
  <si>
    <t>1.1.14</t>
  </si>
  <si>
    <t>..........4.1. SE HA SOCIALIZADO ESTE INSTRUMENTO CON EL PERSONAL INVOLUCRADO EN EL PROCESO?</t>
  </si>
  <si>
    <t>La entidad cuenta con un procedimiento actualización de inventarios, GRF-PR-03 fue actualizado en octubre 7 de 2019 y se ha socializó.</t>
  </si>
  <si>
    <t>1.1.15</t>
  </si>
  <si>
    <t>..........4.2. SE VERIFICA LA INDIVIDUALIZACIÓN DE LOS BIENES FÍSICOS?</t>
  </si>
  <si>
    <t>En la entidad existe el Grupo de Procesos Corporativos encargado del manejo del aplicativo Neon, en el cual registran todos los bienes inmuebles y muebles de la entidad.</t>
  </si>
  <si>
    <t>1.1.16</t>
  </si>
  <si>
    <t>..........5. SE CUENTA CON UNA DIRECTRIZ, GUÍA O PROCEDIMIENTO PARA REALIZAR LAS CONCILIACIONES DE LAS PARTIDAS MÁS RELEVANTES, A FIN DE LOGRAR UNA ADECUADA IDENTIFICACIÓN Y MEDICIÓN?</t>
  </si>
  <si>
    <t>1.1.17</t>
  </si>
  <si>
    <t>..........5.1. SE SOCIALIZAN ESTAS DIRECTRICES, GUÍAS O PROCEDIMIENTOS CON EL PERSONAL INVOLUCRADO EN EL PROCESO?</t>
  </si>
  <si>
    <t>El Manual de Politicas Contables fue socializado a traves de correo electrónico a toda la entidad.</t>
  </si>
  <si>
    <t>1.1.18</t>
  </si>
  <si>
    <t>..........5.2. SE VERIFICA LA APLICACIÓN DE ESTAS DIRECTRICES, GUÍAS O PROCEDIMIENTOS?</t>
  </si>
  <si>
    <t>Se realizan verificaciones períodicas a los puntos de control de cada uno de los procedimienos internos en el proceso financiero y el formato de conciliación. Adicionalmente, el Grupo de Procesos Corporativos realiza las verificaciones con las Direcciones Territoriales, en la aplicacion del procedimiento de actualizacion de inventarios GRF-PR-03.</t>
  </si>
  <si>
    <t>1.1.19</t>
  </si>
  <si>
    <t>..........6. SE CUENTA CON UNA DIRECTRIZ, GUÍA, LINEAMIENTO, PROCEDIMIENTO O INSTRUCCIÓN EN QUE SE DEFINA LA SEGREGACIÓN DE FUNCIONES (AUTORIZACIONES, REGISTROS Y MANEJOS) DENTRO DE LOS PROCESOS CONTABLES?</t>
  </si>
  <si>
    <t>Cada Dirección Territorial tiene la delegación de la Ordenación del Gasto. Adicionalmente, la entidad cuenta con los manuales de funciones y se establecen los compromisos laborales para los funcionarios de planta, para el caso de los contratistas de prestación de servicios profesionales, se establecen las obligaciones claramente en el contrato.</t>
  </si>
  <si>
    <t>1.1.20</t>
  </si>
  <si>
    <t>..........6.1. SE SOCIALIZA ESTA DIRECTRIZ, GUÍA, LINEAMIENTO, PROCEDIMIENTO O INSTRUCCIÓN CON EL PERSONAL INVOLUCRADO EN EL PROCESO?</t>
  </si>
  <si>
    <t>La socialización del Manual de Funciones se realiza a acada uno de los responsables a traves de los procesos de inducción y se definen claramente los perfiles en la cadena presupuestal, con los permisos para crear el perfil en el SIIF.</t>
  </si>
  <si>
    <t>1.1.21</t>
  </si>
  <si>
    <t>..........6.2. SE VERIFICA EL CUMPLIMIENTO DE ESTA DIRECTRIZ, GUÍA, LINEAMIENTO, PROCEDIMIENTO O INSTRUCCIÓN?</t>
  </si>
  <si>
    <t>1.1.22</t>
  </si>
  <si>
    <t>..........7. SE CUENTA CON UNA DIRECTRIZ, PROCEDIMIENTO, GUÍA, LINEAMIENTO O INSTRUCCIÓN PARA LA PRESENTACIÓN OPORTUNA DE LA INFORMACIÓN FINANCIERA?</t>
  </si>
  <si>
    <t>Existen unas fechas limites emitidas por la CGN para el cierre mensual del SIIF para la presentación de los Estados Financieros y su publicación en la página web. Las cuales se han cumplido. Ademas existen 3 procedimientos a cargo del área Contable denominados:CRFN--08 elaboracion, consolidación y presentación de EF, CRFN-PR- 15 gestión contable y CRFN-1 sostenibilidad contable. Consulta Pag web.</t>
  </si>
  <si>
    <t>1.1.23</t>
  </si>
  <si>
    <t>..........7.1. SE SOCIALIZA ESTA DIRECTRIZ, GUÍA, LINEAMIENTO, PROCEDIMIENTO O INSTRUCCIÓN CON EL PERSONAL INVOLUCRADO EN EL PROCESO?</t>
  </si>
  <si>
    <t>Si, son documentos de carácter publico, además los procedimientos son socializados al interior de la área de contabilidad y se encuentran para consulta en la pagina web de la entidad.</t>
  </si>
  <si>
    <t>1.1.24</t>
  </si>
  <si>
    <t>..........7.2. SE CUMPLE CON LA DIRECTRIZ, GUÍA, LINEAMIENTO, PROCEDIMIENTO O INSTRUCCIÓN?</t>
  </si>
  <si>
    <t>Si, los estados financieros son presentados y entregados oportunamente a los diferentes receptores de información, según las plazos establecidos por la CGN.</t>
  </si>
  <si>
    <t>1.1.25</t>
  </si>
  <si>
    <t>..........8. EXISTE UN PROCEDIMIENTO PARA LLEVAR A CABO, EN FORMA ADECUADA, EL CIERRE INTEGRAL DE LA INFORMACIÓN PRODUCIDA EN LAS ÁREAS O DEPENDENCIAS QUE GENERAN HECHOS ECONÓMICOS?</t>
  </si>
  <si>
    <t>1.1.26</t>
  </si>
  <si>
    <t>..........8.1. SE SOCIALIZA ESTE PROCEDIMIENTO CON EL PERSONAL INVOLUCRADO EN EL PROCESO?</t>
  </si>
  <si>
    <t>1.1.27</t>
  </si>
  <si>
    <t>..........8.2. SE CUMPLE CON EL PROCEDIMIENTO?</t>
  </si>
  <si>
    <t>1.1.28</t>
  </si>
  <si>
    <t>..........9. LA ENTIDAD TIENE IMPLEMENTADAS DIRECTRICES, PROCEDIMIENTOS, GUÍAS O LINEAMIENTOS PARA REALIZAR PERIÓDICAMENTE INVENTARIOS Y CRUCES DE INFORMACIÓN, QUE LE PERMITAN VERIFICAR LA EXISTENCIA DE ACTIVOS Y PASIVOS?</t>
  </si>
  <si>
    <t>Se cuenta con el Manual de Políticas Contables, el cual fue actualizado en diciembre de 2020, anexo Políticas Operativas, procedimientos contables, procedimiento GRF-PR-30 actualización de inventarios,conciliaciones de cuentas y el Manual para el manejo y control de Propiedad, Planta y Equipo de PNNC.</t>
  </si>
  <si>
    <t>0.72</t>
  </si>
  <si>
    <t>1.1.29</t>
  </si>
  <si>
    <t>..........9.1. SE SOCIALIZAN LAS DIRECTRICES, PROCEDIMIENTOS, GUÍAS O LINEAMIENTOS CON EL PERSONAL INVOLUCRADO EN EL PROCESO?</t>
  </si>
  <si>
    <t>1.1.30</t>
  </si>
  <si>
    <t>..........9.2. SE CUMPLE CON ESTAS DIRECTRICES, PROCEDIMIENTOS, GUÍAS O LINEAMIENTOS?</t>
  </si>
  <si>
    <t>Se realizan conciliacion de Propiedad Planta y Equipo entre el aplicativo NEON y las Direcciones Territoriales, y se realiza conciliación entre el aplictivo NEON y SIIF.</t>
  </si>
  <si>
    <t>1.1.31</t>
  </si>
  <si>
    <t>..........10. SE TIENEN ESTABLECIDAS DIRECTRICES, PROCEDIMIENTOS, INSTRUCCIONES, O LINEAMIENTOS SOBRE ANÁLISIS, DEPURACIÓN Y SEGUIMIENTO DE CUENTAS PARA EL MEJORAMIENTO Y SOSTENIBILIDAD DE LA CALIDAD DE LA INFORMACIÓN?</t>
  </si>
  <si>
    <t>La entidad cuenta con un Comité de Sostenibilidad Contable y se realizaron reuniones las cuales reposan en actas.</t>
  </si>
  <si>
    <t>1.1.32</t>
  </si>
  <si>
    <t>..........10.1. SE SOCIALIZAN ESTAS DIRECTRICES, PROCEDIMIENTOS, INSTRUCCIONES, O LINEAMIENTOS CON EL PERSONAL INVOLUCRADO EN EL PROCESO?</t>
  </si>
  <si>
    <t>Las Resoluciones se dan a conocer a los responsables de los procesos a través del correo electrónico institucional, además se encuentran disponibles para consulta en la página web de la Entidad.</t>
  </si>
  <si>
    <t>1.1.33</t>
  </si>
  <si>
    <t>..........10.2. EXISTEN MECANISMOS PARA VERIFICAR EL CUMPLIMIENTO DE ESTAS DIRECTRICES, PROCEDIMIENTOS, INSTRUCCIONES, O LINEAMIENTOS?</t>
  </si>
  <si>
    <t>1.1.34</t>
  </si>
  <si>
    <t>..........10.3. EL ANÁLISIS, LA DEPURACION Y EL SEGUIMIENTO DE CUENTAS SE REALIZA PERMANENTEMENTE O POR LO MENOS PERIÓDICAMENTE?</t>
  </si>
  <si>
    <t>Se realizan periodicamente la bajas de bienes, las cuales reposan en actas.</t>
  </si>
  <si>
    <t>1.2.1.1.1</t>
  </si>
  <si>
    <t>..........11. SE EVIDENCIA POR MEDIO DE FLUJOGRAMAS, U OTRA TÉCNICA O MECANISMO, LA FORMA COMO CIRCULA LA INFORMACIÓN HACIA EL ÁREA CONTABLE?</t>
  </si>
  <si>
    <t>El Manual de Políticas Contables define los requisitos de información para la identificación y registro contable, además en los procedimientos del área Contable se tienen definidos los flujogramas para el manejo de la información contable. La Entidad tiene desagragada la información contable en cada una de las Territoriales, se hace necesario establecer controles para garantizar la calidad de la información contable.</t>
  </si>
  <si>
    <t>0.88</t>
  </si>
  <si>
    <t>1.2.1.1.2</t>
  </si>
  <si>
    <t>..........11.1. LA ENTIDAD HA IDENTIFICADO LOS PROVEEDORES DE INFORMACIÓN DENTRO DEL PROCESO CONTABLE?</t>
  </si>
  <si>
    <t>Dentro del Manual de Políticas Contables se encuentran definidos los proveedores de información, así mismo en los procesos y procediminetos de la sección de Contabilidad se detalla la entrada y salida de información.</t>
  </si>
  <si>
    <t>1.2.1.1.3</t>
  </si>
  <si>
    <t>..........11.2. LA ENTIDAD HA IDENTIFICADO LOS RECEPTORES DE INFORMACIÓN DENTRO DEL PROCESO CONTABLE?</t>
  </si>
  <si>
    <t>Se han identificado los receptores de la información entre ellos: Entes Externos de Control, la Contaduría General de la Nación, el Ministerio de Hacienda y Crédito Público. De igual forma los Estados Financieros son publicados en la web de la Entidada para consulta de las partes interesadas.</t>
  </si>
  <si>
    <t>1.2.1.1.4</t>
  </si>
  <si>
    <t>..........12. LOS DERECHOS Y OBLIGACIONES SE ENCUENTRAN DEBIDAMENTE INDIVIDUALIZADOS EN LA CONTABILIDAD, BIEN SEA POR EL ÁREA CONTABLE, O BIEN POR OTRAS DEPENDENCIAS?</t>
  </si>
  <si>
    <t>1.2.1.1.5</t>
  </si>
  <si>
    <t>..........12.1. LOS DERECHOS Y OBLIGACIONES SE MIDEN A PARTIR DE SU INDIVIDUALIZACIÓN?</t>
  </si>
  <si>
    <t>1.2.1.1.6</t>
  </si>
  <si>
    <t>..........12.2. LA BAJA EN CUENTAS ES FACTIBLE A PARTIR DE LA INDIVIDUALIZACIÓN DE LOS DERECHOS Y OBLIGACIONES?</t>
  </si>
  <si>
    <t>Al tener invidualizados y registrados los hechos económicos por parte de la estructura de cuentas de la entidad, fue posible que se dieron de baja algunos elementos en la vigencia auditada 2020.</t>
  </si>
  <si>
    <t>1.2.1.1.7</t>
  </si>
  <si>
    <t>..........13. PARA LA IDENTIFICACIÓN DE LOS HECHOS ECONÓMICOS, SE TOMA COMO BASE EL MARCO NORMATIVO APLICABLE A LA ENTIDAD?</t>
  </si>
  <si>
    <t>1.00</t>
  </si>
  <si>
    <t>1.2.1.1.8</t>
  </si>
  <si>
    <t>..........13.1. EN EL PROCESO DE IDENTIFICACIÓN SE TIENEN EN CUENTA LOS CRITERIOS PARA EL RECONOCIMIENTO DE LOS HECHOS ECONÓMICOS DEFINIDOS EN LAS NORMAS?</t>
  </si>
  <si>
    <t>1.2.1.2.1</t>
  </si>
  <si>
    <t>..........14. SE UTILIZA LA VERSIÓN ACTUALIZADA DEL CATÁLOGO GENERAL DE CUENTAS CORRESPONDIENTE AL MARCO NORMATIVO APLICABLE A LA ENTIDAD?</t>
  </si>
  <si>
    <t>1.2.1.2.2</t>
  </si>
  <si>
    <t>..........14.1. SE REALIZAN REVISIONES PERMANENTES SOBRE LA VIGENCIA DEL CATÁLOGO DE CUENTAS?</t>
  </si>
  <si>
    <t>El catálogo de cuentas que se utiliza esta actualizado de conformidad con la CGN.</t>
  </si>
  <si>
    <t>1.2.1.2.3</t>
  </si>
  <si>
    <t>..........15. SE LLEVAN REGISTROS INDIVIDUALIZADOS DE LOS HECHOS ECONÓMICOS OCURRIDOS EN LA ENTIDAD?</t>
  </si>
  <si>
    <t>1.2.1.2.4</t>
  </si>
  <si>
    <t>..........15.1. EN EL PROCESO DE CLASIFICACIÓN SE CONSIDERAN LOS CRITERIOS DEFINIDOS EN EL MARCO NORMATIVO APLICABLE A LA ENTIDAD?</t>
  </si>
  <si>
    <t>1.2.1.3.1</t>
  </si>
  <si>
    <t>..........16. LOS HECHOS ECONÓMICOS SE CONTABILIZAN CRONOLÓGICAMENTE?</t>
  </si>
  <si>
    <t>1.2.1.3.2</t>
  </si>
  <si>
    <t>..........16.1. SE VERIFICA EL REGISTRO CONTABLE CRONOLÓGICO DE LOS HECHOS ECONÓMICOS?</t>
  </si>
  <si>
    <t>Se realiza la verificación del documento soporte del registro del SIIF que debe coincidir con la fecha del soporte contable físico anexo al comprobante impreso, se maneja el SIIF NACION, único medio para realizar las transacciones financieras y presupuestales el cual se registra cronologicamente.</t>
  </si>
  <si>
    <t>1.2.1.3.3</t>
  </si>
  <si>
    <t>..........16.2. SE VERIFICA EL REGISTRO CONSECUTIVO DE LOS HECHOS ECONÓMICOS EN LOS LIBROS DE CONTABILIDAD?</t>
  </si>
  <si>
    <t>1.2.1.3.4</t>
  </si>
  <si>
    <t>..........17. LOS HECHOS ECONÓMICOS REGISTRADOS ESTÁN RESPALDADOS EN DOCUMENTOS SOPORTE IDÓNEOS?</t>
  </si>
  <si>
    <t>Cada hecho económico esta soportado por documentos físicos y/o virtuales. El supervisor del contrato realiza certificación expresa donde se evidencia el cumplimiento del objeto contractual. Previo a la ejecución de la cadena presupuestal se realiza la verificación de los documentos soporte y deducciones los cuales quedan consignados a través de orfeo y posteriormente se realiza el pago.</t>
  </si>
  <si>
    <t>1.2.1.3.5</t>
  </si>
  <si>
    <t>..........17.1. SE VERIFICA QUE LOS REGISTROS CONTABLES CUENTEN CON LOS DOCUMENTOS DE ORIGEN INTERNO O EXTERNO QUE LOS SOPORTEN?</t>
  </si>
  <si>
    <t>En cuanto a las ordenes de pago el área financiera realiza la verificación de soportes y deducciones antes de realizar el giro. Las deducciones y los impuestos se revisan previamente en el área contable y se realiza el pago por Tesorería de acuerdo a lo requerido por las entidades correspondientes, dando cumplimiento a las fechas de vencimiento. Se verifica que cada documento cumpla con los requerimientos de ley para realizar el registro contable. En caso de ser un documento externo como la factura que cumpla con los requisitos de ley (Estatuto tributario), durante la cadena presupuestal.</t>
  </si>
  <si>
    <t>1.2.1.3.6</t>
  </si>
  <si>
    <t>..........17.2. SE CONSERVAN Y CUSTODIAN LOS DOCUMENTOS SOPORTE?</t>
  </si>
  <si>
    <t>1.2.1.3.7</t>
  </si>
  <si>
    <t>..........18. PARA EL REGISTRO DE LOS HECHOS ECONÓMICOS, SE ELABORAN LOS RESPECTIVOS COMPROBANTES DE CONTABILIDAD?</t>
  </si>
  <si>
    <t>1.2.1.3.8</t>
  </si>
  <si>
    <t>..........18.1. LOS COMPROBANTES DE CONTABILIDAD SE REALIZAN CRONOLÓGICAMENTE?</t>
  </si>
  <si>
    <t>1.2.1.3.9</t>
  </si>
  <si>
    <t>..........18.2. LOS COMPROBANTES DE CONTABILIDAD SE ENUMERAN CONSECUTIVAMENTE?</t>
  </si>
  <si>
    <t>1.2.1.3.10</t>
  </si>
  <si>
    <t>..........19. LOS LIBROS DE CONTABILIDAD SE ENCUENTRAN DEBIDAMENTE SOPORTADOS EN COMPROBANTES DE CONTABILIDAD?</t>
  </si>
  <si>
    <t>1.2.1.3.11</t>
  </si>
  <si>
    <t>..........19.1. LA INFORMACIÓN DE LOS LIBROS DE CONTABILIDAD COINCIDE CON LA REGISTRADA EN LOS COMPROBANTES DE CONTABILIDAD?</t>
  </si>
  <si>
    <t>Los hechos económicos se reconocen de manera automática a través del aplicativo SIIF Nación. Sin embargo, existen aplicativos de nómina Humano y el de inventarios NEON los cuales se registran por el cargue de información de bases de datos.</t>
  </si>
  <si>
    <t>1.2.1.3.12</t>
  </si>
  <si>
    <t>..........19.2. EN CASO DE HABER DIFERENCIAS ENTRE LOS REGISTROS EN LOS LIBROS Y LOS COMPROBANTES DE CONTABILIDAD, ¿SE REALIZAN LAS CONCILIACIONES Y AJUSTES NECESARIOS?</t>
  </si>
  <si>
    <t>1.2.1.3.13</t>
  </si>
  <si>
    <t>..........20. EXISTE ALGÚN MECANISMO A TRAVÉS DEL CUAL SE VERIFIQUE LA COMPLETITUD DE LOS REGISTROS CONTABLES?</t>
  </si>
  <si>
    <t>El SIIF Nación cuenta con controles automatizados que no permiten grabar documentos con información incompleta, lo cual se complementa con la generación de reportes auxiliares detallados, libro Diario o listado de comprobantes para hacer verificaciones permanentes de la completitud de la información y registros.</t>
  </si>
  <si>
    <t>1.2.1.3.14</t>
  </si>
  <si>
    <t>..........20.1. DICHO MECANISMO SE APLICA DE MANERA PERMANENTE O PERIÓDICA?</t>
  </si>
  <si>
    <t>1.2.1.3.15</t>
  </si>
  <si>
    <t>..........20.2. LOS LIBROS DE CONTABILIDAD SE ENCUENTRAN ACTUALIZADOS Y SUS SALDOS ESTÁN DE ACUERDO CON EL ÚLTIMO INFORME TRIMESTRAL TRANSMITIDO A LA CONTADURÍA GENERAL DE LA NACIÓN?</t>
  </si>
  <si>
    <t>Los libros se encuentran actualizados, conforme a los registros generados en el SIIF NACION, enumerados directamente en dicho aplicativo.</t>
  </si>
  <si>
    <t>1.2.1.4.1</t>
  </si>
  <si>
    <t>..........21. LOS CRITERIOS DE MEDICIÓN INICIAL DE LOS HECHOS ECONÓMICOS UTILIZADOS POR LA ENTIDAD CORRESPONDEN AL MARCO NORMATIVO APLICABLE A LA ENTIDAD?</t>
  </si>
  <si>
    <t>1.2.1.4.2</t>
  </si>
  <si>
    <t>..........21.1. LOS CRITERIOS DE MEDICIÓN DE LOS ACTIVOS, PASIVOS, INGRESOS, GASTOS Y COSTOS CONTENIDOS EN EL MARCO NORMATIVO APLICABLE A LA ENTIDAD, SON DE CONOCIMIENTO DEL PERSONAL INVOLUCRADO EN EL PROCESO CONTABLE?</t>
  </si>
  <si>
    <t>Los criterios de medición señalados en el Manual de Políticas Contables, se socializaron para la vigencia auditada en día 24 de diciembre de 2020.</t>
  </si>
  <si>
    <t>1.2.1.4.3</t>
  </si>
  <si>
    <t>..........21.2. LOS CRITERIOS DE MEDICIÓN DE LOS ACTIVOS, PASIVOS, INGRESOS, GASTOS Y COSTOS SE APLICAN CONFORME AL MARCO NORMATIVO QUE LE CORRESPONDE A LA ENTIDAD?</t>
  </si>
  <si>
    <t>Se tienen implementado el sistema NEON para el reconocimento de Activos de propiedad, planta y equipo. Los criterios son aplicados de acuerdo al Marco Normativo Contable y al Manual de Políticas Contables de la Entidad, que aún no se ha adoptado de manera formal con acto administrativo que obligue su fiel aplicación.</t>
  </si>
  <si>
    <t>1.2.2.1</t>
  </si>
  <si>
    <t>..........22. SE CALCULAN, DE MANERA ADECUADA, LOS VALORES CORRESPONDIENTES A LOS PROCESOS DE DEPRECIACIÓN, AMORTIZACIÓN, AGOTAMIENTO Y DETERIORO, SEGÚN APLIQUE?</t>
  </si>
  <si>
    <t>Se implementó el aplicativo NEON para el reconocimiento de activos de propiedad, planta y equipo. El método de depreciación utilizado es el de linea recta y la amortización depende de la vida útil del bien adquirido, la entidad tiene la contabilidad desagregada por cada Territorial, es preciso realizar un ejercicio detallado de las conciliaciones de la depreciación acumulada, el deterioro, el cual debe ser analizado por cada uno de los proveedores de la información; teniendo en cuenta que la aplicación del saneamiento contable que debe realizar periódicamente en la entidad.</t>
  </si>
  <si>
    <t>0.69</t>
  </si>
  <si>
    <t>1.2.2.2</t>
  </si>
  <si>
    <t>..........22.1. LOS CÁLCULOS DE DEPRECIACIÓN SE REALIZAN CON BASE EN LO ESTABLECIDO EN LA POLÍTICA?</t>
  </si>
  <si>
    <t>1.2.2.3</t>
  </si>
  <si>
    <t>..........22.2. LA VIDA ÚTIL DE LA PROPIEDAD, PLANTA Y EQUIPO, Y LA DEPRECIACIÓN SON OBJETO DE REVISIÓN PERIÓDICA?</t>
  </si>
  <si>
    <t>Se realizan las conciliaciones entre el aplicativo NEON del nivel central y NEON con la Territoriales. Luego se realiza la conciliación general entre el reporte de NEON y SIIF, no obstante se deben fijar políticas de revisión y verificación permanente con cada uno de los proveedores de la información contable de la Propiedad Planta y Equipo. Las Direcciones Territoriales realizan el manejo de ésta cuenda en cada territorial.</t>
  </si>
  <si>
    <t>1.2.2.4</t>
  </si>
  <si>
    <t>..........22.3. SE VERIFICAN LOS INDICIOS DE DETERIORO DE LOS ACTIVOS POR LO MENOS AL FINAL DEL PERIODO CONTABLE?</t>
  </si>
  <si>
    <t>En el Manual de Políticas Contables contiene el mecanismo a realizar los deterioros de la cuenta Propiedad Planta y Equipo.</t>
  </si>
  <si>
    <t>1.2.2.5</t>
  </si>
  <si>
    <t>..........23. SE ENCUENTRAN PLENAMENTE ESTABLECIDOS LOS CRITERIOS DE MEDICIÓN POSTERIOR PARA CADA UNO DE LOS ELEMENTOS DE LOS ESTADOS FINANCIEROS?</t>
  </si>
  <si>
    <t>Se cuenta con el Manual de Políticas contables y el anexo de Políticas Operativas, procedimientos contables y conciliaciones de cuentas.</t>
  </si>
  <si>
    <t>0.65</t>
  </si>
  <si>
    <t>1.2.2.6</t>
  </si>
  <si>
    <t>..........23.1. LOS CRITERIOS SE ESTABLECEN CON BASE EN EL MARCO NORMATIVO APLICABLE A LA ENTIDAD?</t>
  </si>
  <si>
    <t>Se cuenta con con el Manual de Políticas contables y el anexo de Políticas Operativas, procedimientos contables y conciliaciones de cuentas</t>
  </si>
  <si>
    <t>1.2.2.7</t>
  </si>
  <si>
    <t>..........23.2. SE IDENTIFICAN LOS HECHOS ECONÓMICOS QUE DEBEN SER OBJETO DE ACTUALIZACIÓN POSTERIOR?</t>
  </si>
  <si>
    <t>1.2.2.8</t>
  </si>
  <si>
    <t>..........23.3. SE VERIFICA QUE LA MEDICIÓN POSTERIOR SE EFECTÚA CON BASE EN LOS CRITERIOS ESTABLECIDOS EN EL MARCO NORMATIVO APLICABLE A LA ENTIDAD?</t>
  </si>
  <si>
    <t>La Entidad cuenta con el Manual de Políticas Contables y el anexo de Políticas Operativas, procedimientos contables y conciliaciones de cuentas, las cuales se da cumplimiento por parte del Nivel Central y Territoriales.</t>
  </si>
  <si>
    <t>1.2.2.9</t>
  </si>
  <si>
    <t>..........23.4. LA ACTUALIZACIÓN DE LOS HECHOS ECONÓMICOS SE REALIZA DE MANERA OPORTUNA?</t>
  </si>
  <si>
    <t>Se realiza el cierre tanto de periodos trimestrales y cierre de la vigencia fisca de manera oportunidad, aunque se devuelve la información para realizar los ajustes respectivos a la Territoriales.</t>
  </si>
  <si>
    <t>1.2.2.10</t>
  </si>
  <si>
    <t>..........23.5. SE SOPORTAN LAS MEDICIONES FUNDAMENTADAS EN ESTIMACIONES O JUICIOS DE PROFESIONALES EXPERTOS AJENOS AL PROCESO CONTABLE?</t>
  </si>
  <si>
    <t>Se cuenta con el Manual de Políticas Contables y anexo de Políticas Operativas, procedimientos contables y conciliaciones de cuentas. Asimismo en los Comités de Sostenibilidad se toman decisiones de orden contable que soportan los hechos económicos de PNNC.</t>
  </si>
  <si>
    <t>1.2.3.1.1</t>
  </si>
  <si>
    <t>..........24. SE ELABORAN Y PRESENTAN OPORTUNAMENTE LOS ESTADOS FINANCIEROS A LOS USUARIOS DE LA INFORMACIÓN FINANCIERA?</t>
  </si>
  <si>
    <t>Se da cumplimiento a las directrices establecidas en el Régimen de Contabilidad Pública con respecto a la divulgación. Se publica en la Página WEB de la entidad y en el enlace de transparencia.</t>
  </si>
  <si>
    <t>1.2.3.1.2</t>
  </si>
  <si>
    <t>..........24.1. SE CUENTA CON UNA POLÍTICA, DIRECTRIZ, PROCEDIMIENTO, GUÍA O LINEAMIENTO PARA LA DIVULGACIÓN DE LOS ESTADOS FINANCIEROS?</t>
  </si>
  <si>
    <t>1.2.3.1.3</t>
  </si>
  <si>
    <t>..........24.2. SE CUMPLE LA POLÍTICA, DIRECTRIZ, PROCEDIMIENTO, GUÍA O LINEAMIENTO ESTABLECIDA PARA LA DIVULGACIÓN DE LOS ESTADOS FINANCIEROS?</t>
  </si>
  <si>
    <t>1.2.3.1.4</t>
  </si>
  <si>
    <t>..........24.3. SE TIENEN EN CUENTA LOS ESTADOS FINANCIEROS PARA LA TOMA DE DECISIONES EN LA GESTIÓN DE LA ENTIDAD?</t>
  </si>
  <si>
    <t>Se presentaron en el Comité Directivo los Estados Financieros de PNNC. Los Estados Financieros son fuente de información para la alta dirección de la Entidad.</t>
  </si>
  <si>
    <t>1.2.3.1.5</t>
  </si>
  <si>
    <t>..........24.4. SE ELABORA EL JUEGO COMPLETO DE ESTADOS FINANCIEROS, CON CORTE AL 31 DE DICIEMBRE?</t>
  </si>
  <si>
    <t>Se generaron estados financieros con corte a diciembre 31 de 2020 de la subcuenta FONAM-Parques y la de PNNC. Los estados financieros de PNNC fueron presentados. Los estados financieros comprende: El Estado de Situación Financiera, el Estado de Resultados, el Estado de Cambios en el Patrimonio del periodo contable (2020) y las Notas Contables.</t>
  </si>
  <si>
    <t>1.2.3.1.6</t>
  </si>
  <si>
    <t>..........25. LAS CIFRAS CONTENIDAS EN LOS ESTADOS FINANCIEROS COINCIDEN CON LOS SALDOS DE LOS LIBROS DE CONTABILIDAD?</t>
  </si>
  <si>
    <t>1.2.3.1.7</t>
  </si>
  <si>
    <t>..........25.1 SE REALIZAN VERIFICACIONES DE LOS SALDOS DE LAS PARTIDAS DE LOS ESTADOS FINANCIEROS PREVIO A LA PRESENTACIÓN DE LOS ESTADOS FINANCIEROS?</t>
  </si>
  <si>
    <t>1.2.3.1.8</t>
  </si>
  <si>
    <t>..........26. SE UTILIZA UN SISTEMA DE INDICADORES PARA ANALIZAR E INTERPRETAR LA REALIDAD FINANCIERA DE LA ENTIDAD?</t>
  </si>
  <si>
    <t>El proceso cuenta con una plantilla de indicadores para el área de contabilidad, pero hace falta dejar trazabilidad de análisis, que permitan mejora en el proceso.</t>
  </si>
  <si>
    <t>0.32</t>
  </si>
  <si>
    <t>1.2.3.1.9</t>
  </si>
  <si>
    <t>..........26.1. LOS INDICADORES SE AJUSTAN A LAS NECESIDADES DE LA ENTIDAD Y DEL PROCESO CONTABLE?</t>
  </si>
  <si>
    <t>1.2.3.1.10</t>
  </si>
  <si>
    <t>..........26.2. SE VERIFICA LA FIABILIDAD DE LA INFORMACIÓN UTILIZADA COMO INSUMO PARA LA ELABORACIÓN DEL INDICADOR?</t>
  </si>
  <si>
    <t>El Grupo de Gestión Financiera cuenta con indicadores, los cuales no han sido analizados.</t>
  </si>
  <si>
    <t>1.2.3.1.11</t>
  </si>
  <si>
    <t>..........27. LA INFORMACIÓN FINANCIERA PRESENTA LA SUFICIENTE ILUSTRACIÓN PARA SU ADECUADA COMPRENSIÓN POR PARTE DE LOS USUARIOS?</t>
  </si>
  <si>
    <t>Se generó la información de los Estados Financieros de la subcuenta FONAM-Parques y la de PNNC de acuerdo a las directrices de la CGN. Se presentó la información de los Estados Financieros de acuerdo a las directrices de la CGN y va acompañada de la Notas Contables.</t>
  </si>
  <si>
    <t>0.94</t>
  </si>
  <si>
    <t>1.2.3.1.12</t>
  </si>
  <si>
    <t>..........27.1. LAS NOTAS A LOS ESTADOS FINANCIEROS CUMPLEN CON LAS REVELACIONES REQUERIDAS EN LAS NORMAS PARA EL RECONOCIMIENTO, MEDICIÓN, REVELACIÓN Y PRESENTACIÓN DE LOS HECHOS ECONÓMICOS DEL MARCO NORMATIVO APLICABLE?</t>
  </si>
  <si>
    <t>Los estados financieros con corte a diciembre 31 de 2020 presenta las notas contables dando cumplimiento a lo requerido por la CGN y la aplicación del nuevo marco normativo de la entidad.</t>
  </si>
  <si>
    <t>1.2.3.1.13</t>
  </si>
  <si>
    <t>..........27.2. EL CONTENIDO DE LAS NOTAS A LOS ESTADOS FINANCIEROS REVELA EN FORMA SUFICIENTE LA INFORMACIÓN DE TIPO CUALITATIVO Y CUANTITATIVO PARA QUE SEA ÚTIL AL USUARIO?</t>
  </si>
  <si>
    <t>La elaboración de las notas explicativas a los E.F, contienen revelaciones de tipo cualitativo y cuantitativo, ayudando a entender los EF de la entidad pora los diferentes usuarios interesados en la informacion revelada.</t>
  </si>
  <si>
    <t>1.2.3.1.14</t>
  </si>
  <si>
    <t>..........27.3. EN LAS NOTAS A LOS ESTADOS FINANCIEROS, SE HACE REFERENCIA A LAS VARIACIONES SIGNIFICATIVAS QUE SE PRESENTAN DE UN PERIODO A OTRO?</t>
  </si>
  <si>
    <t>1.2.3.1.15</t>
  </si>
  <si>
    <t>..........27.4. LAS NOTAS EXPLICAN LA APLICACIÓN DE METODOLOGÍAS O LA APLICACIÓN DE JUICIOS PROFESIONALES EN LA PREPARACIÓN DE LA INFORMACIÓN, CUANDO A ELLO HAY LUGAR?</t>
  </si>
  <si>
    <t>1.2.3.1.16</t>
  </si>
  <si>
    <t>..........27.5. SE CORROBORA QUE LA INFORMACIÓN PRESENTADA A LOS DISTINTOS USUARIOS DE LA INFORMACIÓN SEA CONSISTENTE?</t>
  </si>
  <si>
    <t>Se da aplicación al Instructivo 001 de 2019 de la CGN para la elaboración de las notas a los Estados Financieros. Adicionalmente la información contable es publicada trimestralmente en la página web de la Entidad a los diferentes usuarios internos y externos debidamente firmada y certificada.</t>
  </si>
  <si>
    <t>1.3.1</t>
  </si>
  <si>
    <t>..........28. PARA LAS ENTIDADES OBLIGADAS A REALIZAR RENDICIÓN DE CUENTAS SE PRESENTAN LOS ESTADOS FROS EN LA MISMA? SI NO ESTÁ OBLIGADA A RENDICIÓN DE CUENTAS ¿SE PREPARA INFORMACIÓN FRA CON PROPÓSITOS ESPECÍFICOS QUE PROPENDAN POR LA TRANSPARENCIA?</t>
  </si>
  <si>
    <t>1.3.2</t>
  </si>
  <si>
    <t>..........28.1. SE VERIFICA LA CONSISTENCIA DE LAS CIFRAS PRESENTADAS EN LOS ESTADOS FINANCIEROS CON LAS PRESENTADAS EN LA RENDICIÓN DE CUENTAS O LA PRESENTADA PARA PROPÓSITOS ESPECÍFICOS?</t>
  </si>
  <si>
    <t>Los Estados Financieros firmados y certificados sirven de garante de las cifras presentadas a los diferentes usuarios de la información, la cual es transmitida y avalada por la Contaduría General de la Nación y la cual es presentada en la Rendición de Cuentas.</t>
  </si>
  <si>
    <t>1.3.3</t>
  </si>
  <si>
    <t>..........28.2. SE PRESENTAN EXPLICACIONES QUE FACILITEN A LOS DIFERENTES USUARIOS LA COMPRENSIÓN DE LA INFORMACIÓN FINANCIERA PRESENTADA?</t>
  </si>
  <si>
    <t>1.4.1</t>
  </si>
  <si>
    <t>..........29. EXISTEN MECANISMOS DE IDENTIFICACIÓN Y MONITOREO DE LOS RIESGOS DE ÍNDOLE CONTABLE?</t>
  </si>
  <si>
    <t>El Grupo de Gestión Financiera estableció los riesgos. Se realiza seguimiento a través del monitoreo cuatrimestral a los riesgos por parte del Grupo de Gestión Financiera y el Grupo de Control Interno evalúa la eficacia de las acciones. La Oficina Asesora de Planeación consolida y verifica que la información se encuentre cargada con los soportes los soportes en el drive. Los riesgos del área contable no han sido actualizados.</t>
  </si>
  <si>
    <t>1.4.2</t>
  </si>
  <si>
    <t>..........29.1. SE DEJA EVIDENCIA DE LA APLICACIÓN DE ESTOS MECANISMOS?</t>
  </si>
  <si>
    <t>La información se encuentre cargada con los soportes los en el drive y publicados los informes de seguimiento y monitoreo que realiza Control Interno.</t>
  </si>
  <si>
    <t>1.4.3</t>
  </si>
  <si>
    <t>..........30. SE HA ESTABLECIDO LA PROBABILIDAD DE OCURRENCIA Y EL IMPACTO QUE PUEDE TENER, EN LA ENTIDAD, LA MATERIALIZACIÓN DE LOS RIESGOS DE ÍNDOLE CONTABLE?</t>
  </si>
  <si>
    <t>De acuerdo a la Metodología establecida por el Departamento Administrativo de la Función Pública en la Guía para Administración del Riesgo, se encuentran definidas la probabilidad, ocurrencia e impacto. En PNNC se actualizó la Política de Riesgos en el marco del Comité Institucional de Coordinación de Control Interno en el mes de octubre de 2020. De igual se tiene implementado el plan de contingencia en caso de materialización del riesgo</t>
  </si>
  <si>
    <t>0.79</t>
  </si>
  <si>
    <t>1.4.4</t>
  </si>
  <si>
    <t>..........30.1. SE ANALIZAN Y SE DA UN TRATAMIENTO ADECUADO A LOS RIESGOS DE ÍNDOLE CONTABLE EN FORMA PERMANENTE?</t>
  </si>
  <si>
    <t>Se realiza seguimiento periódico de acuerdo a lo establecido por la Política de Riesgos y el seguimiento y monitoreo a los Riesgos que realiza el Grupo de Control Interno.</t>
  </si>
  <si>
    <t>1.4.5</t>
  </si>
  <si>
    <t>..........30.2. LOS RIESGOS IDENTIFICADOS SE REVISAN Y ACTUALIZAN PERIÓDICAMENTE?</t>
  </si>
  <si>
    <t>1.4.6</t>
  </si>
  <si>
    <t>..........30.3. SE HAN ESTABLECIDO CONTROLES QUE PERMITAN MITIGAR O NEUTRALIZAR LA OCURRENCIA DE CADA RIESGO IDENTIFICADO?</t>
  </si>
  <si>
    <t>El Grupo de Gestión Financiera tiene identificados los riesgos y controles dentro del Mapa de Riesgos de la entidad, asociados, tomando las acciones necesarias para evitar la materialización del los riesgos.</t>
  </si>
  <si>
    <t>1.4.7</t>
  </si>
  <si>
    <t>..........30.4. SE REALIZAN AUTOEVALUACIONES PERIÓDICAS PARA DETERMINAR LA EFICACIA DE LOS CONTROLES IMPLEMENTADOS EN CADA UNA DE LAS ACTIVIDADES DEL PROCESO CONTABLE?</t>
  </si>
  <si>
    <t>No se evidenciaron las autoevaluaciones períodicas en área contable.</t>
  </si>
  <si>
    <t>1.4.8</t>
  </si>
  <si>
    <t>..........31. LOS FUNCIONARIOS INVOLUCRADOS EN EL PROCESO CONTABLE POSEEN LAS HABILIDADES Y COMPETENCIAS NECESARIAS PARA SU EJECUCIÓN?</t>
  </si>
  <si>
    <t>1.4.9</t>
  </si>
  <si>
    <t>..........31.1. LAS PERSONAS INVOLUCRADAS EN EL PROCESO CONTABLE ESTÁN CAPACITADAS PARA IDENTIFICAR LOS HECHOS ECONÓMICOS PROPIOS DE LA ENTIDAD QUE TIENEN IMPACTO CONTABLE?</t>
  </si>
  <si>
    <t>El equipo contable de las Direcciones Territoriales esta integrado por contratistas, esto afecta la trazabilidad de la información y la memoria institucional.</t>
  </si>
  <si>
    <t>1.4.10</t>
  </si>
  <si>
    <t>..........32. DENTRO DEL PLAN INSTITUCIONAL DE CAPACITACIÓN SE CONSIDERA EL DESARROLLO DE COMPETENCIAS Y ACTUALIZACIÓN PERMANENTE DEL PERSONAL INVOLUCRADO EN EL PROCESO CONTABLE?</t>
  </si>
  <si>
    <t>Durante la vigencia 2020 se programaron las capacitaciones en el PIC pero no se ejecutación en el área contable.</t>
  </si>
  <si>
    <t>0.20</t>
  </si>
  <si>
    <t>1.4.11</t>
  </si>
  <si>
    <t>..........32.1. SE VERIFICA LA EJECUCIÓN DEL PLAN DE CAPACITACIÓN?</t>
  </si>
  <si>
    <t>1.4.12</t>
  </si>
  <si>
    <t>..........32.2. SE VERIFICA QUE LOS PROGRAMAS DE CAPACITACIÓN DESARROLLADOS APUNTAN AL MEJORAMIENTO DE COMPETENCIAS Y HABILIDADES?</t>
  </si>
  <si>
    <t>El Manual de Políticas Contables y Políticas Operativas de Parques Nacionales Naturales de Colombia cumple con el marco normativo y contribuye a la aplicación de los principios contables para la vigencia 2020, fue actualizado, el cual se encuentran publicado en la página WEB, para consulta de los usuarios de la información tanto internos como externos y su aplicación. La información contable está a disposición para la toma de decisiones por la Alta Dirección de la entidad. El proceso se desarrolló desde la virtualidad, sin presentar mayores contratiempos debido a la pandemia producida por el COVID-19. La entidad elaboró y transmitió la información contable de los periodos intermedios y cierre de la vigencia dentro de los tiempos establecidos por la Contaduría General de la Nación. El conocimiento y manejo en materia contable del grupo de profesionales que integran el área contable del nivel central y direcciones territoriales. Se realizaron las conciliaciones de las incapacidades de los años 2015, 2016, 2017, 2018, 2019 y 2020 para la depuración e identificación de las cuentas por cobrar por concepto de incapacidades.</t>
  </si>
  <si>
    <t>El Manual de Políticas Contables de la entidad no se encuentra formalizado con acto administrativo, que permita el obligatorio cumplimiento a nivel nacional. El equipo contable de las Direcciones Territoriales está conformado por contratistas, generando un riesgo en la continuidad del proceso, la trazabilidad de los hechos económicos y la memoria institucional de PNNC. La entidad no ha realizado la gestión de cobro respecto a las incapacidades. No se cuenta con un procedimiento para realizar el cierre contable de vigencia. Las Direcciones Territoriales no reportan la información a contabilidad del nivel central de manera oportu-na. No se realizaron capacitaciones al personal del área contable. La cuenta de depreciación acumulada no se ha conciliado en su totalidad. La cuenta de Propiedad Planta y Equipo -PPE- no se ha conciliado en su totalidad. Generar indicadores que permitan medir la eficiencia y eficacia el proceso contable.</t>
  </si>
  <si>
    <t>Se actualizó el Manual de Políticas Contables. Se realizó la conciliación y depuración de las incapacidades para el respectivo cobro. Las notas explicativas de los EF, son claras haciendo referencia a las cifras importantes reveladas en Es-tados Financieros, haciendo una mayor comprensión para los usuarios de la información.</t>
  </si>
  <si>
    <t>2.4</t>
  </si>
  <si>
    <t>Se recomienda adoptar el Manual de Políticas Contables con acto administrativo para garantizar su aplicación. Se recomienda capacitar a los equipos del área contable y financiera a nivel nacional. Se recomienda que los contadores de las Direcciones Territoriales no sean por Contrato de Prestación de Servicios Profesionales. Se recomienda la depuración contable sobre la cuenta de Propiedad Planta y Equipo a nivel nacional. Se recomienda la verificación permanente de los soportes que deben reposar con los comprobantes de contabilidad, de manera que se encuentren debidamente archivados y completos con la pertinencia necesaria. Se requiere fortalecer en la entidad las acciones encaminadas al cumplimiento de generación de información con oportunidad y calidad para ser registrados en los Estados Financieros. Se recomienda generar un indicador de efectividad para la interpretación de la realidad financiera de la entidad. Se recomienda dejar trazabilidad de la evaluación y seguimiento que se debe realizar a los indicadores contables de la entidad. Se recomienda elaborar controles pertinentes para las conciliaciones de información reportada por los diferentes actores de la información contable para su consolidación y revelación en Estados Financieros.</t>
  </si>
  <si>
    <t xml:space="preserve">EVIDENCIAS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</si>
</sst>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sz val="11.5"/>
      <color theme="1"/>
      <name val="Calibri"/>
      <family val="2"/>
      <scheme val="minor"/>
    </font>
    <font>
      <b/>
      <sz val="12"/>
      <color theme="1"/>
      <name val="Calibri"/>
      <family val="2"/>
      <scheme val="minor"/>
    </font>
    <font>
      <b/>
      <sz val="14"/>
      <color theme="1"/>
      <name val="Calibri"/>
      <family val="2"/>
      <scheme val="minor"/>
    </font>
    <font>
      <sz val="9"/>
      <color rgb="FF2E8B57"/>
      <name val="Courier New"/>
      <family val="3"/>
    </font>
    <font>
      <sz val="11"/>
      <color theme="1"/>
      <name val="Calibri"/>
      <family val="2"/>
      <scheme val="minor"/>
    </font>
    <font>
      <sz val="11"/>
      <color rgb="FFFF0000"/>
      <name val="Calibri"/>
      <family val="2"/>
      <scheme val="minor"/>
    </font>
    <font>
      <b/>
      <sz val="11.5"/>
      <color theme="1"/>
      <name val="Calibri"/>
      <family val="2"/>
      <scheme val="minor"/>
    </font>
    <font>
      <sz val="11.5"/>
      <color rgb="FFFF0000"/>
      <name val="Calibri"/>
      <family val="2"/>
      <scheme val="minor"/>
    </font>
    <font>
      <b/>
      <sz val="11.5"/>
      <color rgb="FFFF0000"/>
      <name val="Calibri"/>
      <family val="2"/>
      <scheme val="minor"/>
    </font>
    <font>
      <b/>
      <sz val="11.5"/>
      <name val="Calibri"/>
      <family val="2"/>
      <scheme val="minor"/>
    </font>
    <font>
      <sz val="8"/>
      <color indexed="81"/>
      <name val="Tahoma"/>
      <family val="2"/>
    </font>
    <font>
      <b/>
      <sz val="8"/>
      <color indexed="81"/>
      <name val="Tahoma"/>
      <family val="2"/>
    </font>
    <font>
      <sz val="18"/>
      <color theme="1"/>
      <name val="Calibri"/>
      <family val="2"/>
      <scheme val="minor"/>
    </font>
    <font>
      <b/>
      <sz val="18"/>
      <color theme="1"/>
      <name val="Calibri"/>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sz val="11"/>
      <color rgb="FF212529"/>
      <name val="Arial"/>
      <family val="2"/>
    </font>
    <font>
      <i/>
      <sz val="9"/>
      <color theme="1"/>
      <name val="Arial"/>
      <family val="2"/>
    </font>
    <font>
      <b/>
      <sz val="10"/>
      <color theme="1"/>
      <name val="Arial"/>
      <family val="2"/>
    </font>
    <font>
      <b/>
      <sz val="8"/>
      <color theme="1"/>
      <name val="Arial"/>
      <family val="2"/>
    </font>
    <font>
      <b/>
      <sz val="6.35"/>
      <color theme="1"/>
      <name val="Arial"/>
      <family val="2"/>
    </font>
    <font>
      <sz val="6.05"/>
      <color theme="1"/>
      <name val="Arial"/>
      <family val="2"/>
    </font>
  </fonts>
  <fills count="13">
    <fill>
      <patternFill patternType="none"/>
    </fill>
    <fill>
      <patternFill patternType="gray125"/>
    </fill>
    <fill>
      <patternFill patternType="solid">
        <fgColor theme="9" tint="0.39997558519241921"/>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DCE9F9"/>
        <bgColor indexed="64"/>
      </patternFill>
    </fill>
    <fill>
      <patternFill patternType="solid">
        <fgColor rgb="FFFBF8E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style="medium">
        <color rgb="FFCCCCCC"/>
      </right>
      <top style="medium">
        <color rgb="FFCCCCCC"/>
      </top>
      <bottom/>
      <diagonal/>
    </border>
    <border>
      <left style="medium">
        <color rgb="FFCCCCCC"/>
      </left>
      <right/>
      <top style="medium">
        <color rgb="FFCCCCCC"/>
      </top>
      <bottom style="medium">
        <color rgb="FFCCCCCC"/>
      </bottom>
      <diagonal/>
    </border>
    <border>
      <left/>
      <right style="medium">
        <color rgb="FFCCCCCC"/>
      </right>
      <top/>
      <bottom style="medium">
        <color rgb="FFCCCCCC"/>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6" fillId="0" borderId="0"/>
  </cellStyleXfs>
  <cellXfs count="204">
    <xf numFmtId="0" fontId="0" fillId="0" borderId="0" xfId="0"/>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5" fillId="0" borderId="0" xfId="0" applyFont="1"/>
    <xf numFmtId="0" fontId="2" fillId="0" borderId="1" xfId="0" applyFont="1" applyBorder="1" applyAlignment="1">
      <alignment vertical="justify"/>
    </xf>
    <xf numFmtId="0" fontId="0" fillId="0" borderId="0" xfId="0" applyAlignment="1">
      <alignment horizontal="left"/>
    </xf>
    <xf numFmtId="0" fontId="1" fillId="0" borderId="0" xfId="0" applyFont="1" applyAlignment="1">
      <alignment horizontal="left"/>
    </xf>
    <xf numFmtId="0" fontId="4" fillId="2" borderId="1" xfId="0" applyFont="1" applyFill="1" applyBorder="1"/>
    <xf numFmtId="0" fontId="0" fillId="2" borderId="1" xfId="0" applyFill="1" applyBorder="1"/>
    <xf numFmtId="0" fontId="0" fillId="2" borderId="1" xfId="0" applyFill="1" applyBorder="1" applyAlignment="1">
      <alignment horizontal="center"/>
    </xf>
    <xf numFmtId="0" fontId="3" fillId="2" borderId="1" xfId="0" applyFont="1" applyFill="1" applyBorder="1"/>
    <xf numFmtId="0" fontId="1" fillId="2" borderId="1" xfId="0" applyFont="1" applyFill="1" applyBorder="1"/>
    <xf numFmtId="164" fontId="0" fillId="0" borderId="1" xfId="0" applyNumberFormat="1" applyBorder="1" applyAlignment="1">
      <alignment horizontal="center"/>
    </xf>
    <xf numFmtId="164" fontId="1" fillId="0" borderId="1" xfId="0" applyNumberFormat="1" applyFont="1" applyBorder="1" applyAlignment="1">
      <alignment horizontal="center"/>
    </xf>
    <xf numFmtId="164" fontId="0" fillId="2" borderId="1" xfId="0" applyNumberFormat="1" applyFill="1" applyBorder="1" applyAlignment="1">
      <alignment horizontal="center"/>
    </xf>
    <xf numFmtId="164" fontId="0" fillId="0" borderId="0" xfId="0" applyNumberFormat="1" applyAlignment="1">
      <alignment horizontal="center"/>
    </xf>
    <xf numFmtId="0" fontId="1" fillId="0" borderId="1" xfId="0" applyFont="1" applyBorder="1" applyAlignment="1">
      <alignment horizontal="center" vertical="justify"/>
    </xf>
    <xf numFmtId="0" fontId="2" fillId="0" borderId="1" xfId="0" applyFont="1" applyBorder="1" applyAlignment="1">
      <alignment horizontal="justify" vertical="center" wrapText="1"/>
    </xf>
    <xf numFmtId="2" fontId="0" fillId="0" borderId="0" xfId="0" applyNumberFormat="1"/>
    <xf numFmtId="0" fontId="0" fillId="0" borderId="5" xfId="0" applyFont="1" applyBorder="1" applyAlignment="1">
      <alignment horizontal="justify" vertical="center" wrapText="1"/>
    </xf>
    <xf numFmtId="0" fontId="8" fillId="4" borderId="2" xfId="0" applyFont="1" applyFill="1" applyBorder="1" applyAlignment="1">
      <alignment vertical="center" wrapText="1"/>
    </xf>
    <xf numFmtId="0" fontId="1" fillId="3" borderId="0" xfId="0" applyFont="1" applyFill="1" applyBorder="1" applyAlignment="1">
      <alignment vertical="center"/>
    </xf>
    <xf numFmtId="0" fontId="1" fillId="3" borderId="0" xfId="0" applyFont="1" applyFill="1" applyBorder="1" applyAlignment="1">
      <alignment vertical="center" wrapText="1"/>
    </xf>
    <xf numFmtId="0" fontId="0" fillId="0" borderId="0" xfId="0" applyBorder="1"/>
    <xf numFmtId="0" fontId="1" fillId="4" borderId="0" xfId="0" applyFont="1" applyFill="1" applyBorder="1" applyAlignment="1">
      <alignment vertical="center" wrapText="1"/>
    </xf>
    <xf numFmtId="0" fontId="0" fillId="5" borderId="0" xfId="0" applyFont="1" applyFill="1" applyBorder="1" applyAlignment="1">
      <alignment vertical="center" wrapText="1"/>
    </xf>
    <xf numFmtId="0" fontId="1" fillId="5" borderId="0" xfId="0" applyFont="1" applyFill="1" applyBorder="1" applyAlignment="1">
      <alignment vertical="center" wrapText="1"/>
    </xf>
    <xf numFmtId="0" fontId="1" fillId="5" borderId="0" xfId="0" applyFont="1" applyFill="1" applyBorder="1" applyAlignment="1">
      <alignment horizontal="center" vertical="center" wrapText="1"/>
    </xf>
    <xf numFmtId="0" fontId="2" fillId="0" borderId="0" xfId="0" applyFont="1" applyBorder="1" applyAlignment="1">
      <alignment horizontal="justify" vertical="center" wrapText="1"/>
    </xf>
    <xf numFmtId="0" fontId="0" fillId="0" borderId="0" xfId="0" applyFont="1" applyBorder="1" applyAlignment="1">
      <alignment horizontal="justify" vertical="center" wrapText="1"/>
    </xf>
    <xf numFmtId="0" fontId="2" fillId="6" borderId="0" xfId="0" applyFont="1" applyFill="1" applyBorder="1" applyAlignment="1">
      <alignment horizontal="justify" vertical="center" wrapText="1"/>
    </xf>
    <xf numFmtId="0" fontId="0" fillId="0" borderId="0" xfId="0" applyFont="1" applyBorder="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xf numFmtId="0" fontId="11" fillId="6" borderId="0" xfId="0" applyFont="1" applyFill="1" applyBorder="1" applyAlignment="1">
      <alignment horizontal="justify" vertical="center" wrapText="1"/>
    </xf>
    <xf numFmtId="0" fontId="8" fillId="6"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1" fillId="5" borderId="6" xfId="0" applyFont="1" applyFill="1" applyBorder="1" applyAlignment="1">
      <alignment vertical="center" wrapText="1"/>
    </xf>
    <xf numFmtId="0" fontId="8"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0" fillId="5" borderId="9" xfId="0" applyFont="1" applyFill="1" applyBorder="1" applyAlignment="1">
      <alignment vertical="center" wrapText="1"/>
    </xf>
    <xf numFmtId="0" fontId="0" fillId="0" borderId="10" xfId="0" applyFont="1" applyBorder="1" applyAlignment="1">
      <alignment horizontal="justify" vertical="center" wrapText="1"/>
    </xf>
    <xf numFmtId="0" fontId="0" fillId="6" borderId="9" xfId="0" applyFont="1" applyFill="1" applyBorder="1" applyAlignment="1">
      <alignment vertical="center" wrapText="1"/>
    </xf>
    <xf numFmtId="0" fontId="6" fillId="6" borderId="10" xfId="0" applyFont="1" applyFill="1" applyBorder="1" applyAlignment="1">
      <alignment horizontal="justify" vertical="center" wrapText="1"/>
    </xf>
    <xf numFmtId="0" fontId="0" fillId="5" borderId="11" xfId="0" applyFont="1" applyFill="1" applyBorder="1" applyAlignment="1">
      <alignment vertical="center" wrapText="1"/>
    </xf>
    <xf numFmtId="0" fontId="2" fillId="0" borderId="12" xfId="0" applyFont="1" applyBorder="1" applyAlignment="1">
      <alignment horizontal="justify" vertical="center" wrapText="1"/>
    </xf>
    <xf numFmtId="0" fontId="1" fillId="0" borderId="6" xfId="0" applyFont="1" applyBorder="1" applyAlignment="1">
      <alignment vertical="center" wrapText="1"/>
    </xf>
    <xf numFmtId="0" fontId="1" fillId="0" borderId="7" xfId="0" applyFont="1" applyBorder="1" applyAlignment="1">
      <alignment horizontal="justify" vertical="center" wrapText="1"/>
    </xf>
    <xf numFmtId="0" fontId="0" fillId="0" borderId="9"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horizontal="justify" vertical="center" wrapText="1"/>
    </xf>
    <xf numFmtId="0" fontId="1" fillId="0" borderId="2" xfId="0" applyFont="1" applyFill="1" applyBorder="1" applyAlignment="1">
      <alignment vertical="center" wrapText="1"/>
    </xf>
    <xf numFmtId="0" fontId="8" fillId="0" borderId="3"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6" borderId="11" xfId="0" applyFont="1" applyFill="1" applyBorder="1" applyAlignment="1">
      <alignment vertical="center" wrapText="1"/>
    </xf>
    <xf numFmtId="0" fontId="6" fillId="6" borderId="12" xfId="0" applyFont="1" applyFill="1" applyBorder="1" applyAlignment="1">
      <alignment horizontal="justify" vertical="center" wrapText="1"/>
    </xf>
    <xf numFmtId="0" fontId="2" fillId="6" borderId="12"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1" fillId="4" borderId="6" xfId="0" applyFont="1" applyFill="1" applyBorder="1" applyAlignment="1">
      <alignment vertical="center" wrapText="1"/>
    </xf>
    <xf numFmtId="0" fontId="0" fillId="4" borderId="11" xfId="0" applyFont="1" applyFill="1" applyBorder="1" applyAlignment="1">
      <alignment vertical="center" wrapText="1"/>
    </xf>
    <xf numFmtId="0" fontId="0" fillId="4" borderId="9" xfId="0" applyFont="1" applyFill="1" applyBorder="1" applyAlignment="1">
      <alignment vertical="center" wrapText="1"/>
    </xf>
    <xf numFmtId="0" fontId="8" fillId="0" borderId="7" xfId="0" applyFont="1" applyBorder="1" applyAlignment="1">
      <alignment vertical="center" wrapText="1"/>
    </xf>
    <xf numFmtId="0" fontId="2" fillId="0" borderId="12" xfId="0" applyFont="1" applyBorder="1" applyAlignment="1">
      <alignment vertical="center" wrapText="1"/>
    </xf>
    <xf numFmtId="0" fontId="1" fillId="6" borderId="9" xfId="0" applyFont="1" applyFill="1" applyBorder="1" applyAlignment="1">
      <alignment vertical="center" wrapText="1"/>
    </xf>
    <xf numFmtId="0" fontId="1" fillId="6" borderId="10" xfId="0" applyFont="1" applyFill="1" applyBorder="1" applyAlignment="1">
      <alignment horizontal="justify" vertical="center" wrapText="1"/>
    </xf>
    <xf numFmtId="0" fontId="1" fillId="5" borderId="9" xfId="0" applyFont="1" applyFill="1" applyBorder="1" applyAlignment="1">
      <alignment vertical="center" wrapText="1"/>
    </xf>
    <xf numFmtId="0" fontId="1" fillId="6" borderId="5" xfId="0" applyFont="1" applyFill="1" applyBorder="1" applyAlignment="1">
      <alignment horizontal="justify" vertical="center" wrapText="1"/>
    </xf>
    <xf numFmtId="0" fontId="8" fillId="4" borderId="6" xfId="0" applyFont="1" applyFill="1" applyBorder="1" applyAlignment="1">
      <alignment vertical="center" wrapText="1"/>
    </xf>
    <xf numFmtId="0" fontId="2" fillId="4" borderId="9" xfId="0" applyFont="1" applyFill="1" applyBorder="1" applyAlignment="1">
      <alignment vertical="center" wrapText="1"/>
    </xf>
    <xf numFmtId="0" fontId="8" fillId="4" borderId="11" xfId="0" applyFont="1" applyFill="1" applyBorder="1" applyAlignment="1">
      <alignment vertical="center" wrapText="1"/>
    </xf>
    <xf numFmtId="0" fontId="2" fillId="4" borderId="11" xfId="0" applyFont="1" applyFill="1" applyBorder="1" applyAlignment="1">
      <alignment vertical="center" wrapText="1"/>
    </xf>
    <xf numFmtId="0" fontId="8"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8" fillId="6" borderId="11" xfId="0" applyFont="1" applyFill="1" applyBorder="1" applyAlignment="1">
      <alignment vertical="center" wrapText="1"/>
    </xf>
    <xf numFmtId="0" fontId="8" fillId="6" borderId="12" xfId="0" applyFont="1" applyFill="1" applyBorder="1" applyAlignment="1">
      <alignment horizontal="justify" vertical="center" wrapText="1"/>
    </xf>
    <xf numFmtId="0" fontId="8" fillId="4" borderId="9" xfId="0" applyFont="1" applyFill="1" applyBorder="1" applyAlignment="1">
      <alignment vertical="center" wrapText="1"/>
    </xf>
    <xf numFmtId="0" fontId="8"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5" borderId="11" xfId="0" applyFont="1" applyFill="1" applyBorder="1" applyAlignment="1">
      <alignment vertical="center" wrapText="1"/>
    </xf>
    <xf numFmtId="0" fontId="0" fillId="0" borderId="0" xfId="0"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xf numFmtId="0" fontId="14" fillId="0" borderId="1" xfId="0" applyFont="1" applyBorder="1"/>
    <xf numFmtId="0" fontId="14" fillId="0" borderId="1" xfId="0" applyFont="1" applyFill="1" applyBorder="1"/>
    <xf numFmtId="0" fontId="15" fillId="7" borderId="1" xfId="0" applyFont="1" applyFill="1"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20" xfId="0" applyFont="1" applyBorder="1" applyAlignment="1">
      <alignment horizontal="center"/>
    </xf>
    <xf numFmtId="0" fontId="1" fillId="0" borderId="17" xfId="0" applyFont="1" applyBorder="1" applyAlignment="1">
      <alignment horizontal="center"/>
    </xf>
    <xf numFmtId="0" fontId="0" fillId="8" borderId="0" xfId="0" applyFill="1" applyAlignment="1">
      <alignment horizontal="left"/>
    </xf>
    <xf numFmtId="0" fontId="1" fillId="0" borderId="4" xfId="0" applyFont="1" applyBorder="1" applyAlignment="1">
      <alignment horizontal="center"/>
    </xf>
    <xf numFmtId="0" fontId="0" fillId="0" borderId="24" xfId="0" applyBorder="1"/>
    <xf numFmtId="0" fontId="0" fillId="0" borderId="25" xfId="0" applyBorder="1"/>
    <xf numFmtId="0" fontId="0" fillId="0" borderId="26" xfId="0" applyFill="1" applyBorder="1"/>
    <xf numFmtId="0" fontId="1" fillId="0" borderId="21"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4" xfId="0" applyFill="1" applyBorder="1"/>
    <xf numFmtId="0" fontId="0" fillId="0" borderId="25" xfId="0" applyFill="1" applyBorder="1"/>
    <xf numFmtId="0" fontId="17" fillId="0" borderId="0" xfId="0" applyFont="1" applyFill="1" applyBorder="1"/>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9" fontId="17" fillId="0" borderId="0" xfId="0" applyNumberFormat="1" applyFont="1" applyFill="1" applyBorder="1"/>
    <xf numFmtId="0" fontId="17" fillId="0" borderId="27" xfId="0" applyFont="1" applyFill="1" applyBorder="1" applyAlignment="1">
      <alignment horizontal="center"/>
    </xf>
    <xf numFmtId="0" fontId="17" fillId="0" borderId="28" xfId="0" applyFont="1" applyFill="1" applyBorder="1" applyAlignment="1">
      <alignment horizontal="center"/>
    </xf>
    <xf numFmtId="0" fontId="20" fillId="0" borderId="1" xfId="0" applyFont="1" applyFill="1" applyBorder="1" applyAlignment="1">
      <alignment horizontal="justify" vertical="center" wrapText="1"/>
    </xf>
    <xf numFmtId="0" fontId="17" fillId="0" borderId="0" xfId="0" applyFont="1" applyFill="1" applyBorder="1" applyAlignment="1">
      <alignment wrapText="1"/>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center" vertical="center"/>
    </xf>
    <xf numFmtId="0" fontId="19" fillId="9" borderId="1" xfId="0" applyFont="1" applyFill="1" applyBorder="1" applyAlignment="1">
      <alignment horizontal="justify" vertical="center" wrapText="1"/>
    </xf>
    <xf numFmtId="0" fontId="21" fillId="0" borderId="0" xfId="0" applyFont="1" applyBorder="1" applyAlignment="1">
      <alignment horizontal="justify" vertical="center" wrapText="1"/>
    </xf>
    <xf numFmtId="0" fontId="21" fillId="0" borderId="0" xfId="0" applyFont="1" applyAlignment="1">
      <alignment horizontal="justify" vertical="center"/>
    </xf>
    <xf numFmtId="0" fontId="18" fillId="0" borderId="0" xfId="0" applyFont="1" applyFill="1" applyBorder="1" applyAlignment="1">
      <alignment wrapText="1"/>
    </xf>
    <xf numFmtId="0" fontId="19" fillId="0" borderId="0" xfId="0" applyFont="1" applyFill="1" applyBorder="1"/>
    <xf numFmtId="0" fontId="20" fillId="0" borderId="1" xfId="0" applyFont="1" applyFill="1" applyBorder="1" applyAlignment="1">
      <alignment horizontal="center" vertical="center" wrapText="1"/>
    </xf>
    <xf numFmtId="2" fontId="20" fillId="0" borderId="1"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2" fontId="17" fillId="0"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3" xfId="0" applyFont="1" applyFill="1" applyBorder="1" applyAlignment="1">
      <alignment horizontal="center" vertical="center"/>
    </xf>
    <xf numFmtId="0" fontId="18" fillId="0" borderId="33" xfId="0" applyFont="1" applyFill="1" applyBorder="1" applyAlignment="1">
      <alignment horizontal="center" vertical="center" wrapText="1"/>
    </xf>
    <xf numFmtId="0" fontId="19" fillId="0" borderId="33" xfId="0" applyFont="1" applyFill="1" applyBorder="1" applyAlignment="1">
      <alignment horizontal="center" vertical="center" wrapText="1"/>
    </xf>
    <xf numFmtId="2" fontId="19" fillId="0" borderId="37" xfId="0" applyNumberFormat="1" applyFont="1" applyFill="1" applyBorder="1" applyAlignment="1">
      <alignment horizontal="center" vertical="center"/>
    </xf>
    <xf numFmtId="0" fontId="23" fillId="0" borderId="39"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0" fillId="0" borderId="41" xfId="0" applyFont="1" applyFill="1" applyBorder="1" applyAlignment="1">
      <alignment horizontal="justify" vertical="center" wrapText="1"/>
    </xf>
    <xf numFmtId="0" fontId="17" fillId="0" borderId="41" xfId="0" applyFont="1" applyFill="1" applyBorder="1" applyAlignment="1">
      <alignment horizontal="center" vertical="center" wrapText="1"/>
    </xf>
    <xf numFmtId="0" fontId="20" fillId="0" borderId="41" xfId="0" applyFont="1" applyFill="1" applyBorder="1" applyAlignment="1">
      <alignment horizontal="center" vertical="center" wrapText="1"/>
    </xf>
    <xf numFmtId="2" fontId="20" fillId="0" borderId="41" xfId="0" applyNumberFormat="1" applyFont="1" applyFill="1" applyBorder="1" applyAlignment="1">
      <alignment horizontal="center" vertical="center"/>
    </xf>
    <xf numFmtId="0" fontId="25" fillId="11" borderId="42" xfId="0" applyFont="1" applyFill="1" applyBorder="1" applyAlignment="1">
      <alignment horizontal="left" vertical="center" wrapText="1" indent="1"/>
    </xf>
    <xf numFmtId="0" fontId="26" fillId="10" borderId="42" xfId="0" applyFont="1" applyFill="1" applyBorder="1" applyAlignment="1">
      <alignment horizontal="left" vertical="center" wrapText="1" indent="1"/>
    </xf>
    <xf numFmtId="0" fontId="26" fillId="10" borderId="42" xfId="0" applyFont="1" applyFill="1" applyBorder="1" applyAlignment="1">
      <alignment horizontal="right" vertical="center" wrapText="1" indent="1"/>
    </xf>
    <xf numFmtId="0" fontId="0" fillId="10" borderId="42" xfId="0" applyFill="1" applyBorder="1"/>
    <xf numFmtId="0" fontId="0" fillId="10" borderId="43" xfId="0" applyFill="1" applyBorder="1"/>
    <xf numFmtId="0" fontId="0" fillId="10" borderId="44" xfId="0" applyFill="1" applyBorder="1"/>
    <xf numFmtId="0" fontId="25" fillId="11" borderId="45" xfId="0" applyFont="1" applyFill="1" applyBorder="1" applyAlignment="1">
      <alignment horizontal="left" vertical="center" wrapText="1" indent="1"/>
    </xf>
    <xf numFmtId="0" fontId="26" fillId="10" borderId="45" xfId="0" applyFont="1" applyFill="1" applyBorder="1" applyAlignment="1">
      <alignment horizontal="right" vertical="center" wrapText="1" indent="1"/>
    </xf>
    <xf numFmtId="0" fontId="26" fillId="12" borderId="46" xfId="0" applyFont="1" applyFill="1" applyBorder="1" applyAlignment="1">
      <alignment horizontal="left" vertical="center" wrapText="1" indent="1"/>
    </xf>
    <xf numFmtId="0" fontId="26" fillId="12" borderId="46" xfId="0" applyFont="1" applyFill="1" applyBorder="1" applyAlignment="1">
      <alignment horizontal="right" vertical="center" wrapText="1" indent="1"/>
    </xf>
    <xf numFmtId="0" fontId="0" fillId="10" borderId="47" xfId="0" applyFill="1" applyBorder="1"/>
    <xf numFmtId="0" fontId="1" fillId="8" borderId="0" xfId="0" applyFont="1" applyFill="1" applyAlignment="1">
      <alignment horizontal="center"/>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22" fillId="0" borderId="30" xfId="0" applyFont="1" applyFill="1" applyBorder="1" applyAlignment="1">
      <alignment horizontal="left" vertical="top" wrapText="1"/>
    </xf>
    <xf numFmtId="0" fontId="18" fillId="7" borderId="0" xfId="0" applyFont="1" applyFill="1" applyBorder="1" applyAlignment="1">
      <alignment horizontal="center" wrapText="1"/>
    </xf>
    <xf numFmtId="0" fontId="18" fillId="7" borderId="0" xfId="0" applyFont="1" applyFill="1" applyBorder="1" applyAlignment="1">
      <alignment horizontal="center"/>
    </xf>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2" xfId="0" applyFont="1" applyBorder="1" applyAlignment="1">
      <alignment horizontal="justify" vertical="center" wrapText="1"/>
    </xf>
    <xf numFmtId="0" fontId="18" fillId="0" borderId="35" xfId="0" applyFont="1" applyFill="1" applyBorder="1" applyAlignment="1">
      <alignment horizontal="center" wrapText="1"/>
    </xf>
    <xf numFmtId="0" fontId="18" fillId="0" borderId="34" xfId="0" applyFont="1" applyFill="1" applyBorder="1" applyAlignment="1">
      <alignment horizontal="center" wrapText="1"/>
    </xf>
    <xf numFmtId="0" fontId="18" fillId="0" borderId="36" xfId="0" applyFont="1" applyFill="1" applyBorder="1" applyAlignment="1">
      <alignment horizontal="center" wrapText="1"/>
    </xf>
    <xf numFmtId="0" fontId="18" fillId="0" borderId="2" xfId="0" applyFont="1" applyFill="1" applyBorder="1" applyAlignment="1">
      <alignment horizontal="left" wrapText="1"/>
    </xf>
    <xf numFmtId="0" fontId="18" fillId="0" borderId="3" xfId="0" applyFont="1" applyFill="1" applyBorder="1" applyAlignment="1">
      <alignment horizontal="left" wrapText="1"/>
    </xf>
    <xf numFmtId="0" fontId="18" fillId="0" borderId="4" xfId="0" applyFont="1" applyFill="1" applyBorder="1" applyAlignment="1">
      <alignment horizontal="left" wrapText="1"/>
    </xf>
    <xf numFmtId="0" fontId="1" fillId="0" borderId="22" xfId="0" applyFont="1" applyBorder="1" applyAlignment="1">
      <alignment horizontal="center"/>
    </xf>
    <xf numFmtId="0" fontId="1" fillId="0" borderId="23" xfId="0" applyFont="1" applyBorder="1" applyAlignment="1">
      <alignment horizontal="center"/>
    </xf>
    <xf numFmtId="0" fontId="17" fillId="0" borderId="26" xfId="0" applyFont="1" applyFill="1" applyBorder="1" applyAlignment="1">
      <alignment horizontal="center"/>
    </xf>
    <xf numFmtId="0" fontId="17" fillId="0" borderId="1" xfId="0" applyFont="1" applyFill="1" applyBorder="1"/>
    <xf numFmtId="2" fontId="17" fillId="0" borderId="1" xfId="0" applyNumberFormat="1" applyFont="1" applyFill="1" applyBorder="1"/>
    <xf numFmtId="0" fontId="18" fillId="0" borderId="1" xfId="0" applyFont="1" applyFill="1" applyBorder="1" applyAlignment="1">
      <alignment vertical="center" wrapText="1"/>
    </xf>
    <xf numFmtId="0" fontId="18" fillId="0" borderId="1" xfId="0" applyFont="1" applyFill="1" applyBorder="1"/>
    <xf numFmtId="0" fontId="17" fillId="0" borderId="1" xfId="0" applyFont="1" applyFill="1" applyBorder="1" applyAlignment="1">
      <alignment horizontal="justify" vertical="center" wrapText="1"/>
    </xf>
    <xf numFmtId="0" fontId="17" fillId="0" borderId="48" xfId="0" applyFont="1" applyFill="1" applyBorder="1" applyAlignment="1">
      <alignment horizontal="center" vertical="center"/>
    </xf>
    <xf numFmtId="0" fontId="17" fillId="0" borderId="49" xfId="0" applyFont="1" applyFill="1" applyBorder="1" applyAlignment="1">
      <alignment vertical="center"/>
    </xf>
    <xf numFmtId="0" fontId="18" fillId="0" borderId="49" xfId="0" applyFont="1" applyFill="1" applyBorder="1" applyAlignment="1">
      <alignment vertical="center"/>
    </xf>
    <xf numFmtId="0" fontId="18" fillId="0" borderId="50" xfId="0" applyFont="1" applyFill="1" applyBorder="1" applyAlignment="1">
      <alignment vertical="center"/>
    </xf>
    <xf numFmtId="0" fontId="23" fillId="0" borderId="38" xfId="0" applyFont="1" applyFill="1" applyBorder="1" applyAlignment="1">
      <alignment horizontal="center" vertical="center" wrapText="1"/>
    </xf>
    <xf numFmtId="0" fontId="17" fillId="0" borderId="39" xfId="0" applyFont="1" applyFill="1" applyBorder="1"/>
    <xf numFmtId="0" fontId="20" fillId="0" borderId="13" xfId="0" applyFont="1" applyFill="1" applyBorder="1" applyAlignment="1">
      <alignment horizontal="justify" vertical="center" wrapText="1"/>
    </xf>
    <xf numFmtId="0" fontId="17" fillId="0" borderId="14" xfId="0" applyFont="1" applyFill="1" applyBorder="1"/>
    <xf numFmtId="2" fontId="17" fillId="0" borderId="14" xfId="0" applyNumberFormat="1" applyFont="1" applyFill="1" applyBorder="1"/>
    <xf numFmtId="0" fontId="18" fillId="0" borderId="14" xfId="0" applyFont="1" applyFill="1" applyBorder="1"/>
    <xf numFmtId="0" fontId="20" fillId="0" borderId="13" xfId="0" applyFont="1" applyFill="1" applyBorder="1" applyAlignment="1">
      <alignment horizontal="center" vertical="center" wrapText="1"/>
    </xf>
    <xf numFmtId="0" fontId="20" fillId="0" borderId="15" xfId="0" applyFont="1" applyFill="1" applyBorder="1" applyAlignment="1">
      <alignment horizontal="justify" vertical="center" wrapText="1"/>
    </xf>
    <xf numFmtId="2" fontId="17" fillId="0" borderId="41" xfId="0" applyNumberFormat="1" applyFont="1" applyFill="1" applyBorder="1"/>
    <xf numFmtId="0" fontId="17" fillId="0" borderId="41" xfId="0" applyFont="1" applyFill="1" applyBorder="1"/>
    <xf numFmtId="0" fontId="17" fillId="0" borderId="16" xfId="0" applyFont="1" applyFill="1" applyBorder="1"/>
    <xf numFmtId="0" fontId="18" fillId="0" borderId="40"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5"/>
  <sheetViews>
    <sheetView zoomScale="80" zoomScaleNormal="80" workbookViewId="0">
      <selection activeCell="B10" sqref="B10:B35"/>
    </sheetView>
  </sheetViews>
  <sheetFormatPr baseColWidth="10" defaultColWidth="32.42578125" defaultRowHeight="15" x14ac:dyDescent="0.25"/>
  <cols>
    <col min="1" max="1" width="7.7109375" style="6" customWidth="1"/>
    <col min="2" max="2" width="50" bestFit="1" customWidth="1"/>
    <col min="3" max="3" width="17.42578125" customWidth="1"/>
    <col min="4" max="4" width="32.42578125" style="16"/>
    <col min="5" max="5" width="17.7109375" customWidth="1"/>
    <col min="6" max="6" width="17.5703125" style="16" customWidth="1"/>
    <col min="7" max="7" width="31.140625" customWidth="1"/>
  </cols>
  <sheetData>
    <row r="2" spans="1:7" x14ac:dyDescent="0.25">
      <c r="A2" s="97"/>
      <c r="B2" s="155" t="s">
        <v>64</v>
      </c>
      <c r="C2" s="155"/>
      <c r="D2" s="155"/>
      <c r="E2" s="155"/>
      <c r="F2" s="155"/>
      <c r="G2" s="155"/>
    </row>
    <row r="5" spans="1:7" x14ac:dyDescent="0.25">
      <c r="B5" s="1" t="s">
        <v>63</v>
      </c>
      <c r="C5" s="2"/>
      <c r="D5" s="13">
        <f>(+D9+F9)/2</f>
        <v>3.041666666666667</v>
      </c>
      <c r="E5" s="13" t="s">
        <v>21</v>
      </c>
      <c r="F5" s="1" t="str">
        <f>IF(AND(D5&gt;=1,D5&lt;=2),"INADECUADO",IF(AND(D5&gt;2,D5&lt;=3),"DEFICIENTE",IF(AND(D5&gt;3,D5&lt;=4),"ACEPTABLE",IF(AND(D5&gt;4,D5&lt;=4.7),"ADECUADO",IF(AND(D5&gt;4.7,D5&lt;=5),"ÓPTIMO","Fuera de rango")))))</f>
        <v>ACEPTABLE</v>
      </c>
      <c r="G5" s="1" t="s">
        <v>65</v>
      </c>
    </row>
    <row r="7" spans="1:7" x14ac:dyDescent="0.25">
      <c r="B7" s="1"/>
      <c r="C7" s="1"/>
      <c r="D7" s="13"/>
      <c r="E7" s="1"/>
      <c r="F7" s="13"/>
      <c r="G7" s="1"/>
    </row>
    <row r="8" spans="1:7" ht="34.5" customHeight="1" x14ac:dyDescent="0.25">
      <c r="B8" s="3" t="s">
        <v>1</v>
      </c>
      <c r="C8" s="17" t="s">
        <v>5</v>
      </c>
      <c r="D8" s="14" t="s">
        <v>6</v>
      </c>
      <c r="E8" s="17" t="s">
        <v>7</v>
      </c>
      <c r="F8" s="14" t="s">
        <v>6</v>
      </c>
      <c r="G8" s="3" t="s">
        <v>8</v>
      </c>
    </row>
    <row r="9" spans="1:7" ht="21.75" customHeight="1" x14ac:dyDescent="0.25">
      <c r="B9" s="3"/>
      <c r="C9" s="3" t="s">
        <v>67</v>
      </c>
      <c r="D9" s="14">
        <f>(+D10+D16+D28+D33)/4</f>
        <v>3.416666666666667</v>
      </c>
      <c r="E9" s="3" t="s">
        <v>66</v>
      </c>
      <c r="F9" s="14">
        <f>(+F10+F16+F28+F33)/4</f>
        <v>2.6666666666666665</v>
      </c>
      <c r="G9" s="3" t="s">
        <v>21</v>
      </c>
    </row>
    <row r="10" spans="1:7" ht="18.75" x14ac:dyDescent="0.3">
      <c r="A10" s="6">
        <v>1</v>
      </c>
      <c r="B10" s="8" t="s">
        <v>2</v>
      </c>
      <c r="C10" s="9" t="s">
        <v>21</v>
      </c>
      <c r="D10" s="15">
        <f>+D11</f>
        <v>3</v>
      </c>
      <c r="E10" s="9"/>
      <c r="F10" s="15">
        <f>+F11</f>
        <v>4</v>
      </c>
      <c r="G10" s="10" t="s">
        <v>21</v>
      </c>
    </row>
    <row r="11" spans="1:7" ht="15.75" x14ac:dyDescent="0.25">
      <c r="A11" s="6" t="s">
        <v>28</v>
      </c>
      <c r="B11" s="11" t="s">
        <v>0</v>
      </c>
      <c r="C11" s="9" t="s">
        <v>21</v>
      </c>
      <c r="D11" s="15">
        <f>(+D12+D14)/2</f>
        <v>3</v>
      </c>
      <c r="E11" s="9"/>
      <c r="F11" s="15">
        <f>(+F12+F14)/2</f>
        <v>4</v>
      </c>
      <c r="G11" s="10" t="s">
        <v>21</v>
      </c>
    </row>
    <row r="12" spans="1:7" x14ac:dyDescent="0.25">
      <c r="A12" s="6" t="s">
        <v>29</v>
      </c>
      <c r="B12" s="12" t="s">
        <v>3</v>
      </c>
      <c r="C12" s="9"/>
      <c r="D12" s="15">
        <f>+D13</f>
        <v>5</v>
      </c>
      <c r="E12" s="9"/>
      <c r="F12" s="15">
        <f>+F13</f>
        <v>5</v>
      </c>
      <c r="G12" s="10" t="s">
        <v>21</v>
      </c>
    </row>
    <row r="13" spans="1:7" ht="90" customHeight="1" x14ac:dyDescent="0.25">
      <c r="A13" s="6" t="s">
        <v>30</v>
      </c>
      <c r="B13" s="5" t="s">
        <v>26</v>
      </c>
      <c r="C13" s="1" t="s">
        <v>22</v>
      </c>
      <c r="D13" s="13">
        <f>IF(C13="Si",5,IF(C13="No",1,0))</f>
        <v>5</v>
      </c>
      <c r="E13" s="1" t="s">
        <v>27</v>
      </c>
      <c r="F13" s="13">
        <f>IF(E13="Adecuado",5,IF(E13="Parcialmente",3,IF(E13="No adecuado",1,0)))</f>
        <v>5</v>
      </c>
      <c r="G13" s="18" t="s">
        <v>68</v>
      </c>
    </row>
    <row r="14" spans="1:7" x14ac:dyDescent="0.25">
      <c r="A14" s="6" t="s">
        <v>32</v>
      </c>
      <c r="B14" s="12" t="s">
        <v>4</v>
      </c>
      <c r="C14" s="9" t="s">
        <v>21</v>
      </c>
      <c r="D14" s="15">
        <f>+D15</f>
        <v>1</v>
      </c>
      <c r="E14" s="9"/>
      <c r="F14" s="15">
        <f>+F15</f>
        <v>3</v>
      </c>
      <c r="G14" s="9"/>
    </row>
    <row r="15" spans="1:7" ht="60" x14ac:dyDescent="0.25">
      <c r="A15" s="6" t="s">
        <v>33</v>
      </c>
      <c r="B15" s="5" t="s">
        <v>9</v>
      </c>
      <c r="C15" s="1" t="s">
        <v>23</v>
      </c>
      <c r="D15" s="13">
        <f>IF(C15="Si",5,IF(C15="No",1,0))</f>
        <v>1</v>
      </c>
      <c r="E15" s="1" t="s">
        <v>24</v>
      </c>
      <c r="F15" s="13">
        <f>IF(E15="Adecuado",5,IF(E15="Parcialmente",3,IF(E15="No adecuado",1,0)))</f>
        <v>3</v>
      </c>
      <c r="G15" s="1"/>
    </row>
    <row r="16" spans="1:7" ht="15.75" x14ac:dyDescent="0.25">
      <c r="A16" s="6">
        <v>2</v>
      </c>
      <c r="B16" s="11" t="s">
        <v>10</v>
      </c>
      <c r="C16" s="9"/>
      <c r="D16" s="15">
        <f>(+D17+D26+D28)/3</f>
        <v>4.666666666666667</v>
      </c>
      <c r="E16" s="9"/>
      <c r="F16" s="15">
        <f>(+F17+F26+F28)/3</f>
        <v>2.6666666666666665</v>
      </c>
      <c r="G16" s="9"/>
    </row>
    <row r="17" spans="1:7" x14ac:dyDescent="0.25">
      <c r="A17" s="6" t="s">
        <v>34</v>
      </c>
      <c r="B17" s="12" t="s">
        <v>11</v>
      </c>
      <c r="C17" s="9"/>
      <c r="D17" s="15">
        <f>(+D18+D20+D22+D24)/4</f>
        <v>4</v>
      </c>
      <c r="E17" s="9"/>
      <c r="F17" s="15">
        <f>(+F18+F20+F22+F24)/4</f>
        <v>2</v>
      </c>
      <c r="G17" s="9"/>
    </row>
    <row r="18" spans="1:7" x14ac:dyDescent="0.25">
      <c r="A18" s="6" t="s">
        <v>35</v>
      </c>
      <c r="B18" s="9" t="s">
        <v>12</v>
      </c>
      <c r="C18" s="9"/>
      <c r="D18" s="15">
        <f>+D19</f>
        <v>1</v>
      </c>
      <c r="E18" s="9"/>
      <c r="F18" s="15">
        <f>+F19</f>
        <v>3</v>
      </c>
      <c r="G18" s="9"/>
    </row>
    <row r="19" spans="1:7" ht="60" x14ac:dyDescent="0.25">
      <c r="A19" s="6" t="s">
        <v>36</v>
      </c>
      <c r="B19" s="5" t="s">
        <v>31</v>
      </c>
      <c r="C19" s="1" t="s">
        <v>23</v>
      </c>
      <c r="D19" s="13">
        <f>IF(C19="Si",5,IF(C19="No",1,0))</f>
        <v>1</v>
      </c>
      <c r="E19" s="1" t="s">
        <v>24</v>
      </c>
      <c r="F19" s="13">
        <f>IF(E19="Adecuado",5,IF(E19="Parcialmente",3,IF(E19="No adecuado",1,0)))</f>
        <v>3</v>
      </c>
      <c r="G19" s="1"/>
    </row>
    <row r="20" spans="1:7" x14ac:dyDescent="0.25">
      <c r="A20" s="6" t="s">
        <v>37</v>
      </c>
      <c r="B20" s="9" t="s">
        <v>15</v>
      </c>
      <c r="C20" s="9"/>
      <c r="D20" s="15">
        <f>+D21</f>
        <v>5</v>
      </c>
      <c r="E20" s="9"/>
      <c r="F20" s="15">
        <f>+F21</f>
        <v>1</v>
      </c>
      <c r="G20" s="9"/>
    </row>
    <row r="21" spans="1:7" ht="60" x14ac:dyDescent="0.25">
      <c r="A21" s="6" t="s">
        <v>38</v>
      </c>
      <c r="B21" s="5" t="s">
        <v>39</v>
      </c>
      <c r="C21" s="1" t="s">
        <v>22</v>
      </c>
      <c r="D21" s="13">
        <f>IF(C21="Si",5,IF(C21="No",1,0))</f>
        <v>5</v>
      </c>
      <c r="E21" s="1" t="s">
        <v>25</v>
      </c>
      <c r="F21" s="13">
        <f>IF(E21="Adecuado",5,IF(E21="Parcialmente",3,IF(E21="No adecuado",1,0)))</f>
        <v>1</v>
      </c>
      <c r="G21" s="1"/>
    </row>
    <row r="22" spans="1:7" x14ac:dyDescent="0.25">
      <c r="A22" s="6" t="s">
        <v>40</v>
      </c>
      <c r="B22" s="9" t="s">
        <v>13</v>
      </c>
      <c r="C22" s="9"/>
      <c r="D22" s="15">
        <f>+D23</f>
        <v>5</v>
      </c>
      <c r="E22" s="9"/>
      <c r="F22" s="15">
        <f>+F23</f>
        <v>3</v>
      </c>
      <c r="G22" s="9"/>
    </row>
    <row r="23" spans="1:7" ht="30" x14ac:dyDescent="0.25">
      <c r="A23" s="6" t="s">
        <v>41</v>
      </c>
      <c r="B23" s="5" t="s">
        <v>42</v>
      </c>
      <c r="C23" s="1" t="s">
        <v>22</v>
      </c>
      <c r="D23" s="13">
        <f>IF(C23="Si",5,IF(C23="No",1,0))</f>
        <v>5</v>
      </c>
      <c r="E23" s="1" t="s">
        <v>24</v>
      </c>
      <c r="F23" s="13">
        <f>IF(E23="Adecuado",5,IF(E23="Parcialmente",3,IF(E23="No adecuado",1,0)))</f>
        <v>3</v>
      </c>
      <c r="G23" s="1"/>
    </row>
    <row r="24" spans="1:7" x14ac:dyDescent="0.25">
      <c r="A24" s="6" t="s">
        <v>44</v>
      </c>
      <c r="B24" s="9" t="s">
        <v>14</v>
      </c>
      <c r="C24" s="9"/>
      <c r="D24" s="15">
        <f>+D25</f>
        <v>5</v>
      </c>
      <c r="E24" s="9"/>
      <c r="F24" s="15">
        <f>+F25</f>
        <v>1</v>
      </c>
      <c r="G24" s="9"/>
    </row>
    <row r="25" spans="1:7" ht="45" x14ac:dyDescent="0.25">
      <c r="A25" s="6" t="s">
        <v>45</v>
      </c>
      <c r="B25" s="5" t="s">
        <v>43</v>
      </c>
      <c r="C25" s="1" t="s">
        <v>22</v>
      </c>
      <c r="D25" s="13">
        <f>IF(C25="Si",5,IF(C25="No",1,0))</f>
        <v>5</v>
      </c>
      <c r="E25" s="1" t="s">
        <v>25</v>
      </c>
      <c r="F25" s="13">
        <f>IF(E25="Adecuado",5,IF(E25="Parcialmente",3,IF(E25="No adecuado",1,0)))</f>
        <v>1</v>
      </c>
      <c r="G25" s="1"/>
    </row>
    <row r="26" spans="1:7" x14ac:dyDescent="0.25">
      <c r="A26" s="7" t="s">
        <v>47</v>
      </c>
      <c r="B26" s="12" t="s">
        <v>16</v>
      </c>
      <c r="C26" s="9"/>
      <c r="D26" s="15">
        <f>+D27</f>
        <v>5</v>
      </c>
      <c r="E26" s="9"/>
      <c r="F26" s="15">
        <f>+F27</f>
        <v>3</v>
      </c>
      <c r="G26" s="9"/>
    </row>
    <row r="27" spans="1:7" ht="60" x14ac:dyDescent="0.25">
      <c r="A27" s="6" t="s">
        <v>48</v>
      </c>
      <c r="B27" s="5" t="s">
        <v>46</v>
      </c>
      <c r="C27" s="1" t="s">
        <v>22</v>
      </c>
      <c r="D27" s="13">
        <f>IF(C27="Si",5,IF(C27="No",1,0))</f>
        <v>5</v>
      </c>
      <c r="E27" s="1" t="s">
        <v>24</v>
      </c>
      <c r="F27" s="13">
        <f>IF(E27="Adecuado",5,IF(E27="Parcialmente",3,IF(E27="No adecuado",1,0)))</f>
        <v>3</v>
      </c>
      <c r="G27" s="1"/>
    </row>
    <row r="28" spans="1:7" x14ac:dyDescent="0.25">
      <c r="A28" s="7" t="s">
        <v>50</v>
      </c>
      <c r="B28" s="12" t="s">
        <v>49</v>
      </c>
      <c r="C28" s="9"/>
      <c r="D28" s="15">
        <f>+D29</f>
        <v>5</v>
      </c>
      <c r="E28" s="9"/>
      <c r="F28" s="15">
        <f>+F29</f>
        <v>3</v>
      </c>
      <c r="G28" s="9"/>
    </row>
    <row r="29" spans="1:7" ht="30" x14ac:dyDescent="0.25">
      <c r="A29" s="6" t="s">
        <v>52</v>
      </c>
      <c r="B29" s="5" t="s">
        <v>51</v>
      </c>
      <c r="C29" s="1" t="s">
        <v>22</v>
      </c>
      <c r="D29" s="13">
        <f>IF(C29="Si",5,IF(C29="No",1,0))</f>
        <v>5</v>
      </c>
      <c r="E29" s="1" t="s">
        <v>24</v>
      </c>
      <c r="F29" s="13">
        <f>IF(E29="Adecuado",5,IF(E29="Parcialmente",3,IF(E29="No adecuado",1,0)))</f>
        <v>3</v>
      </c>
      <c r="G29" s="1"/>
    </row>
    <row r="30" spans="1:7" ht="15.75" x14ac:dyDescent="0.25">
      <c r="A30" s="7" t="s">
        <v>54</v>
      </c>
      <c r="B30" s="11" t="s">
        <v>53</v>
      </c>
      <c r="C30" s="9"/>
      <c r="D30" s="15">
        <f>+D31</f>
        <v>5</v>
      </c>
      <c r="E30" s="9"/>
      <c r="F30" s="15">
        <f>+F31</f>
        <v>1</v>
      </c>
      <c r="G30" s="9"/>
    </row>
    <row r="31" spans="1:7" x14ac:dyDescent="0.25">
      <c r="A31" s="6" t="s">
        <v>55</v>
      </c>
      <c r="B31" s="9" t="s">
        <v>53</v>
      </c>
      <c r="C31" s="9"/>
      <c r="D31" s="15">
        <f>+D32</f>
        <v>5</v>
      </c>
      <c r="E31" s="9"/>
      <c r="F31" s="15">
        <f>+F32</f>
        <v>1</v>
      </c>
      <c r="G31" s="9"/>
    </row>
    <row r="32" spans="1:7" ht="30" x14ac:dyDescent="0.25">
      <c r="A32" s="6" t="s">
        <v>57</v>
      </c>
      <c r="B32" s="5" t="s">
        <v>56</v>
      </c>
      <c r="C32" s="1" t="s">
        <v>22</v>
      </c>
      <c r="D32" s="13">
        <f>IF(C32="Si",5,IF(C32="No",1,0))</f>
        <v>5</v>
      </c>
      <c r="E32" s="1" t="s">
        <v>25</v>
      </c>
      <c r="F32" s="13">
        <f>IF(E32="Adecuado",5,IF(E32="Parcialmente",3,IF(E32="No adecuado",1,0)))</f>
        <v>1</v>
      </c>
      <c r="G32" s="1"/>
    </row>
    <row r="33" spans="1:7" x14ac:dyDescent="0.25">
      <c r="A33" s="7" t="s">
        <v>58</v>
      </c>
      <c r="B33" s="12" t="s">
        <v>59</v>
      </c>
      <c r="C33" s="9"/>
      <c r="D33" s="15">
        <f>+D34</f>
        <v>1</v>
      </c>
      <c r="E33" s="9"/>
      <c r="F33" s="15">
        <f>+F34</f>
        <v>1</v>
      </c>
      <c r="G33" s="9"/>
    </row>
    <row r="34" spans="1:7" x14ac:dyDescent="0.25">
      <c r="A34" s="6" t="s">
        <v>60</v>
      </c>
      <c r="B34" s="9" t="s">
        <v>59</v>
      </c>
      <c r="C34" s="9"/>
      <c r="D34" s="15">
        <f>+D35</f>
        <v>1</v>
      </c>
      <c r="E34" s="9"/>
      <c r="F34" s="15">
        <f>+F35</f>
        <v>1</v>
      </c>
      <c r="G34" s="9"/>
    </row>
    <row r="35" spans="1:7" ht="45" x14ac:dyDescent="0.25">
      <c r="A35" s="6" t="s">
        <v>61</v>
      </c>
      <c r="B35" s="5" t="s">
        <v>62</v>
      </c>
      <c r="C35" s="1" t="s">
        <v>23</v>
      </c>
      <c r="D35" s="13">
        <f>IF(C35="Si",5,IF(C35="No",1,0))</f>
        <v>1</v>
      </c>
      <c r="E35" s="1" t="s">
        <v>25</v>
      </c>
      <c r="F35" s="13">
        <f>IF(E35="Adecuado",5,IF(E35="Parcialmente",3,IF(E35="No adecuado",1,0)))</f>
        <v>1</v>
      </c>
      <c r="G35" s="1"/>
    </row>
  </sheetData>
  <mergeCells count="1">
    <mergeCell ref="B2:G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Hoja2!$H$20:$H$23</xm:f>
          </x14:formula1>
          <xm:sqref>E13 E15 E19 E21 E23 E25 E27 E29 E32 E35</xm:sqref>
        </x14:dataValidation>
        <x14:dataValidation type="list" allowBlank="1" showInputMessage="1" showErrorMessage="1" xr:uid="{00000000-0002-0000-0000-000001000000}">
          <x14:formula1>
            <xm:f>Hoja2!$F$20:$F$22</xm:f>
          </x14:formula1>
          <xm:sqref>D13 D15 D19 D21 D23 D25 D27 D29 D32 D35</xm:sqref>
        </x14:dataValidation>
        <x14:dataValidation type="list" allowBlank="1" showInputMessage="1" showErrorMessage="1" xr:uid="{00000000-0002-0000-0000-000002000000}">
          <x14:formula1>
            <xm:f>Hoja2!$E$20:$E$22</xm:f>
          </x14:formula1>
          <xm:sqref>C13 C15 C19 C21 C23 C25 C27 C29 C32 C35</xm:sqref>
        </x14:dataValidation>
        <x14:dataValidation type="list" allowBlank="1" showInputMessage="1" showErrorMessage="1" xr:uid="{00000000-0002-0000-0000-000003000000}">
          <x14:formula1>
            <xm:f>Hoja2!$I$20:$I$23</xm:f>
          </x14:formula1>
          <xm:sqref>F13 F15 F19 F21 F23 F25 F27 F29 F32 F35</xm:sqref>
        </x14:dataValidation>
        <x14:dataValidation type="list" allowBlank="1" showInputMessage="1" showErrorMessage="1" xr:uid="{00000000-0002-0000-0000-000004000000}">
          <x14:formula1>
            <xm:f>Hoja2!$L$20:$L$24</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workbookViewId="0">
      <selection activeCell="D10" sqref="D10"/>
    </sheetView>
  </sheetViews>
  <sheetFormatPr baseColWidth="10" defaultRowHeight="15" x14ac:dyDescent="0.25"/>
  <cols>
    <col min="8" max="8" width="15.7109375" customWidth="1"/>
    <col min="12" max="12" width="18.85546875" customWidth="1"/>
  </cols>
  <sheetData>
    <row r="1" spans="1:13" x14ac:dyDescent="0.25">
      <c r="A1" t="s">
        <v>19</v>
      </c>
      <c r="C1" t="s">
        <v>17</v>
      </c>
      <c r="D1" s="4">
        <f>IF(C1="si",1,IF(C1="no",2,0))</f>
        <v>1</v>
      </c>
      <c r="F1" t="s">
        <v>20</v>
      </c>
      <c r="H1" t="s">
        <v>20</v>
      </c>
      <c r="I1">
        <f>IF(H1="N/A",0,IF(H1="si",1,IF(H1="no",2,"")))</f>
        <v>0</v>
      </c>
      <c r="K1">
        <v>1</v>
      </c>
      <c r="M1" t="str">
        <f t="shared" ref="M1:M5" si="0">IF(AND(K1&gt;=1,K1&lt;=2),"INADECUADO",IF(AND(K1&gt;2,K1&lt;=3),"DEFICIENTE",IF(AND(K1&gt;3,K1&lt;=4),"ACEPTABLE",IF(AND(K1&gt;4,K1&lt;=4.7),"ADECUADO",IF(AND(K1&gt;4.7,K1&lt;=5),"ÓPTIMO","Fuera de rango")))))</f>
        <v>INADECUADO</v>
      </c>
    </row>
    <row r="2" spans="1:13" x14ac:dyDescent="0.25">
      <c r="A2" t="s">
        <v>17</v>
      </c>
      <c r="C2" t="s">
        <v>19</v>
      </c>
      <c r="D2" s="4">
        <f>IF(B8="si",1,IF(B8="no",2,0))</f>
        <v>0</v>
      </c>
      <c r="F2" t="s">
        <v>17</v>
      </c>
      <c r="I2" t="str">
        <f>IF(H2="N/A",0,IF(H2="si",1,IF(H2="no",2,"")))</f>
        <v/>
      </c>
      <c r="K2">
        <v>8</v>
      </c>
      <c r="M2" t="str">
        <f t="shared" si="0"/>
        <v>Fuera de rango</v>
      </c>
    </row>
    <row r="3" spans="1:13" x14ac:dyDescent="0.25">
      <c r="A3" t="s">
        <v>18</v>
      </c>
      <c r="C3" t="s">
        <v>19</v>
      </c>
      <c r="D3" s="4">
        <f t="shared" ref="D3:D16" si="1">IF(C3="si",1,IF(C3="no",2,0))</f>
        <v>0</v>
      </c>
      <c r="F3" t="s">
        <v>18</v>
      </c>
      <c r="K3">
        <v>6</v>
      </c>
      <c r="M3" t="str">
        <f t="shared" si="0"/>
        <v>Fuera de rango</v>
      </c>
    </row>
    <row r="4" spans="1:13" x14ac:dyDescent="0.25">
      <c r="C4" t="s">
        <v>19</v>
      </c>
      <c r="D4" s="4">
        <f t="shared" si="1"/>
        <v>0</v>
      </c>
      <c r="K4">
        <v>0.99</v>
      </c>
      <c r="M4" t="str">
        <f t="shared" si="0"/>
        <v>Fuera de rango</v>
      </c>
    </row>
    <row r="5" spans="1:13" x14ac:dyDescent="0.25">
      <c r="C5" t="s">
        <v>17</v>
      </c>
      <c r="D5" s="4">
        <f t="shared" si="1"/>
        <v>1</v>
      </c>
      <c r="K5">
        <v>0.8</v>
      </c>
      <c r="M5" t="str">
        <f t="shared" si="0"/>
        <v>Fuera de rango</v>
      </c>
    </row>
    <row r="6" spans="1:13" x14ac:dyDescent="0.25">
      <c r="C6" t="s">
        <v>17</v>
      </c>
      <c r="D6" s="4">
        <f t="shared" si="1"/>
        <v>1</v>
      </c>
      <c r="K6" s="19">
        <v>1</v>
      </c>
      <c r="L6" t="str">
        <f>IF(AND(K6&gt;=1,K6&lt;=2),"INADECUADO",IF(AND(K6&gt;2,K6&lt;=3),"DEFICIENTE",IF(AND(K6&gt;3,K6&lt;=4),"ACEPTABLE",IF(AND(K6&gt;4,K6&lt;=4.7),"ADECUADO",IF(AND(K6&gt;4.7,K6&lt;=5),"ÓPTIMO","fuera del rango")))))</f>
        <v>INADECUADO</v>
      </c>
      <c r="M6" t="str">
        <f>IF(AND(K6&gt;=1,K6&lt;=2),"INADECUADO",IF(AND(K6&gt;2,K6&lt;=3),"DEFICIENTE",IF(AND(K6&gt;3,K6&lt;=4),"ACEPTABLE",IF(AND(K6&gt;4,K6&lt;=4.7),"ADECUADO",IF(AND(K6&gt;4.7,K6&lt;=5),"ÓPTIMO","Fuera de rango")))))</f>
        <v>INADECUADO</v>
      </c>
    </row>
    <row r="7" spans="1:13" x14ac:dyDescent="0.25">
      <c r="C7" t="s">
        <v>17</v>
      </c>
      <c r="D7" s="4">
        <f t="shared" si="1"/>
        <v>1</v>
      </c>
      <c r="I7">
        <v>1</v>
      </c>
      <c r="K7" s="19">
        <v>1.1000000000000001</v>
      </c>
      <c r="L7" t="str">
        <f t="shared" ref="L7:L46" si="2">IF(AND(K7&gt;=1,K7&lt;=2),"INADECUADO",IF(AND(K7&gt;2,K7&lt;=3),"DEFICIENTE",IF(AND(K7&gt;3,K7&lt;=4),"ACEPTABLE",IF(AND(K7&gt;4,K7&lt;=4.7),"ADECUADO",IF(AND(K7&gt;4.7,K7&lt;=5),"ÓPTIMO","fuera del rango")))))</f>
        <v>INADECUADO</v>
      </c>
      <c r="M7" t="str">
        <f t="shared" ref="M7:M46" si="3">IF(AND(K7&gt;=1,K7&lt;=2),"INADECUADO",IF(AND(K7&gt;2,K7&lt;=3),"DEFICIENTE",IF(AND(K7&gt;3,K7&lt;=4),"ACEPTABLE",IF(AND(K7&gt;4,K7&lt;=4.7),"ADECUADO",IF(AND(K7&gt;4.7,K7&lt;=5),"ÓPTIMO","Fuera de rango")))))</f>
        <v>INADECUADO</v>
      </c>
    </row>
    <row r="8" spans="1:13" x14ac:dyDescent="0.25">
      <c r="C8" t="s">
        <v>17</v>
      </c>
      <c r="D8" s="4">
        <f t="shared" si="1"/>
        <v>1</v>
      </c>
      <c r="I8">
        <v>2</v>
      </c>
      <c r="K8" s="19">
        <v>1.2</v>
      </c>
      <c r="L8" t="str">
        <f t="shared" si="2"/>
        <v>INADECUADO</v>
      </c>
      <c r="M8" t="str">
        <f t="shared" si="3"/>
        <v>INADECUADO</v>
      </c>
    </row>
    <row r="9" spans="1:13" x14ac:dyDescent="0.25">
      <c r="C9" t="s">
        <v>17</v>
      </c>
      <c r="D9" s="4">
        <f t="shared" si="1"/>
        <v>1</v>
      </c>
      <c r="I9">
        <v>3</v>
      </c>
      <c r="K9" s="19">
        <v>1.3</v>
      </c>
      <c r="L9" t="str">
        <f t="shared" si="2"/>
        <v>INADECUADO</v>
      </c>
      <c r="M9" t="str">
        <f t="shared" si="3"/>
        <v>INADECUADO</v>
      </c>
    </row>
    <row r="10" spans="1:13" x14ac:dyDescent="0.25">
      <c r="C10" t="s">
        <v>17</v>
      </c>
      <c r="D10" s="4">
        <f t="shared" si="1"/>
        <v>1</v>
      </c>
      <c r="I10">
        <v>4</v>
      </c>
      <c r="K10" s="19">
        <v>1.4</v>
      </c>
      <c r="L10" t="str">
        <f t="shared" si="2"/>
        <v>INADECUADO</v>
      </c>
      <c r="M10" t="str">
        <f t="shared" si="3"/>
        <v>INADECUADO</v>
      </c>
    </row>
    <row r="11" spans="1:13" x14ac:dyDescent="0.25">
      <c r="C11" t="s">
        <v>17</v>
      </c>
      <c r="D11" s="4">
        <f t="shared" si="1"/>
        <v>1</v>
      </c>
      <c r="I11">
        <v>4.7</v>
      </c>
      <c r="K11" s="19">
        <v>1.5</v>
      </c>
      <c r="L11" t="str">
        <f t="shared" si="2"/>
        <v>INADECUADO</v>
      </c>
      <c r="M11" t="str">
        <f t="shared" si="3"/>
        <v>INADECUADO</v>
      </c>
    </row>
    <row r="12" spans="1:13" x14ac:dyDescent="0.25">
      <c r="C12" t="s">
        <v>17</v>
      </c>
      <c r="D12" s="4">
        <f t="shared" si="1"/>
        <v>1</v>
      </c>
      <c r="I12">
        <v>5</v>
      </c>
      <c r="K12" s="19">
        <v>1.6</v>
      </c>
      <c r="L12" t="str">
        <f t="shared" si="2"/>
        <v>INADECUADO</v>
      </c>
      <c r="M12" t="str">
        <f t="shared" si="3"/>
        <v>INADECUADO</v>
      </c>
    </row>
    <row r="13" spans="1:13" x14ac:dyDescent="0.25">
      <c r="C13" t="s">
        <v>17</v>
      </c>
      <c r="D13" s="4">
        <f t="shared" si="1"/>
        <v>1</v>
      </c>
      <c r="K13" s="19">
        <v>1.7</v>
      </c>
      <c r="L13" t="str">
        <f t="shared" si="2"/>
        <v>INADECUADO</v>
      </c>
      <c r="M13" t="str">
        <f t="shared" si="3"/>
        <v>INADECUADO</v>
      </c>
    </row>
    <row r="14" spans="1:13" x14ac:dyDescent="0.25">
      <c r="C14" t="s">
        <v>17</v>
      </c>
      <c r="D14" s="4">
        <f t="shared" si="1"/>
        <v>1</v>
      </c>
      <c r="K14" s="19">
        <v>1.8</v>
      </c>
      <c r="L14" t="str">
        <f t="shared" si="2"/>
        <v>INADECUADO</v>
      </c>
      <c r="M14" t="str">
        <f t="shared" si="3"/>
        <v>INADECUADO</v>
      </c>
    </row>
    <row r="15" spans="1:13" x14ac:dyDescent="0.25">
      <c r="C15" t="s">
        <v>17</v>
      </c>
      <c r="D15" s="4">
        <f t="shared" si="1"/>
        <v>1</v>
      </c>
      <c r="K15" s="19">
        <v>1.9</v>
      </c>
      <c r="L15" t="str">
        <f t="shared" si="2"/>
        <v>INADECUADO</v>
      </c>
      <c r="M15" t="str">
        <f t="shared" si="3"/>
        <v>INADECUADO</v>
      </c>
    </row>
    <row r="16" spans="1:13" x14ac:dyDescent="0.25">
      <c r="D16" s="4">
        <f t="shared" si="1"/>
        <v>0</v>
      </c>
      <c r="K16" s="19">
        <v>2</v>
      </c>
      <c r="L16" t="str">
        <f t="shared" si="2"/>
        <v>INADECUADO</v>
      </c>
      <c r="M16" t="str">
        <f t="shared" si="3"/>
        <v>INADECUADO</v>
      </c>
    </row>
    <row r="17" spans="5:17" x14ac:dyDescent="0.25">
      <c r="K17" s="19">
        <v>2.1</v>
      </c>
      <c r="L17" t="str">
        <f t="shared" si="2"/>
        <v>DEFICIENTE</v>
      </c>
      <c r="M17" t="str">
        <f t="shared" si="3"/>
        <v>DEFICIENTE</v>
      </c>
    </row>
    <row r="18" spans="5:17" x14ac:dyDescent="0.25">
      <c r="K18" s="19">
        <v>2.2000000000000002</v>
      </c>
      <c r="L18" t="str">
        <f t="shared" si="2"/>
        <v>DEFICIENTE</v>
      </c>
      <c r="M18" t="str">
        <f t="shared" si="3"/>
        <v>DEFICIENTE</v>
      </c>
    </row>
    <row r="19" spans="5:17" x14ac:dyDescent="0.25">
      <c r="K19" s="19">
        <v>2.2999999999999998</v>
      </c>
      <c r="L19" t="str">
        <f t="shared" si="2"/>
        <v>DEFICIENTE</v>
      </c>
      <c r="M19" t="str">
        <f t="shared" si="3"/>
        <v>DEFICIENTE</v>
      </c>
    </row>
    <row r="20" spans="5:17" x14ac:dyDescent="0.25">
      <c r="E20" t="s">
        <v>20</v>
      </c>
      <c r="H20" t="s">
        <v>20</v>
      </c>
      <c r="I20">
        <v>0</v>
      </c>
      <c r="K20" s="19">
        <v>2.4</v>
      </c>
      <c r="L20" t="str">
        <f t="shared" si="2"/>
        <v>DEFICIENTE</v>
      </c>
      <c r="M20" t="str">
        <f t="shared" si="3"/>
        <v>DEFICIENTE</v>
      </c>
    </row>
    <row r="21" spans="5:17" x14ac:dyDescent="0.25">
      <c r="E21" t="s">
        <v>22</v>
      </c>
      <c r="F21">
        <v>5</v>
      </c>
      <c r="H21" t="s">
        <v>27</v>
      </c>
      <c r="I21">
        <v>5</v>
      </c>
      <c r="K21" s="19">
        <v>2.5</v>
      </c>
      <c r="L21" t="str">
        <f t="shared" si="2"/>
        <v>DEFICIENTE</v>
      </c>
      <c r="M21" t="str">
        <f t="shared" si="3"/>
        <v>DEFICIENTE</v>
      </c>
    </row>
    <row r="22" spans="5:17" x14ac:dyDescent="0.25">
      <c r="E22" t="s">
        <v>23</v>
      </c>
      <c r="F22">
        <v>1</v>
      </c>
      <c r="H22" t="s">
        <v>24</v>
      </c>
      <c r="I22">
        <v>3</v>
      </c>
      <c r="K22" s="19">
        <v>2.6</v>
      </c>
      <c r="L22" t="str">
        <f t="shared" si="2"/>
        <v>DEFICIENTE</v>
      </c>
      <c r="M22" t="str">
        <f t="shared" si="3"/>
        <v>DEFICIENTE</v>
      </c>
    </row>
    <row r="23" spans="5:17" x14ac:dyDescent="0.25">
      <c r="H23" t="s">
        <v>25</v>
      </c>
      <c r="I23">
        <v>1</v>
      </c>
      <c r="K23" s="19">
        <v>2.7</v>
      </c>
      <c r="L23" t="str">
        <f t="shared" si="2"/>
        <v>DEFICIENTE</v>
      </c>
      <c r="M23" t="str">
        <f t="shared" si="3"/>
        <v>DEFICIENTE</v>
      </c>
    </row>
    <row r="24" spans="5:17" x14ac:dyDescent="0.25">
      <c r="K24" s="19">
        <v>2.8</v>
      </c>
      <c r="L24" t="str">
        <f t="shared" si="2"/>
        <v>DEFICIENTE</v>
      </c>
      <c r="M24" t="str">
        <f t="shared" si="3"/>
        <v>DEFICIENTE</v>
      </c>
      <c r="Q24">
        <v>4.7</v>
      </c>
    </row>
    <row r="25" spans="5:17" x14ac:dyDescent="0.25">
      <c r="K25" s="19">
        <v>2.9</v>
      </c>
      <c r="L25" t="str">
        <f t="shared" si="2"/>
        <v>DEFICIENTE</v>
      </c>
      <c r="M25" t="str">
        <f t="shared" si="3"/>
        <v>DEFICIENTE</v>
      </c>
    </row>
    <row r="26" spans="5:17" x14ac:dyDescent="0.25">
      <c r="K26" s="19">
        <v>3</v>
      </c>
      <c r="L26" t="str">
        <f t="shared" si="2"/>
        <v>DEFICIENTE</v>
      </c>
      <c r="M26" t="str">
        <f t="shared" si="3"/>
        <v>DEFICIENTE</v>
      </c>
    </row>
    <row r="27" spans="5:17" x14ac:dyDescent="0.25">
      <c r="K27" s="19">
        <v>3.1</v>
      </c>
      <c r="L27" t="str">
        <f t="shared" si="2"/>
        <v>ACEPTABLE</v>
      </c>
      <c r="M27" t="str">
        <f t="shared" si="3"/>
        <v>ACEPTABLE</v>
      </c>
    </row>
    <row r="28" spans="5:17" x14ac:dyDescent="0.25">
      <c r="K28" s="19">
        <v>3.2</v>
      </c>
      <c r="L28" t="str">
        <f t="shared" si="2"/>
        <v>ACEPTABLE</v>
      </c>
      <c r="M28" t="str">
        <f t="shared" si="3"/>
        <v>ACEPTABLE</v>
      </c>
    </row>
    <row r="29" spans="5:17" x14ac:dyDescent="0.25">
      <c r="K29" s="19">
        <v>3.3</v>
      </c>
      <c r="L29" t="str">
        <f t="shared" si="2"/>
        <v>ACEPTABLE</v>
      </c>
      <c r="M29" t="str">
        <f t="shared" si="3"/>
        <v>ACEPTABLE</v>
      </c>
    </row>
    <row r="30" spans="5:17" x14ac:dyDescent="0.25">
      <c r="K30" s="19">
        <v>3.4</v>
      </c>
      <c r="L30" t="str">
        <f t="shared" si="2"/>
        <v>ACEPTABLE</v>
      </c>
      <c r="M30" t="str">
        <f t="shared" si="3"/>
        <v>ACEPTABLE</v>
      </c>
    </row>
    <row r="31" spans="5:17" x14ac:dyDescent="0.25">
      <c r="K31" s="19">
        <v>3.5</v>
      </c>
      <c r="L31" t="str">
        <f t="shared" si="2"/>
        <v>ACEPTABLE</v>
      </c>
      <c r="M31" t="str">
        <f t="shared" si="3"/>
        <v>ACEPTABLE</v>
      </c>
    </row>
    <row r="32" spans="5:17" x14ac:dyDescent="0.25">
      <c r="K32" s="19">
        <v>3.6</v>
      </c>
      <c r="L32" t="str">
        <f t="shared" si="2"/>
        <v>ACEPTABLE</v>
      </c>
      <c r="M32" t="str">
        <f t="shared" si="3"/>
        <v>ACEPTABLE</v>
      </c>
    </row>
    <row r="33" spans="11:13" x14ac:dyDescent="0.25">
      <c r="K33" s="19">
        <v>3.7</v>
      </c>
      <c r="L33" t="str">
        <f t="shared" si="2"/>
        <v>ACEPTABLE</v>
      </c>
      <c r="M33" t="str">
        <f t="shared" si="3"/>
        <v>ACEPTABLE</v>
      </c>
    </row>
    <row r="34" spans="11:13" x14ac:dyDescent="0.25">
      <c r="K34" s="19">
        <v>3.8</v>
      </c>
      <c r="L34" t="str">
        <f t="shared" si="2"/>
        <v>ACEPTABLE</v>
      </c>
      <c r="M34" t="str">
        <f t="shared" si="3"/>
        <v>ACEPTABLE</v>
      </c>
    </row>
    <row r="35" spans="11:13" x14ac:dyDescent="0.25">
      <c r="K35" s="19">
        <v>3.9</v>
      </c>
      <c r="L35" t="str">
        <f t="shared" si="2"/>
        <v>ACEPTABLE</v>
      </c>
      <c r="M35" t="str">
        <f t="shared" si="3"/>
        <v>ACEPTABLE</v>
      </c>
    </row>
    <row r="36" spans="11:13" x14ac:dyDescent="0.25">
      <c r="K36" s="19">
        <v>4</v>
      </c>
      <c r="L36" t="str">
        <f t="shared" si="2"/>
        <v>ACEPTABLE</v>
      </c>
      <c r="M36" t="str">
        <f t="shared" si="3"/>
        <v>ACEPTABLE</v>
      </c>
    </row>
    <row r="37" spans="11:13" x14ac:dyDescent="0.25">
      <c r="K37" s="19">
        <v>4.0999999999999996</v>
      </c>
      <c r="L37" t="str">
        <f t="shared" si="2"/>
        <v>ADECUADO</v>
      </c>
      <c r="M37" t="str">
        <f t="shared" si="3"/>
        <v>ADECUADO</v>
      </c>
    </row>
    <row r="38" spans="11:13" x14ac:dyDescent="0.25">
      <c r="K38" s="19">
        <v>4.2</v>
      </c>
      <c r="L38" t="str">
        <f t="shared" si="2"/>
        <v>ADECUADO</v>
      </c>
      <c r="M38" t="str">
        <f t="shared" si="3"/>
        <v>ADECUADO</v>
      </c>
    </row>
    <row r="39" spans="11:13" x14ac:dyDescent="0.25">
      <c r="K39" s="19">
        <v>4.3</v>
      </c>
      <c r="L39" t="str">
        <f t="shared" si="2"/>
        <v>ADECUADO</v>
      </c>
      <c r="M39" t="str">
        <f t="shared" si="3"/>
        <v>ADECUADO</v>
      </c>
    </row>
    <row r="40" spans="11:13" x14ac:dyDescent="0.25">
      <c r="K40" s="19">
        <v>4.4000000000000004</v>
      </c>
      <c r="L40" t="str">
        <f t="shared" si="2"/>
        <v>ADECUADO</v>
      </c>
      <c r="M40" t="str">
        <f t="shared" si="3"/>
        <v>ADECUADO</v>
      </c>
    </row>
    <row r="41" spans="11:13" x14ac:dyDescent="0.25">
      <c r="K41" s="19">
        <v>4.5</v>
      </c>
      <c r="L41" t="str">
        <f t="shared" si="2"/>
        <v>ADECUADO</v>
      </c>
      <c r="M41" t="str">
        <f t="shared" si="3"/>
        <v>ADECUADO</v>
      </c>
    </row>
    <row r="42" spans="11:13" x14ac:dyDescent="0.25">
      <c r="K42" s="19">
        <v>4.5999999999999996</v>
      </c>
      <c r="L42" t="str">
        <f t="shared" si="2"/>
        <v>ADECUADO</v>
      </c>
      <c r="M42" t="str">
        <f t="shared" si="3"/>
        <v>ADECUADO</v>
      </c>
    </row>
    <row r="43" spans="11:13" x14ac:dyDescent="0.25">
      <c r="K43" s="19">
        <v>4.7</v>
      </c>
      <c r="L43" t="str">
        <f t="shared" si="2"/>
        <v>ADECUADO</v>
      </c>
      <c r="M43" t="str">
        <f t="shared" si="3"/>
        <v>ADECUADO</v>
      </c>
    </row>
    <row r="44" spans="11:13" x14ac:dyDescent="0.25">
      <c r="K44" s="19">
        <v>4.8</v>
      </c>
      <c r="L44" t="str">
        <f t="shared" si="2"/>
        <v>ÓPTIMO</v>
      </c>
      <c r="M44" t="str">
        <f t="shared" si="3"/>
        <v>ÓPTIMO</v>
      </c>
    </row>
    <row r="45" spans="11:13" x14ac:dyDescent="0.25">
      <c r="K45" s="19">
        <v>4.9000000000000004</v>
      </c>
      <c r="L45" t="str">
        <f t="shared" si="2"/>
        <v>ÓPTIMO</v>
      </c>
      <c r="M45" t="str">
        <f t="shared" si="3"/>
        <v>ÓPTIMO</v>
      </c>
    </row>
    <row r="46" spans="11:13" x14ac:dyDescent="0.25">
      <c r="K46" s="19">
        <v>5</v>
      </c>
      <c r="L46" t="str">
        <f t="shared" si="2"/>
        <v>ÓPTIMO</v>
      </c>
      <c r="M46" t="str">
        <f t="shared" si="3"/>
        <v>ÓPTIMO</v>
      </c>
    </row>
  </sheetData>
  <dataConsolidate/>
  <dataValidations xWindow="626" yWindow="279" count="3">
    <dataValidation type="list" allowBlank="1" showInputMessage="1" showErrorMessage="1" sqref="C1:C15" xr:uid="{00000000-0002-0000-0100-000000000000}">
      <formula1>$A$1:$A$3</formula1>
    </dataValidation>
    <dataValidation type="list" allowBlank="1" showInputMessage="1" showErrorMessage="1" sqref="H1" xr:uid="{00000000-0002-0000-0100-000001000000}">
      <formula1>$F$1:$F$3</formula1>
    </dataValidation>
    <dataValidation type="list" errorStyle="warning" allowBlank="1" showInputMessage="1" showErrorMessage="1" error="Solo se pueden las tres opciones" prompt="Digite la opción correspondiente" sqref="H2" xr:uid="{00000000-0002-0000-0100-000002000000}">
      <formula1>$F$1:$F$3</formula1>
    </dataValidation>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8"/>
  <sheetViews>
    <sheetView topLeftCell="A22" zoomScale="85" zoomScaleNormal="85" workbookViewId="0">
      <selection activeCell="B115" sqref="B115"/>
    </sheetView>
  </sheetViews>
  <sheetFormatPr baseColWidth="10" defaultColWidth="11.42578125" defaultRowHeight="15" x14ac:dyDescent="0.25"/>
  <cols>
    <col min="1" max="1" width="41.7109375" style="24" customWidth="1"/>
    <col min="2" max="2" width="51.140625" style="24" customWidth="1"/>
    <col min="3" max="3" width="8.5703125" style="24" bestFit="1" customWidth="1"/>
    <col min="4" max="4" width="48.5703125" style="24" customWidth="1"/>
    <col min="5" max="5" width="21.42578125" style="84" customWidth="1"/>
    <col min="6" max="7" width="0" style="24" hidden="1" customWidth="1"/>
    <col min="8" max="16384" width="11.42578125" style="24"/>
  </cols>
  <sheetData>
    <row r="1" spans="1:8" x14ac:dyDescent="0.25">
      <c r="A1" s="22" t="s">
        <v>69</v>
      </c>
      <c r="B1" s="23"/>
      <c r="C1" s="23"/>
      <c r="D1" s="23"/>
      <c r="E1" s="83"/>
    </row>
    <row r="2" spans="1:8" x14ac:dyDescent="0.25">
      <c r="A2" s="25" t="s">
        <v>70</v>
      </c>
      <c r="B2" s="25"/>
      <c r="C2" s="25"/>
      <c r="D2" s="25"/>
      <c r="E2" s="83"/>
    </row>
    <row r="3" spans="1:8" ht="15.75" thickBot="1" x14ac:dyDescent="0.3">
      <c r="A3" s="26" t="s">
        <v>129</v>
      </c>
      <c r="B3" s="27" t="s">
        <v>130</v>
      </c>
      <c r="C3" s="28" t="s">
        <v>131</v>
      </c>
      <c r="D3" s="28" t="s">
        <v>6</v>
      </c>
      <c r="E3" s="28" t="s">
        <v>6</v>
      </c>
      <c r="H3" s="28" t="s">
        <v>192</v>
      </c>
    </row>
    <row r="4" spans="1:8" ht="60" x14ac:dyDescent="0.25">
      <c r="A4" s="39" t="s">
        <v>71</v>
      </c>
      <c r="B4" s="40" t="s">
        <v>132</v>
      </c>
      <c r="C4" s="40" t="s">
        <v>124</v>
      </c>
      <c r="D4" s="41" t="s">
        <v>133</v>
      </c>
      <c r="E4" s="83" t="s">
        <v>189</v>
      </c>
      <c r="F4" s="24">
        <v>0.5</v>
      </c>
      <c r="G4" s="24">
        <f>+IF(E4="SI",1,IF(E4="PARCIALMENTE",0.6,IF(E4="NO",0,0)))</f>
        <v>1</v>
      </c>
      <c r="H4" s="24">
        <f>+F4*G4</f>
        <v>0.5</v>
      </c>
    </row>
    <row r="5" spans="1:8" ht="30" x14ac:dyDescent="0.25">
      <c r="A5" s="42" t="s">
        <v>71</v>
      </c>
      <c r="B5" s="29" t="s">
        <v>143</v>
      </c>
      <c r="C5" s="29" t="s">
        <v>125</v>
      </c>
      <c r="D5" s="43" t="s">
        <v>133</v>
      </c>
      <c r="E5" s="83" t="s">
        <v>189</v>
      </c>
      <c r="F5" s="24">
        <f>+(0.5)/4</f>
        <v>0.125</v>
      </c>
      <c r="G5" s="24">
        <f t="shared" ref="G5:G39" si="0">+IF(E5="SI",1,IF(E5="PARCIALMENTE",0.6,IF(E5="NO",0,0)))</f>
        <v>1</v>
      </c>
      <c r="H5" s="24">
        <f t="shared" ref="H5:H38" si="1">+F5*G5</f>
        <v>0.125</v>
      </c>
    </row>
    <row r="6" spans="1:8" ht="60" x14ac:dyDescent="0.25">
      <c r="A6" s="42" t="s">
        <v>71</v>
      </c>
      <c r="B6" s="29" t="s">
        <v>142</v>
      </c>
      <c r="C6" s="29" t="s">
        <v>125</v>
      </c>
      <c r="D6" s="43" t="s">
        <v>134</v>
      </c>
      <c r="E6" s="83" t="s">
        <v>189</v>
      </c>
      <c r="F6" s="24">
        <f t="shared" ref="F6:F9" si="2">+(0.5)/4</f>
        <v>0.125</v>
      </c>
      <c r="G6" s="24">
        <f t="shared" si="0"/>
        <v>1</v>
      </c>
      <c r="H6" s="24">
        <f t="shared" si="1"/>
        <v>0.125</v>
      </c>
    </row>
    <row r="7" spans="1:8" ht="45" x14ac:dyDescent="0.25">
      <c r="A7" s="44" t="s">
        <v>71</v>
      </c>
      <c r="B7" s="31" t="s">
        <v>72</v>
      </c>
      <c r="C7" s="31" t="s">
        <v>125</v>
      </c>
      <c r="D7" s="45"/>
      <c r="E7" s="83" t="s">
        <v>189</v>
      </c>
      <c r="G7" s="24">
        <f t="shared" si="0"/>
        <v>1</v>
      </c>
      <c r="H7" s="24">
        <f t="shared" si="1"/>
        <v>0</v>
      </c>
    </row>
    <row r="8" spans="1:8" ht="30" x14ac:dyDescent="0.25">
      <c r="A8" s="42" t="s">
        <v>71</v>
      </c>
      <c r="B8" s="29" t="s">
        <v>136</v>
      </c>
      <c r="C8" s="29" t="s">
        <v>125</v>
      </c>
      <c r="D8" s="43" t="s">
        <v>133</v>
      </c>
      <c r="E8" s="83" t="s">
        <v>189</v>
      </c>
      <c r="F8" s="24">
        <f t="shared" si="2"/>
        <v>0.125</v>
      </c>
      <c r="G8" s="24">
        <f t="shared" si="0"/>
        <v>1</v>
      </c>
      <c r="H8" s="24">
        <f t="shared" si="1"/>
        <v>0.125</v>
      </c>
    </row>
    <row r="9" spans="1:8" ht="30.75" thickBot="1" x14ac:dyDescent="0.3">
      <c r="A9" s="46" t="s">
        <v>71</v>
      </c>
      <c r="B9" s="47" t="s">
        <v>135</v>
      </c>
      <c r="C9" s="47" t="s">
        <v>125</v>
      </c>
      <c r="D9" s="20" t="s">
        <v>133</v>
      </c>
      <c r="E9" s="83" t="s">
        <v>189</v>
      </c>
      <c r="F9" s="24">
        <f t="shared" si="2"/>
        <v>0.125</v>
      </c>
      <c r="G9" s="24">
        <f t="shared" si="0"/>
        <v>1</v>
      </c>
      <c r="H9" s="24">
        <f t="shared" si="1"/>
        <v>0.125</v>
      </c>
    </row>
    <row r="10" spans="1:8" ht="60" x14ac:dyDescent="0.25">
      <c r="A10" s="48" t="s">
        <v>73</v>
      </c>
      <c r="B10" s="40" t="s">
        <v>9</v>
      </c>
      <c r="C10" s="49" t="s">
        <v>124</v>
      </c>
      <c r="D10" s="41" t="s">
        <v>133</v>
      </c>
      <c r="E10" s="83" t="s">
        <v>189</v>
      </c>
      <c r="F10" s="24">
        <v>0.5</v>
      </c>
      <c r="G10" s="24">
        <f t="shared" si="0"/>
        <v>1</v>
      </c>
      <c r="H10" s="24">
        <f t="shared" si="1"/>
        <v>0.5</v>
      </c>
    </row>
    <row r="11" spans="1:8" x14ac:dyDescent="0.25">
      <c r="A11" s="50" t="s">
        <v>73</v>
      </c>
      <c r="B11" s="29" t="s">
        <v>144</v>
      </c>
      <c r="C11" s="30" t="s">
        <v>125</v>
      </c>
      <c r="D11" s="43" t="s">
        <v>133</v>
      </c>
      <c r="E11" s="83" t="s">
        <v>189</v>
      </c>
      <c r="F11" s="24">
        <v>0.25</v>
      </c>
      <c r="G11" s="24">
        <f t="shared" si="0"/>
        <v>1</v>
      </c>
      <c r="H11" s="24">
        <f t="shared" si="1"/>
        <v>0.25</v>
      </c>
    </row>
    <row r="12" spans="1:8" ht="15.75" thickBot="1" x14ac:dyDescent="0.3">
      <c r="A12" s="51" t="s">
        <v>73</v>
      </c>
      <c r="B12" s="47" t="s">
        <v>137</v>
      </c>
      <c r="C12" s="52" t="s">
        <v>125</v>
      </c>
      <c r="D12" s="20" t="s">
        <v>133</v>
      </c>
      <c r="E12" s="83" t="s">
        <v>189</v>
      </c>
      <c r="F12" s="24">
        <v>0.25</v>
      </c>
      <c r="G12" s="24">
        <f t="shared" si="0"/>
        <v>1</v>
      </c>
      <c r="H12" s="24">
        <f t="shared" si="1"/>
        <v>0.25</v>
      </c>
    </row>
    <row r="13" spans="1:8" ht="120" x14ac:dyDescent="0.25">
      <c r="A13" s="48" t="s">
        <v>73</v>
      </c>
      <c r="B13" s="40" t="s">
        <v>146</v>
      </c>
      <c r="C13" s="49" t="s">
        <v>124</v>
      </c>
      <c r="D13" s="41" t="s">
        <v>133</v>
      </c>
      <c r="E13" s="83" t="s">
        <v>189</v>
      </c>
      <c r="F13" s="82">
        <v>0.5</v>
      </c>
      <c r="G13" s="24">
        <f t="shared" si="0"/>
        <v>1</v>
      </c>
      <c r="H13" s="24">
        <f t="shared" si="1"/>
        <v>0.5</v>
      </c>
    </row>
    <row r="14" spans="1:8" ht="30" x14ac:dyDescent="0.25">
      <c r="A14" s="50" t="s">
        <v>73</v>
      </c>
      <c r="B14" s="29" t="s">
        <v>145</v>
      </c>
      <c r="C14" s="30" t="s">
        <v>125</v>
      </c>
      <c r="D14" s="43" t="s">
        <v>133</v>
      </c>
      <c r="E14" s="83" t="s">
        <v>189</v>
      </c>
      <c r="F14" s="24">
        <f>0.5/3</f>
        <v>0.16666666666666666</v>
      </c>
      <c r="G14" s="24">
        <f t="shared" si="0"/>
        <v>1</v>
      </c>
      <c r="H14" s="24">
        <f t="shared" si="1"/>
        <v>0.16666666666666666</v>
      </c>
    </row>
    <row r="15" spans="1:8" ht="30" x14ac:dyDescent="0.25">
      <c r="A15" s="50" t="s">
        <v>73</v>
      </c>
      <c r="B15" s="29" t="s">
        <v>138</v>
      </c>
      <c r="C15" s="30" t="s">
        <v>125</v>
      </c>
      <c r="D15" s="43" t="s">
        <v>133</v>
      </c>
      <c r="E15" s="83" t="s">
        <v>189</v>
      </c>
      <c r="F15" s="24">
        <f>0.5/3</f>
        <v>0.16666666666666666</v>
      </c>
      <c r="G15" s="24">
        <f t="shared" si="0"/>
        <v>1</v>
      </c>
      <c r="H15" s="24">
        <f t="shared" si="1"/>
        <v>0.16666666666666666</v>
      </c>
    </row>
    <row r="16" spans="1:8" ht="15.75" thickBot="1" x14ac:dyDescent="0.3">
      <c r="A16" s="51" t="s">
        <v>73</v>
      </c>
      <c r="B16" s="47" t="s">
        <v>139</v>
      </c>
      <c r="C16" s="52" t="s">
        <v>125</v>
      </c>
      <c r="D16" s="20" t="s">
        <v>133</v>
      </c>
      <c r="E16" s="83" t="s">
        <v>189</v>
      </c>
      <c r="F16" s="24">
        <f>0.5/3</f>
        <v>0.16666666666666666</v>
      </c>
      <c r="G16" s="24">
        <f t="shared" si="0"/>
        <v>1</v>
      </c>
      <c r="H16" s="24">
        <f t="shared" si="1"/>
        <v>0.16666666666666666</v>
      </c>
    </row>
    <row r="17" spans="1:8" ht="30" x14ac:dyDescent="0.25">
      <c r="A17" s="48" t="s">
        <v>73</v>
      </c>
      <c r="B17" s="40" t="s">
        <v>140</v>
      </c>
      <c r="C17" s="49" t="s">
        <v>124</v>
      </c>
      <c r="D17" s="41" t="s">
        <v>133</v>
      </c>
      <c r="E17" s="83" t="s">
        <v>189</v>
      </c>
      <c r="F17" s="24">
        <v>0.5</v>
      </c>
      <c r="G17" s="24">
        <f t="shared" si="0"/>
        <v>1</v>
      </c>
      <c r="H17" s="24">
        <f t="shared" si="1"/>
        <v>0.5</v>
      </c>
    </row>
    <row r="18" spans="1:8" ht="30" x14ac:dyDescent="0.25">
      <c r="A18" s="50" t="s">
        <v>73</v>
      </c>
      <c r="B18" s="29" t="s">
        <v>145</v>
      </c>
      <c r="C18" s="30" t="s">
        <v>125</v>
      </c>
      <c r="D18" s="43" t="s">
        <v>133</v>
      </c>
      <c r="E18" s="83" t="s">
        <v>189</v>
      </c>
      <c r="F18" s="24">
        <v>0.25</v>
      </c>
      <c r="G18" s="24">
        <f t="shared" si="0"/>
        <v>1</v>
      </c>
      <c r="H18" s="24">
        <f t="shared" si="1"/>
        <v>0.25</v>
      </c>
    </row>
    <row r="19" spans="1:8" ht="15.75" thickBot="1" x14ac:dyDescent="0.3">
      <c r="A19" s="51" t="s">
        <v>73</v>
      </c>
      <c r="B19" s="47" t="s">
        <v>141</v>
      </c>
      <c r="C19" s="52" t="s">
        <v>125</v>
      </c>
      <c r="D19" s="20" t="s">
        <v>133</v>
      </c>
      <c r="E19" s="83" t="s">
        <v>189</v>
      </c>
      <c r="F19" s="24">
        <v>0.25</v>
      </c>
      <c r="G19" s="24">
        <f t="shared" si="0"/>
        <v>1</v>
      </c>
      <c r="H19" s="24">
        <f t="shared" si="1"/>
        <v>0.25</v>
      </c>
    </row>
    <row r="20" spans="1:8" ht="120" x14ac:dyDescent="0.25">
      <c r="A20" s="48" t="s">
        <v>73</v>
      </c>
      <c r="B20" s="40" t="s">
        <v>147</v>
      </c>
      <c r="C20" s="49" t="s">
        <v>124</v>
      </c>
      <c r="D20" s="41" t="s">
        <v>133</v>
      </c>
      <c r="E20" s="83" t="s">
        <v>191</v>
      </c>
      <c r="F20" s="24">
        <v>0.5</v>
      </c>
      <c r="G20" s="24">
        <f t="shared" si="0"/>
        <v>0.6</v>
      </c>
      <c r="H20" s="24">
        <f t="shared" si="1"/>
        <v>0.3</v>
      </c>
    </row>
    <row r="21" spans="1:8" ht="30" x14ac:dyDescent="0.25">
      <c r="A21" s="50" t="s">
        <v>73</v>
      </c>
      <c r="B21" s="29" t="s">
        <v>145</v>
      </c>
      <c r="C21" s="30" t="s">
        <v>125</v>
      </c>
      <c r="D21" s="43" t="s">
        <v>133</v>
      </c>
      <c r="E21" s="83" t="s">
        <v>191</v>
      </c>
      <c r="F21" s="24">
        <v>0.25</v>
      </c>
      <c r="G21" s="24">
        <f t="shared" si="0"/>
        <v>0.6</v>
      </c>
      <c r="H21" s="24">
        <f t="shared" si="1"/>
        <v>0.15</v>
      </c>
    </row>
    <row r="22" spans="1:8" ht="15.75" thickBot="1" x14ac:dyDescent="0.3">
      <c r="A22" s="51" t="s">
        <v>73</v>
      </c>
      <c r="B22" s="47" t="s">
        <v>141</v>
      </c>
      <c r="C22" s="52" t="s">
        <v>125</v>
      </c>
      <c r="D22" s="20" t="s">
        <v>133</v>
      </c>
      <c r="E22" s="83" t="s">
        <v>191</v>
      </c>
      <c r="F22" s="24">
        <v>0.25</v>
      </c>
      <c r="G22" s="24">
        <f t="shared" si="0"/>
        <v>0.6</v>
      </c>
      <c r="H22" s="24">
        <f t="shared" si="1"/>
        <v>0.15</v>
      </c>
    </row>
    <row r="23" spans="1:8" ht="150" x14ac:dyDescent="0.25">
      <c r="A23" s="48" t="s">
        <v>73</v>
      </c>
      <c r="B23" s="40" t="s">
        <v>148</v>
      </c>
      <c r="C23" s="49" t="s">
        <v>124</v>
      </c>
      <c r="D23" s="41" t="s">
        <v>133</v>
      </c>
      <c r="E23" s="83" t="s">
        <v>191</v>
      </c>
      <c r="F23" s="24">
        <v>0.5</v>
      </c>
      <c r="G23" s="24">
        <f t="shared" si="0"/>
        <v>0.6</v>
      </c>
      <c r="H23" s="24">
        <f t="shared" si="1"/>
        <v>0.3</v>
      </c>
    </row>
    <row r="24" spans="1:8" ht="30" x14ac:dyDescent="0.25">
      <c r="A24" s="50" t="s">
        <v>73</v>
      </c>
      <c r="B24" s="29" t="s">
        <v>145</v>
      </c>
      <c r="C24" s="30" t="s">
        <v>125</v>
      </c>
      <c r="D24" s="43" t="s">
        <v>133</v>
      </c>
      <c r="E24" s="83" t="s">
        <v>191</v>
      </c>
      <c r="F24" s="24">
        <v>0.25</v>
      </c>
      <c r="G24" s="24">
        <f t="shared" si="0"/>
        <v>0.6</v>
      </c>
      <c r="H24" s="24">
        <f t="shared" si="1"/>
        <v>0.15</v>
      </c>
    </row>
    <row r="25" spans="1:8" ht="15.75" thickBot="1" x14ac:dyDescent="0.3">
      <c r="A25" s="51" t="s">
        <v>73</v>
      </c>
      <c r="B25" s="47" t="s">
        <v>141</v>
      </c>
      <c r="C25" s="52" t="s">
        <v>125</v>
      </c>
      <c r="D25" s="20" t="s">
        <v>133</v>
      </c>
      <c r="E25" s="83" t="s">
        <v>191</v>
      </c>
      <c r="F25" s="24">
        <v>0.25</v>
      </c>
      <c r="G25" s="24">
        <f t="shared" si="0"/>
        <v>0.6</v>
      </c>
      <c r="H25" s="24">
        <f t="shared" si="1"/>
        <v>0.15</v>
      </c>
    </row>
    <row r="26" spans="1:8" ht="45" x14ac:dyDescent="0.25">
      <c r="A26" s="48" t="s">
        <v>73</v>
      </c>
      <c r="B26" s="40" t="s">
        <v>74</v>
      </c>
      <c r="C26" s="49" t="s">
        <v>124</v>
      </c>
      <c r="D26" s="41" t="s">
        <v>133</v>
      </c>
      <c r="E26" s="83" t="s">
        <v>191</v>
      </c>
      <c r="F26" s="24">
        <v>0.5</v>
      </c>
      <c r="G26" s="24">
        <f t="shared" si="0"/>
        <v>0.6</v>
      </c>
      <c r="H26" s="24">
        <f t="shared" si="1"/>
        <v>0.3</v>
      </c>
    </row>
    <row r="27" spans="1:8" ht="30" x14ac:dyDescent="0.25">
      <c r="A27" s="50" t="s">
        <v>73</v>
      </c>
      <c r="B27" s="29" t="s">
        <v>145</v>
      </c>
      <c r="C27" s="30" t="s">
        <v>125</v>
      </c>
      <c r="D27" s="43" t="s">
        <v>133</v>
      </c>
      <c r="E27" s="83" t="s">
        <v>191</v>
      </c>
      <c r="F27" s="24">
        <v>0.25</v>
      </c>
      <c r="G27" s="24">
        <f t="shared" si="0"/>
        <v>0.6</v>
      </c>
      <c r="H27" s="24">
        <f t="shared" si="1"/>
        <v>0.15</v>
      </c>
    </row>
    <row r="28" spans="1:8" ht="15.75" thickBot="1" x14ac:dyDescent="0.3">
      <c r="A28" s="51" t="s">
        <v>73</v>
      </c>
      <c r="B28" s="47" t="s">
        <v>141</v>
      </c>
      <c r="C28" s="52" t="s">
        <v>125</v>
      </c>
      <c r="D28" s="20" t="s">
        <v>133</v>
      </c>
      <c r="E28" s="83" t="s">
        <v>191</v>
      </c>
      <c r="F28" s="24">
        <v>0.25</v>
      </c>
      <c r="G28" s="24">
        <f t="shared" si="0"/>
        <v>0.6</v>
      </c>
      <c r="H28" s="24">
        <f t="shared" si="1"/>
        <v>0.15</v>
      </c>
    </row>
    <row r="29" spans="1:8" ht="60" x14ac:dyDescent="0.25">
      <c r="A29" s="48" t="s">
        <v>73</v>
      </c>
      <c r="B29" s="40" t="s">
        <v>75</v>
      </c>
      <c r="C29" s="49" t="s">
        <v>124</v>
      </c>
      <c r="D29" s="41" t="s">
        <v>133</v>
      </c>
      <c r="E29" s="83" t="s">
        <v>191</v>
      </c>
      <c r="F29" s="24">
        <v>0.5</v>
      </c>
      <c r="G29" s="24">
        <f t="shared" si="0"/>
        <v>0.6</v>
      </c>
      <c r="H29" s="24">
        <f t="shared" si="1"/>
        <v>0.3</v>
      </c>
    </row>
    <row r="30" spans="1:8" ht="30" x14ac:dyDescent="0.25">
      <c r="A30" s="50" t="s">
        <v>73</v>
      </c>
      <c r="B30" s="29" t="s">
        <v>145</v>
      </c>
      <c r="C30" s="30" t="s">
        <v>125</v>
      </c>
      <c r="D30" s="43" t="s">
        <v>133</v>
      </c>
      <c r="E30" s="83" t="s">
        <v>191</v>
      </c>
      <c r="F30" s="24">
        <v>0.25</v>
      </c>
      <c r="G30" s="24">
        <f t="shared" si="0"/>
        <v>0.6</v>
      </c>
      <c r="H30" s="24">
        <f t="shared" si="1"/>
        <v>0.15</v>
      </c>
    </row>
    <row r="31" spans="1:8" ht="15.75" thickBot="1" x14ac:dyDescent="0.3">
      <c r="A31" s="51" t="s">
        <v>73</v>
      </c>
      <c r="B31" s="47" t="s">
        <v>141</v>
      </c>
      <c r="C31" s="52" t="s">
        <v>125</v>
      </c>
      <c r="D31" s="20" t="s">
        <v>133</v>
      </c>
      <c r="E31" s="83" t="s">
        <v>191</v>
      </c>
      <c r="F31" s="24">
        <v>0.25</v>
      </c>
      <c r="G31" s="24">
        <f t="shared" si="0"/>
        <v>0.6</v>
      </c>
      <c r="H31" s="24">
        <f t="shared" si="1"/>
        <v>0.15</v>
      </c>
    </row>
    <row r="32" spans="1:8" ht="60" x14ac:dyDescent="0.25">
      <c r="A32" s="48" t="s">
        <v>73</v>
      </c>
      <c r="B32" s="40" t="s">
        <v>76</v>
      </c>
      <c r="C32" s="49" t="s">
        <v>124</v>
      </c>
      <c r="D32" s="41" t="s">
        <v>133</v>
      </c>
      <c r="E32" s="83" t="s">
        <v>191</v>
      </c>
      <c r="F32" s="24">
        <v>0.5</v>
      </c>
      <c r="G32" s="24">
        <f t="shared" si="0"/>
        <v>0.6</v>
      </c>
      <c r="H32" s="24">
        <f t="shared" si="1"/>
        <v>0.3</v>
      </c>
    </row>
    <row r="33" spans="1:8" ht="30" x14ac:dyDescent="0.25">
      <c r="A33" s="50" t="s">
        <v>73</v>
      </c>
      <c r="B33" s="29" t="s">
        <v>145</v>
      </c>
      <c r="C33" s="30" t="s">
        <v>125</v>
      </c>
      <c r="D33" s="43" t="s">
        <v>133</v>
      </c>
      <c r="E33" s="83" t="s">
        <v>191</v>
      </c>
      <c r="F33" s="24">
        <v>0.25</v>
      </c>
      <c r="G33" s="24">
        <f t="shared" si="0"/>
        <v>0.6</v>
      </c>
      <c r="H33" s="24">
        <f t="shared" si="1"/>
        <v>0.15</v>
      </c>
    </row>
    <row r="34" spans="1:8" ht="15.75" thickBot="1" x14ac:dyDescent="0.3">
      <c r="A34" s="51" t="s">
        <v>73</v>
      </c>
      <c r="B34" s="47" t="s">
        <v>141</v>
      </c>
      <c r="C34" s="52" t="s">
        <v>125</v>
      </c>
      <c r="D34" s="20" t="s">
        <v>133</v>
      </c>
      <c r="E34" s="83" t="s">
        <v>191</v>
      </c>
      <c r="F34" s="24">
        <v>0.25</v>
      </c>
      <c r="G34" s="24">
        <f t="shared" si="0"/>
        <v>0.6</v>
      </c>
      <c r="H34" s="24">
        <f t="shared" si="1"/>
        <v>0.15</v>
      </c>
    </row>
    <row r="35" spans="1:8" ht="45" x14ac:dyDescent="0.25">
      <c r="A35" s="48" t="s">
        <v>73</v>
      </c>
      <c r="B35" s="40" t="s">
        <v>78</v>
      </c>
      <c r="C35" s="49" t="s">
        <v>124</v>
      </c>
      <c r="D35" s="41" t="s">
        <v>133</v>
      </c>
      <c r="E35" s="83" t="s">
        <v>191</v>
      </c>
      <c r="F35" s="82">
        <v>0.5</v>
      </c>
      <c r="G35" s="24">
        <f t="shared" si="0"/>
        <v>0.6</v>
      </c>
      <c r="H35" s="24">
        <f t="shared" si="1"/>
        <v>0.3</v>
      </c>
    </row>
    <row r="36" spans="1:8" ht="30" x14ac:dyDescent="0.25">
      <c r="A36" s="50" t="s">
        <v>73</v>
      </c>
      <c r="B36" s="29" t="s">
        <v>145</v>
      </c>
      <c r="C36" s="30" t="s">
        <v>125</v>
      </c>
      <c r="D36" s="43" t="s">
        <v>133</v>
      </c>
      <c r="E36" s="83" t="s">
        <v>191</v>
      </c>
      <c r="F36" s="24">
        <f>0.5/3</f>
        <v>0.16666666666666666</v>
      </c>
      <c r="G36" s="24">
        <f t="shared" si="0"/>
        <v>0.6</v>
      </c>
      <c r="H36" s="24">
        <f t="shared" si="1"/>
        <v>9.9999999999999992E-2</v>
      </c>
    </row>
    <row r="37" spans="1:8" x14ac:dyDescent="0.25">
      <c r="A37" s="50" t="s">
        <v>73</v>
      </c>
      <c r="B37" s="29" t="s">
        <v>141</v>
      </c>
      <c r="C37" s="30" t="s">
        <v>125</v>
      </c>
      <c r="D37" s="43" t="s">
        <v>133</v>
      </c>
      <c r="E37" s="83" t="s">
        <v>191</v>
      </c>
      <c r="F37" s="24">
        <f>0.5/3</f>
        <v>0.16666666666666666</v>
      </c>
      <c r="G37" s="24">
        <f t="shared" si="0"/>
        <v>0.6</v>
      </c>
      <c r="H37" s="24">
        <f t="shared" si="1"/>
        <v>9.9999999999999992E-2</v>
      </c>
    </row>
    <row r="38" spans="1:8" ht="30.75" thickBot="1" x14ac:dyDescent="0.3">
      <c r="A38" s="51" t="s">
        <v>73</v>
      </c>
      <c r="B38" s="47" t="s">
        <v>149</v>
      </c>
      <c r="C38" s="52" t="s">
        <v>125</v>
      </c>
      <c r="D38" s="20" t="s">
        <v>133</v>
      </c>
      <c r="E38" s="83" t="s">
        <v>191</v>
      </c>
      <c r="F38" s="24">
        <f>0.5/3</f>
        <v>0.16666666666666666</v>
      </c>
      <c r="G38" s="24">
        <f t="shared" si="0"/>
        <v>0.6</v>
      </c>
      <c r="H38" s="24">
        <f t="shared" si="1"/>
        <v>9.9999999999999992E-2</v>
      </c>
    </row>
    <row r="39" spans="1:8" ht="60.75" thickBot="1" x14ac:dyDescent="0.3">
      <c r="A39" s="53" t="s">
        <v>73</v>
      </c>
      <c r="B39" s="54" t="s">
        <v>77</v>
      </c>
      <c r="C39" s="55" t="s">
        <v>125</v>
      </c>
      <c r="D39" s="56" t="s">
        <v>133</v>
      </c>
      <c r="E39" s="83" t="s">
        <v>191</v>
      </c>
      <c r="F39" s="24">
        <v>1</v>
      </c>
      <c r="G39" s="24">
        <f t="shared" si="0"/>
        <v>0.6</v>
      </c>
      <c r="H39" s="24">
        <f>+F39*G39</f>
        <v>0.6</v>
      </c>
    </row>
    <row r="40" spans="1:8" x14ac:dyDescent="0.25">
      <c r="A40" s="33"/>
    </row>
    <row r="41" spans="1:8" x14ac:dyDescent="0.25">
      <c r="A41" s="23" t="s">
        <v>79</v>
      </c>
      <c r="B41" s="23"/>
      <c r="C41" s="23"/>
      <c r="D41" s="23"/>
      <c r="E41" s="83"/>
    </row>
    <row r="42" spans="1:8" x14ac:dyDescent="0.25">
      <c r="A42" s="25" t="s">
        <v>80</v>
      </c>
      <c r="B42" s="25"/>
      <c r="C42" s="25"/>
      <c r="D42" s="25"/>
      <c r="E42" s="25"/>
    </row>
    <row r="43" spans="1:8" ht="15.75" thickBot="1" x14ac:dyDescent="0.3">
      <c r="A43" s="28" t="s">
        <v>129</v>
      </c>
      <c r="B43" s="28" t="s">
        <v>130</v>
      </c>
      <c r="C43" s="28" t="s">
        <v>131</v>
      </c>
      <c r="D43" s="28" t="s">
        <v>8</v>
      </c>
      <c r="E43" s="28"/>
    </row>
    <row r="44" spans="1:8" ht="60" x14ac:dyDescent="0.25">
      <c r="A44" s="39" t="s">
        <v>81</v>
      </c>
      <c r="B44" s="49" t="s">
        <v>83</v>
      </c>
      <c r="C44" s="40" t="s">
        <v>124</v>
      </c>
      <c r="D44" s="41" t="s">
        <v>133</v>
      </c>
      <c r="E44" s="83" t="s">
        <v>191</v>
      </c>
      <c r="F44" s="24">
        <v>0.5</v>
      </c>
      <c r="G44" s="24">
        <f t="shared" ref="G44:G107" si="3">+IF(E44="SI",1,IF(E44="PARCIALMENTE",0.6,IF(E44="NO",0,0)))</f>
        <v>0.6</v>
      </c>
      <c r="H44" s="24">
        <f t="shared" ref="H44:H107" si="4">+F44*G44</f>
        <v>0.3</v>
      </c>
    </row>
    <row r="45" spans="1:8" ht="75" x14ac:dyDescent="0.25">
      <c r="A45" s="42" t="s">
        <v>81</v>
      </c>
      <c r="B45" s="32" t="s">
        <v>150</v>
      </c>
      <c r="C45" s="34" t="s">
        <v>125</v>
      </c>
      <c r="D45" s="43" t="s">
        <v>133</v>
      </c>
      <c r="E45" s="83" t="s">
        <v>191</v>
      </c>
      <c r="F45" s="24">
        <f>0.5/2</f>
        <v>0.25</v>
      </c>
      <c r="G45" s="24">
        <f t="shared" si="3"/>
        <v>0.6</v>
      </c>
      <c r="H45" s="24">
        <f t="shared" si="4"/>
        <v>0.15</v>
      </c>
    </row>
    <row r="46" spans="1:8" ht="30" x14ac:dyDescent="0.25">
      <c r="A46" s="42" t="s">
        <v>81</v>
      </c>
      <c r="B46" s="32" t="s">
        <v>151</v>
      </c>
      <c r="C46" s="34" t="s">
        <v>125</v>
      </c>
      <c r="D46" s="43" t="s">
        <v>133</v>
      </c>
      <c r="E46" s="83" t="s">
        <v>191</v>
      </c>
      <c r="F46" s="24">
        <f>0.5/2</f>
        <v>0.25</v>
      </c>
      <c r="G46" s="24">
        <f t="shared" si="3"/>
        <v>0.6</v>
      </c>
      <c r="H46" s="24">
        <f t="shared" si="4"/>
        <v>0.15</v>
      </c>
    </row>
    <row r="47" spans="1:8" ht="45.75" thickBot="1" x14ac:dyDescent="0.3">
      <c r="A47" s="57" t="s">
        <v>81</v>
      </c>
      <c r="B47" s="58" t="s">
        <v>82</v>
      </c>
      <c r="C47" s="59" t="s">
        <v>124</v>
      </c>
      <c r="D47" s="60"/>
      <c r="E47" s="83" t="s">
        <v>191</v>
      </c>
    </row>
    <row r="48" spans="1:8" ht="75" x14ac:dyDescent="0.25">
      <c r="A48" s="39" t="s">
        <v>81</v>
      </c>
      <c r="B48" s="49" t="s">
        <v>84</v>
      </c>
      <c r="C48" s="40" t="s">
        <v>124</v>
      </c>
      <c r="D48" s="41" t="s">
        <v>133</v>
      </c>
      <c r="E48" s="83" t="s">
        <v>191</v>
      </c>
      <c r="F48" s="24">
        <v>0.5</v>
      </c>
      <c r="G48" s="24">
        <f t="shared" si="3"/>
        <v>0.6</v>
      </c>
      <c r="H48" s="24">
        <f t="shared" si="4"/>
        <v>0.3</v>
      </c>
    </row>
    <row r="49" spans="1:8" ht="30" x14ac:dyDescent="0.25">
      <c r="A49" s="42" t="s">
        <v>81</v>
      </c>
      <c r="B49" s="30" t="s">
        <v>154</v>
      </c>
      <c r="C49" s="29" t="s">
        <v>125</v>
      </c>
      <c r="D49" s="43" t="s">
        <v>133</v>
      </c>
      <c r="E49" s="83" t="s">
        <v>191</v>
      </c>
      <c r="F49" s="24">
        <f>0.5/2</f>
        <v>0.25</v>
      </c>
      <c r="G49" s="24">
        <f t="shared" si="3"/>
        <v>0.6</v>
      </c>
      <c r="H49" s="24">
        <f t="shared" si="4"/>
        <v>0.15</v>
      </c>
    </row>
    <row r="50" spans="1:8" ht="30.75" thickBot="1" x14ac:dyDescent="0.3">
      <c r="A50" s="46" t="s">
        <v>81</v>
      </c>
      <c r="B50" s="52" t="s">
        <v>155</v>
      </c>
      <c r="C50" s="47" t="s">
        <v>125</v>
      </c>
      <c r="D50" s="20" t="s">
        <v>133</v>
      </c>
      <c r="E50" s="83" t="s">
        <v>191</v>
      </c>
      <c r="F50" s="24">
        <f>0.5/2</f>
        <v>0.25</v>
      </c>
      <c r="G50" s="24">
        <f t="shared" si="3"/>
        <v>0.6</v>
      </c>
      <c r="H50" s="24">
        <f t="shared" si="4"/>
        <v>0.15</v>
      </c>
    </row>
    <row r="51" spans="1:8" ht="45" x14ac:dyDescent="0.25">
      <c r="A51" s="39" t="s">
        <v>81</v>
      </c>
      <c r="B51" s="49" t="s">
        <v>85</v>
      </c>
      <c r="C51" s="40" t="s">
        <v>124</v>
      </c>
      <c r="D51" s="41" t="s">
        <v>133</v>
      </c>
      <c r="E51" s="83" t="s">
        <v>191</v>
      </c>
      <c r="F51" s="24">
        <v>0.5</v>
      </c>
      <c r="G51" s="24">
        <f t="shared" si="3"/>
        <v>0.6</v>
      </c>
      <c r="H51" s="24">
        <f t="shared" si="4"/>
        <v>0.3</v>
      </c>
    </row>
    <row r="52" spans="1:8" ht="30" x14ac:dyDescent="0.25">
      <c r="A52" s="42" t="s">
        <v>81</v>
      </c>
      <c r="B52" s="30" t="s">
        <v>156</v>
      </c>
      <c r="C52" s="29" t="s">
        <v>125</v>
      </c>
      <c r="D52" s="43" t="s">
        <v>133</v>
      </c>
      <c r="E52" s="83" t="s">
        <v>191</v>
      </c>
      <c r="F52" s="24">
        <f>0.5/2</f>
        <v>0.25</v>
      </c>
      <c r="G52" s="24">
        <f t="shared" si="3"/>
        <v>0.6</v>
      </c>
      <c r="H52" s="24">
        <f t="shared" si="4"/>
        <v>0.15</v>
      </c>
    </row>
    <row r="53" spans="1:8" ht="30.75" thickBot="1" x14ac:dyDescent="0.3">
      <c r="A53" s="46" t="s">
        <v>81</v>
      </c>
      <c r="B53" s="52" t="s">
        <v>157</v>
      </c>
      <c r="C53" s="47" t="s">
        <v>125</v>
      </c>
      <c r="D53" s="20" t="s">
        <v>133</v>
      </c>
      <c r="E53" s="83" t="s">
        <v>191</v>
      </c>
      <c r="F53" s="24">
        <f>0.5/2</f>
        <v>0.25</v>
      </c>
      <c r="G53" s="24">
        <f t="shared" si="3"/>
        <v>0.6</v>
      </c>
      <c r="H53" s="24">
        <f t="shared" si="4"/>
        <v>0.15</v>
      </c>
    </row>
    <row r="54" spans="1:8" s="35" customFormat="1" ht="45" x14ac:dyDescent="0.25">
      <c r="A54" s="61" t="s">
        <v>86</v>
      </c>
      <c r="B54" s="40" t="s">
        <v>87</v>
      </c>
      <c r="C54" s="40" t="s">
        <v>124</v>
      </c>
      <c r="D54" s="41" t="s">
        <v>133</v>
      </c>
      <c r="E54" s="83" t="s">
        <v>191</v>
      </c>
      <c r="F54" s="35">
        <v>0.5</v>
      </c>
      <c r="G54" s="24">
        <f t="shared" si="3"/>
        <v>0.6</v>
      </c>
      <c r="H54" s="24">
        <f t="shared" si="4"/>
        <v>0.3</v>
      </c>
    </row>
    <row r="55" spans="1:8" ht="60" x14ac:dyDescent="0.25">
      <c r="A55" s="44" t="s">
        <v>86</v>
      </c>
      <c r="B55" s="31" t="s">
        <v>39</v>
      </c>
      <c r="C55" s="31" t="s">
        <v>125</v>
      </c>
      <c r="D55" s="45"/>
      <c r="E55" s="83" t="s">
        <v>191</v>
      </c>
    </row>
    <row r="56" spans="1:8" s="35" customFormat="1" ht="30.75" thickBot="1" x14ac:dyDescent="0.3">
      <c r="A56" s="62" t="s">
        <v>86</v>
      </c>
      <c r="B56" s="47" t="s">
        <v>158</v>
      </c>
      <c r="C56" s="47" t="s">
        <v>125</v>
      </c>
      <c r="D56" s="20" t="s">
        <v>133</v>
      </c>
      <c r="E56" s="83" t="s">
        <v>191</v>
      </c>
      <c r="F56" s="35">
        <v>0.5</v>
      </c>
      <c r="G56" s="24">
        <f t="shared" si="3"/>
        <v>0.6</v>
      </c>
      <c r="H56" s="24">
        <f t="shared" si="4"/>
        <v>0.3</v>
      </c>
    </row>
    <row r="57" spans="1:8" ht="30" x14ac:dyDescent="0.25">
      <c r="A57" s="61" t="s">
        <v>86</v>
      </c>
      <c r="B57" s="40" t="s">
        <v>88</v>
      </c>
      <c r="C57" s="40" t="s">
        <v>124</v>
      </c>
      <c r="D57" s="41" t="s">
        <v>133</v>
      </c>
      <c r="E57" s="83" t="s">
        <v>191</v>
      </c>
      <c r="F57" s="24">
        <v>0.5</v>
      </c>
      <c r="G57" s="24">
        <f t="shared" si="3"/>
        <v>0.6</v>
      </c>
      <c r="H57" s="24">
        <f t="shared" si="4"/>
        <v>0.3</v>
      </c>
    </row>
    <row r="58" spans="1:8" ht="30" x14ac:dyDescent="0.25">
      <c r="A58" s="63" t="s">
        <v>86</v>
      </c>
      <c r="B58" s="30" t="s">
        <v>159</v>
      </c>
      <c r="C58" s="29" t="s">
        <v>125</v>
      </c>
      <c r="D58" s="43" t="s">
        <v>133</v>
      </c>
      <c r="E58" s="83" t="s">
        <v>191</v>
      </c>
      <c r="F58" s="85">
        <v>0.5</v>
      </c>
      <c r="G58" s="24">
        <f t="shared" si="3"/>
        <v>0.6</v>
      </c>
      <c r="H58" s="24">
        <f t="shared" si="4"/>
        <v>0.3</v>
      </c>
    </row>
    <row r="59" spans="1:8" ht="15.75" thickBot="1" x14ac:dyDescent="0.3">
      <c r="A59" s="62" t="s">
        <v>86</v>
      </c>
      <c r="B59" s="47"/>
      <c r="C59" s="47"/>
      <c r="D59" s="20"/>
      <c r="E59" s="83" t="s">
        <v>191</v>
      </c>
      <c r="G59" s="24">
        <f t="shared" si="3"/>
        <v>0.6</v>
      </c>
      <c r="H59" s="24">
        <f t="shared" si="4"/>
        <v>0</v>
      </c>
    </row>
    <row r="60" spans="1:8" ht="45" x14ac:dyDescent="0.25">
      <c r="A60" s="61" t="s">
        <v>90</v>
      </c>
      <c r="B60" s="40" t="s">
        <v>43</v>
      </c>
      <c r="C60" s="40" t="s">
        <v>124</v>
      </c>
      <c r="D60" s="41" t="s">
        <v>133</v>
      </c>
      <c r="E60" s="83" t="s">
        <v>191</v>
      </c>
      <c r="F60" s="24">
        <v>0.5</v>
      </c>
      <c r="G60" s="24">
        <f t="shared" si="3"/>
        <v>0.6</v>
      </c>
      <c r="H60" s="24">
        <f t="shared" si="4"/>
        <v>0.3</v>
      </c>
    </row>
    <row r="61" spans="1:8" ht="30" x14ac:dyDescent="0.25">
      <c r="A61" s="63" t="s">
        <v>90</v>
      </c>
      <c r="B61" s="29" t="s">
        <v>160</v>
      </c>
      <c r="C61" s="29" t="s">
        <v>125</v>
      </c>
      <c r="D61" s="43" t="s">
        <v>133</v>
      </c>
      <c r="E61" s="83" t="s">
        <v>191</v>
      </c>
      <c r="F61" s="24">
        <f>0.5/2</f>
        <v>0.25</v>
      </c>
      <c r="G61" s="24">
        <f t="shared" si="3"/>
        <v>0.6</v>
      </c>
      <c r="H61" s="24">
        <f t="shared" si="4"/>
        <v>0.15</v>
      </c>
    </row>
    <row r="62" spans="1:8" ht="30.75" thickBot="1" x14ac:dyDescent="0.3">
      <c r="A62" s="62" t="s">
        <v>90</v>
      </c>
      <c r="B62" s="47" t="s">
        <v>161</v>
      </c>
      <c r="C62" s="47" t="s">
        <v>125</v>
      </c>
      <c r="D62" s="20" t="s">
        <v>133</v>
      </c>
      <c r="E62" s="83" t="s">
        <v>191</v>
      </c>
      <c r="F62" s="24">
        <f>0.5/2</f>
        <v>0.25</v>
      </c>
      <c r="G62" s="24">
        <f t="shared" si="3"/>
        <v>0.6</v>
      </c>
      <c r="H62" s="24">
        <f t="shared" si="4"/>
        <v>0.15</v>
      </c>
    </row>
    <row r="63" spans="1:8" ht="30" x14ac:dyDescent="0.25">
      <c r="A63" s="61" t="s">
        <v>90</v>
      </c>
      <c r="B63" s="40" t="s">
        <v>91</v>
      </c>
      <c r="C63" s="40" t="s">
        <v>124</v>
      </c>
      <c r="D63" s="41" t="s">
        <v>133</v>
      </c>
      <c r="E63" s="83" t="s">
        <v>191</v>
      </c>
      <c r="F63" s="24">
        <v>0.5</v>
      </c>
      <c r="G63" s="24">
        <f t="shared" si="3"/>
        <v>0.6</v>
      </c>
      <c r="H63" s="24">
        <f t="shared" si="4"/>
        <v>0.3</v>
      </c>
    </row>
    <row r="64" spans="1:8" ht="30" x14ac:dyDescent="0.25">
      <c r="A64" s="63" t="s">
        <v>90</v>
      </c>
      <c r="B64" s="29" t="s">
        <v>162</v>
      </c>
      <c r="C64" s="29" t="s">
        <v>125</v>
      </c>
      <c r="D64" s="43" t="s">
        <v>133</v>
      </c>
      <c r="E64" s="83" t="s">
        <v>191</v>
      </c>
      <c r="F64" s="24">
        <f>0.5/2</f>
        <v>0.25</v>
      </c>
      <c r="G64" s="24">
        <f t="shared" si="3"/>
        <v>0.6</v>
      </c>
      <c r="H64" s="24">
        <f t="shared" si="4"/>
        <v>0.15</v>
      </c>
    </row>
    <row r="65" spans="1:8" ht="30.75" thickBot="1" x14ac:dyDescent="0.3">
      <c r="A65" s="62"/>
      <c r="B65" s="47" t="s">
        <v>163</v>
      </c>
      <c r="C65" s="47" t="s">
        <v>125</v>
      </c>
      <c r="D65" s="20" t="s">
        <v>133</v>
      </c>
      <c r="E65" s="83" t="s">
        <v>191</v>
      </c>
      <c r="F65" s="24">
        <f>0.5/2</f>
        <v>0.25</v>
      </c>
      <c r="G65" s="24">
        <f t="shared" si="3"/>
        <v>0.6</v>
      </c>
      <c r="H65" s="24">
        <f t="shared" si="4"/>
        <v>0.15</v>
      </c>
    </row>
    <row r="66" spans="1:8" ht="30" x14ac:dyDescent="0.25">
      <c r="A66" s="61" t="s">
        <v>90</v>
      </c>
      <c r="B66" s="40" t="s">
        <v>92</v>
      </c>
      <c r="C66" s="40" t="s">
        <v>124</v>
      </c>
      <c r="D66" s="41" t="s">
        <v>133</v>
      </c>
      <c r="E66" s="83" t="s">
        <v>191</v>
      </c>
      <c r="F66" s="24">
        <v>0.5</v>
      </c>
      <c r="G66" s="24">
        <f t="shared" si="3"/>
        <v>0.6</v>
      </c>
      <c r="H66" s="24">
        <f t="shared" si="4"/>
        <v>0.3</v>
      </c>
    </row>
    <row r="67" spans="1:8" ht="30" x14ac:dyDescent="0.25">
      <c r="A67" s="63" t="s">
        <v>90</v>
      </c>
      <c r="B67" s="29" t="s">
        <v>152</v>
      </c>
      <c r="C67" s="29" t="s">
        <v>125</v>
      </c>
      <c r="D67" s="43" t="s">
        <v>133</v>
      </c>
      <c r="E67" s="83" t="s">
        <v>191</v>
      </c>
      <c r="F67" s="24">
        <f>0.5/2</f>
        <v>0.25</v>
      </c>
      <c r="G67" s="24">
        <f t="shared" si="3"/>
        <v>0.6</v>
      </c>
      <c r="H67" s="24">
        <f t="shared" si="4"/>
        <v>0.15</v>
      </c>
    </row>
    <row r="68" spans="1:8" ht="30.75" thickBot="1" x14ac:dyDescent="0.3">
      <c r="A68" s="62" t="s">
        <v>90</v>
      </c>
      <c r="B68" s="47" t="s">
        <v>153</v>
      </c>
      <c r="C68" s="47" t="s">
        <v>125</v>
      </c>
      <c r="D68" s="20" t="s">
        <v>133</v>
      </c>
      <c r="E68" s="83" t="s">
        <v>191</v>
      </c>
      <c r="F68" s="24">
        <f>0.5/2</f>
        <v>0.25</v>
      </c>
      <c r="G68" s="24">
        <f t="shared" si="3"/>
        <v>0.6</v>
      </c>
      <c r="H68" s="24">
        <f t="shared" si="4"/>
        <v>0.15</v>
      </c>
    </row>
    <row r="69" spans="1:8" ht="30" x14ac:dyDescent="0.25">
      <c r="A69" s="61" t="s">
        <v>90</v>
      </c>
      <c r="B69" s="40" t="s">
        <v>164</v>
      </c>
      <c r="C69" s="40" t="s">
        <v>124</v>
      </c>
      <c r="D69" s="41" t="s">
        <v>133</v>
      </c>
      <c r="E69" s="83" t="s">
        <v>191</v>
      </c>
      <c r="F69" s="24">
        <v>0.5</v>
      </c>
      <c r="G69" s="24">
        <f t="shared" si="3"/>
        <v>0.6</v>
      </c>
      <c r="H69" s="24">
        <f t="shared" si="4"/>
        <v>0.3</v>
      </c>
    </row>
    <row r="70" spans="1:8" ht="30" x14ac:dyDescent="0.25">
      <c r="A70" s="63" t="s">
        <v>90</v>
      </c>
      <c r="B70" s="29" t="s">
        <v>165</v>
      </c>
      <c r="C70" s="29" t="s">
        <v>125</v>
      </c>
      <c r="D70" s="43" t="s">
        <v>133</v>
      </c>
      <c r="E70" s="83" t="s">
        <v>191</v>
      </c>
      <c r="F70" s="24">
        <f>0.5/2</f>
        <v>0.25</v>
      </c>
      <c r="G70" s="24">
        <f t="shared" si="3"/>
        <v>0.6</v>
      </c>
      <c r="H70" s="24">
        <f t="shared" si="4"/>
        <v>0.15</v>
      </c>
    </row>
    <row r="71" spans="1:8" ht="30.75" thickBot="1" x14ac:dyDescent="0.3">
      <c r="A71" s="62" t="s">
        <v>90</v>
      </c>
      <c r="B71" s="47" t="s">
        <v>166</v>
      </c>
      <c r="C71" s="47" t="s">
        <v>125</v>
      </c>
      <c r="D71" s="20" t="s">
        <v>133</v>
      </c>
      <c r="E71" s="83" t="s">
        <v>191</v>
      </c>
      <c r="F71" s="24">
        <f>0.5/2</f>
        <v>0.25</v>
      </c>
      <c r="G71" s="24">
        <f t="shared" si="3"/>
        <v>0.6</v>
      </c>
      <c r="H71" s="24">
        <f t="shared" si="4"/>
        <v>0.15</v>
      </c>
    </row>
    <row r="72" spans="1:8" ht="30" x14ac:dyDescent="0.25">
      <c r="A72" s="61" t="s">
        <v>90</v>
      </c>
      <c r="B72" s="40" t="s">
        <v>95</v>
      </c>
      <c r="C72" s="40" t="s">
        <v>124</v>
      </c>
      <c r="D72" s="41" t="s">
        <v>133</v>
      </c>
      <c r="E72" s="83" t="s">
        <v>191</v>
      </c>
      <c r="F72" s="24">
        <v>0.5</v>
      </c>
      <c r="G72" s="24">
        <f t="shared" si="3"/>
        <v>0.6</v>
      </c>
      <c r="H72" s="24">
        <f t="shared" si="4"/>
        <v>0.3</v>
      </c>
    </row>
    <row r="73" spans="1:8" ht="30" x14ac:dyDescent="0.25">
      <c r="A73" s="63" t="s">
        <v>90</v>
      </c>
      <c r="B73" s="29" t="s">
        <v>167</v>
      </c>
      <c r="C73" s="29" t="s">
        <v>125</v>
      </c>
      <c r="D73" s="43" t="s">
        <v>133</v>
      </c>
      <c r="E73" s="83" t="s">
        <v>191</v>
      </c>
      <c r="F73" s="24">
        <f>0.5/2</f>
        <v>0.25</v>
      </c>
      <c r="G73" s="24">
        <f t="shared" si="3"/>
        <v>0.6</v>
      </c>
      <c r="H73" s="24">
        <f t="shared" si="4"/>
        <v>0.15</v>
      </c>
    </row>
    <row r="74" spans="1:8" ht="60.75" thickBot="1" x14ac:dyDescent="0.3">
      <c r="A74" s="62" t="s">
        <v>90</v>
      </c>
      <c r="B74" s="47" t="s">
        <v>94</v>
      </c>
      <c r="C74" s="47" t="s">
        <v>125</v>
      </c>
      <c r="D74" s="20" t="s">
        <v>133</v>
      </c>
      <c r="E74" s="83" t="s">
        <v>191</v>
      </c>
      <c r="F74" s="24">
        <f>0.5/2</f>
        <v>0.25</v>
      </c>
      <c r="G74" s="24">
        <f t="shared" si="3"/>
        <v>0.6</v>
      </c>
      <c r="H74" s="24">
        <f t="shared" si="4"/>
        <v>0.15</v>
      </c>
    </row>
    <row r="75" spans="1:8" ht="60" x14ac:dyDescent="0.25">
      <c r="A75" s="61" t="s">
        <v>89</v>
      </c>
      <c r="B75" s="64" t="s">
        <v>169</v>
      </c>
      <c r="C75" s="64" t="s">
        <v>124</v>
      </c>
      <c r="D75" s="41" t="s">
        <v>133</v>
      </c>
      <c r="E75" s="83" t="s">
        <v>191</v>
      </c>
      <c r="F75" s="24">
        <v>0.5</v>
      </c>
      <c r="G75" s="24">
        <f t="shared" si="3"/>
        <v>0.6</v>
      </c>
      <c r="H75" s="24">
        <f t="shared" si="4"/>
        <v>0.3</v>
      </c>
    </row>
    <row r="76" spans="1:8" ht="30" x14ac:dyDescent="0.25">
      <c r="A76" s="63" t="s">
        <v>89</v>
      </c>
      <c r="B76" s="30" t="s">
        <v>168</v>
      </c>
      <c r="C76" s="34" t="s">
        <v>125</v>
      </c>
      <c r="D76" s="43" t="s">
        <v>133</v>
      </c>
      <c r="E76" s="83" t="s">
        <v>191</v>
      </c>
      <c r="F76" s="24">
        <f>0.5/4</f>
        <v>0.125</v>
      </c>
      <c r="G76" s="24">
        <f t="shared" si="3"/>
        <v>0.6</v>
      </c>
      <c r="H76" s="24">
        <f t="shared" si="4"/>
        <v>7.4999999999999997E-2</v>
      </c>
    </row>
    <row r="77" spans="1:8" ht="30" x14ac:dyDescent="0.25">
      <c r="A77" s="63" t="s">
        <v>89</v>
      </c>
      <c r="B77" s="30" t="s">
        <v>170</v>
      </c>
      <c r="C77" s="34" t="s">
        <v>125</v>
      </c>
      <c r="D77" s="43" t="s">
        <v>133</v>
      </c>
      <c r="E77" s="83" t="s">
        <v>191</v>
      </c>
      <c r="F77" s="24">
        <f>0.5/4</f>
        <v>0.125</v>
      </c>
      <c r="G77" s="24">
        <f t="shared" si="3"/>
        <v>0.6</v>
      </c>
      <c r="H77" s="24">
        <f t="shared" si="4"/>
        <v>7.4999999999999997E-2</v>
      </c>
    </row>
    <row r="78" spans="1:8" ht="15.75" thickBot="1" x14ac:dyDescent="0.3">
      <c r="A78" s="62" t="s">
        <v>89</v>
      </c>
      <c r="B78" s="52" t="s">
        <v>171</v>
      </c>
      <c r="C78" s="65" t="s">
        <v>125</v>
      </c>
      <c r="D78" s="20" t="s">
        <v>133</v>
      </c>
      <c r="E78" s="83" t="s">
        <v>191</v>
      </c>
      <c r="F78" s="24">
        <f>0.5/4</f>
        <v>0.125</v>
      </c>
      <c r="G78" s="24">
        <f t="shared" si="3"/>
        <v>0.6</v>
      </c>
      <c r="H78" s="24">
        <f t="shared" si="4"/>
        <v>7.4999999999999997E-2</v>
      </c>
    </row>
    <row r="79" spans="1:8" ht="45" x14ac:dyDescent="0.25">
      <c r="A79" s="66" t="s">
        <v>89</v>
      </c>
      <c r="B79" s="36" t="s">
        <v>172</v>
      </c>
      <c r="C79" s="37" t="s">
        <v>124</v>
      </c>
      <c r="D79" s="67" t="s">
        <v>133</v>
      </c>
      <c r="E79" s="83" t="s">
        <v>191</v>
      </c>
      <c r="G79" s="24">
        <f t="shared" si="3"/>
        <v>0.6</v>
      </c>
      <c r="H79" s="24">
        <f t="shared" si="4"/>
        <v>0</v>
      </c>
    </row>
    <row r="80" spans="1:8" ht="30.75" thickBot="1" x14ac:dyDescent="0.3">
      <c r="A80" s="62" t="s">
        <v>89</v>
      </c>
      <c r="B80" s="47" t="s">
        <v>173</v>
      </c>
      <c r="C80" s="65" t="s">
        <v>125</v>
      </c>
      <c r="D80" s="20" t="s">
        <v>133</v>
      </c>
      <c r="E80" s="83" t="s">
        <v>191</v>
      </c>
      <c r="F80" s="24">
        <f>0.5/4</f>
        <v>0.125</v>
      </c>
      <c r="G80" s="24">
        <f t="shared" si="3"/>
        <v>0.6</v>
      </c>
      <c r="H80" s="24">
        <f t="shared" si="4"/>
        <v>7.4999999999999997E-2</v>
      </c>
    </row>
    <row r="81" spans="1:8" ht="45" x14ac:dyDescent="0.25">
      <c r="A81" s="39" t="s">
        <v>96</v>
      </c>
      <c r="B81" s="40" t="s">
        <v>97</v>
      </c>
      <c r="C81" s="40" t="s">
        <v>124</v>
      </c>
      <c r="D81" s="41" t="s">
        <v>133</v>
      </c>
      <c r="E81" s="83" t="s">
        <v>191</v>
      </c>
      <c r="F81" s="24">
        <v>0.5</v>
      </c>
      <c r="G81" s="24">
        <f t="shared" si="3"/>
        <v>0.6</v>
      </c>
      <c r="H81" s="24">
        <f t="shared" si="4"/>
        <v>0.3</v>
      </c>
    </row>
    <row r="82" spans="1:8" ht="30" x14ac:dyDescent="0.25">
      <c r="A82" s="42" t="s">
        <v>96</v>
      </c>
      <c r="B82" s="29" t="s">
        <v>174</v>
      </c>
      <c r="C82" s="29" t="s">
        <v>125</v>
      </c>
      <c r="D82" s="43" t="s">
        <v>133</v>
      </c>
      <c r="E82" s="83" t="s">
        <v>191</v>
      </c>
      <c r="F82" s="24">
        <f>0.5/3</f>
        <v>0.16666666666666666</v>
      </c>
      <c r="G82" s="24">
        <f t="shared" si="3"/>
        <v>0.6</v>
      </c>
      <c r="H82" s="24">
        <f t="shared" si="4"/>
        <v>9.9999999999999992E-2</v>
      </c>
    </row>
    <row r="83" spans="1:8" ht="30" x14ac:dyDescent="0.25">
      <c r="A83" s="42" t="s">
        <v>96</v>
      </c>
      <c r="B83" s="29" t="s">
        <v>98</v>
      </c>
      <c r="C83" s="29" t="s">
        <v>125</v>
      </c>
      <c r="D83" s="43" t="s">
        <v>133</v>
      </c>
      <c r="E83" s="83" t="s">
        <v>191</v>
      </c>
      <c r="F83" s="24">
        <f t="shared" ref="F83:F84" si="5">0.5/3</f>
        <v>0.16666666666666666</v>
      </c>
      <c r="G83" s="24">
        <f t="shared" si="3"/>
        <v>0.6</v>
      </c>
      <c r="H83" s="24">
        <f t="shared" si="4"/>
        <v>9.9999999999999992E-2</v>
      </c>
    </row>
    <row r="84" spans="1:8" ht="30.75" thickBot="1" x14ac:dyDescent="0.3">
      <c r="A84" s="46" t="s">
        <v>96</v>
      </c>
      <c r="B84" s="47" t="s">
        <v>175</v>
      </c>
      <c r="C84" s="47" t="s">
        <v>125</v>
      </c>
      <c r="D84" s="20" t="s">
        <v>133</v>
      </c>
      <c r="E84" s="83" t="s">
        <v>191</v>
      </c>
      <c r="F84" s="24">
        <f t="shared" si="5"/>
        <v>0.16666666666666666</v>
      </c>
      <c r="G84" s="24">
        <f t="shared" si="3"/>
        <v>0.6</v>
      </c>
      <c r="H84" s="24">
        <f t="shared" si="4"/>
        <v>9.9999999999999992E-2</v>
      </c>
    </row>
    <row r="85" spans="1:8" ht="60" x14ac:dyDescent="0.25">
      <c r="A85" s="39" t="s">
        <v>96</v>
      </c>
      <c r="B85" s="64" t="s">
        <v>177</v>
      </c>
      <c r="C85" s="64" t="s">
        <v>124</v>
      </c>
      <c r="D85" s="41" t="s">
        <v>133</v>
      </c>
      <c r="E85" s="83" t="s">
        <v>191</v>
      </c>
      <c r="F85" s="24">
        <v>0.5</v>
      </c>
      <c r="G85" s="24">
        <f t="shared" si="3"/>
        <v>0.6</v>
      </c>
      <c r="H85" s="24">
        <f t="shared" si="4"/>
        <v>0.3</v>
      </c>
    </row>
    <row r="86" spans="1:8" ht="30" x14ac:dyDescent="0.25">
      <c r="A86" s="42" t="s">
        <v>96</v>
      </c>
      <c r="B86" s="34" t="s">
        <v>176</v>
      </c>
      <c r="C86" s="34" t="s">
        <v>125</v>
      </c>
      <c r="D86" s="43" t="s">
        <v>133</v>
      </c>
      <c r="E86" s="83" t="s">
        <v>191</v>
      </c>
      <c r="F86" s="24">
        <f>0.5/5</f>
        <v>0.1</v>
      </c>
      <c r="G86" s="24">
        <f t="shared" si="3"/>
        <v>0.6</v>
      </c>
      <c r="H86" s="24">
        <f t="shared" si="4"/>
        <v>0.06</v>
      </c>
    </row>
    <row r="87" spans="1:8" ht="45" x14ac:dyDescent="0.25">
      <c r="A87" s="68" t="s">
        <v>96</v>
      </c>
      <c r="B87" s="29" t="s">
        <v>127</v>
      </c>
      <c r="C87" s="34" t="s">
        <v>125</v>
      </c>
      <c r="D87" s="43" t="s">
        <v>133</v>
      </c>
      <c r="E87" s="83" t="s">
        <v>191</v>
      </c>
      <c r="F87" s="24">
        <f t="shared" ref="F87:F90" si="6">0.5/5</f>
        <v>0.1</v>
      </c>
      <c r="G87" s="24">
        <f t="shared" si="3"/>
        <v>0.6</v>
      </c>
      <c r="H87" s="24">
        <f t="shared" si="4"/>
        <v>0.06</v>
      </c>
    </row>
    <row r="88" spans="1:8" ht="45" x14ac:dyDescent="0.25">
      <c r="A88" s="68" t="s">
        <v>96</v>
      </c>
      <c r="B88" s="29" t="s">
        <v>126</v>
      </c>
      <c r="C88" s="29" t="s">
        <v>125</v>
      </c>
      <c r="D88" s="43" t="s">
        <v>133</v>
      </c>
      <c r="E88" s="83" t="s">
        <v>191</v>
      </c>
      <c r="F88" s="24">
        <f t="shared" si="6"/>
        <v>0.1</v>
      </c>
      <c r="G88" s="24">
        <f t="shared" si="3"/>
        <v>0.6</v>
      </c>
      <c r="H88" s="24">
        <f t="shared" si="4"/>
        <v>0.06</v>
      </c>
    </row>
    <row r="89" spans="1:8" ht="45" x14ac:dyDescent="0.25">
      <c r="A89" s="42" t="s">
        <v>96</v>
      </c>
      <c r="B89" s="38" t="s">
        <v>99</v>
      </c>
      <c r="C89" s="29" t="s">
        <v>125</v>
      </c>
      <c r="D89" s="43" t="s">
        <v>133</v>
      </c>
      <c r="E89" s="83" t="s">
        <v>191</v>
      </c>
      <c r="F89" s="24">
        <f t="shared" si="6"/>
        <v>0.1</v>
      </c>
      <c r="G89" s="24">
        <f t="shared" si="3"/>
        <v>0.6</v>
      </c>
      <c r="H89" s="24">
        <f t="shared" si="4"/>
        <v>0.06</v>
      </c>
    </row>
    <row r="90" spans="1:8" ht="45" x14ac:dyDescent="0.25">
      <c r="A90" s="68" t="s">
        <v>96</v>
      </c>
      <c r="B90" s="38" t="s">
        <v>101</v>
      </c>
      <c r="C90" s="29" t="s">
        <v>125</v>
      </c>
      <c r="D90" s="43" t="s">
        <v>133</v>
      </c>
      <c r="E90" s="83" t="s">
        <v>191</v>
      </c>
      <c r="F90" s="24">
        <f t="shared" si="6"/>
        <v>0.1</v>
      </c>
      <c r="G90" s="24">
        <f t="shared" si="3"/>
        <v>0.6</v>
      </c>
      <c r="H90" s="24">
        <f t="shared" si="4"/>
        <v>0.06</v>
      </c>
    </row>
    <row r="91" spans="1:8" ht="30.75" thickBot="1" x14ac:dyDescent="0.3">
      <c r="A91" s="57" t="s">
        <v>96</v>
      </c>
      <c r="B91" s="59" t="s">
        <v>100</v>
      </c>
      <c r="C91" s="59" t="s">
        <v>124</v>
      </c>
      <c r="D91" s="69" t="s">
        <v>133</v>
      </c>
      <c r="E91" s="83" t="s">
        <v>191</v>
      </c>
      <c r="G91" s="24">
        <f t="shared" si="3"/>
        <v>0.6</v>
      </c>
      <c r="H91" s="24">
        <f t="shared" si="4"/>
        <v>0</v>
      </c>
    </row>
    <row r="92" spans="1:8" ht="75" x14ac:dyDescent="0.25">
      <c r="A92" s="70" t="s">
        <v>102</v>
      </c>
      <c r="B92" s="40" t="s">
        <v>103</v>
      </c>
      <c r="C92" s="40" t="s">
        <v>124</v>
      </c>
      <c r="D92" s="41" t="s">
        <v>133</v>
      </c>
      <c r="E92" s="83" t="s">
        <v>191</v>
      </c>
      <c r="F92" s="24">
        <v>0.5</v>
      </c>
      <c r="G92" s="24">
        <f t="shared" si="3"/>
        <v>0.6</v>
      </c>
      <c r="H92" s="24">
        <f t="shared" si="4"/>
        <v>0.3</v>
      </c>
    </row>
    <row r="93" spans="1:8" ht="45" x14ac:dyDescent="0.25">
      <c r="A93" s="71" t="s">
        <v>102</v>
      </c>
      <c r="B93" s="29" t="s">
        <v>178</v>
      </c>
      <c r="C93" s="29" t="s">
        <v>125</v>
      </c>
      <c r="D93" s="43" t="s">
        <v>133</v>
      </c>
      <c r="E93" s="83" t="s">
        <v>191</v>
      </c>
      <c r="F93" s="24">
        <f>0.5/3</f>
        <v>0.16666666666666666</v>
      </c>
      <c r="G93" s="24">
        <f t="shared" si="3"/>
        <v>0.6</v>
      </c>
      <c r="H93" s="24">
        <f t="shared" si="4"/>
        <v>9.9999999999999992E-2</v>
      </c>
    </row>
    <row r="94" spans="1:8" ht="30" x14ac:dyDescent="0.25">
      <c r="A94" s="71" t="s">
        <v>102</v>
      </c>
      <c r="B94" s="29" t="s">
        <v>179</v>
      </c>
      <c r="C94" s="29" t="s">
        <v>125</v>
      </c>
      <c r="D94" s="43" t="s">
        <v>133</v>
      </c>
      <c r="E94" s="83" t="s">
        <v>191</v>
      </c>
      <c r="F94" s="24">
        <f t="shared" ref="F94:F95" si="7">0.5/3</f>
        <v>0.16666666666666666</v>
      </c>
      <c r="G94" s="24">
        <f t="shared" si="3"/>
        <v>0.6</v>
      </c>
      <c r="H94" s="24">
        <f t="shared" si="4"/>
        <v>9.9999999999999992E-2</v>
      </c>
    </row>
    <row r="95" spans="1:8" ht="30.75" thickBot="1" x14ac:dyDescent="0.3">
      <c r="A95" s="72" t="s">
        <v>102</v>
      </c>
      <c r="B95" s="47" t="s">
        <v>105</v>
      </c>
      <c r="C95" s="47" t="s">
        <v>125</v>
      </c>
      <c r="D95" s="20" t="s">
        <v>133</v>
      </c>
      <c r="E95" s="83" t="s">
        <v>191</v>
      </c>
      <c r="F95" s="24">
        <f t="shared" si="7"/>
        <v>0.16666666666666666</v>
      </c>
      <c r="G95" s="24">
        <f t="shared" si="3"/>
        <v>0.6</v>
      </c>
      <c r="H95" s="24">
        <f t="shared" si="4"/>
        <v>9.9999999999999992E-2</v>
      </c>
    </row>
    <row r="96" spans="1:8" ht="45" x14ac:dyDescent="0.25">
      <c r="A96" s="70" t="s">
        <v>102</v>
      </c>
      <c r="B96" s="40" t="s">
        <v>104</v>
      </c>
      <c r="C96" s="40" t="s">
        <v>124</v>
      </c>
      <c r="D96" s="41" t="s">
        <v>133</v>
      </c>
      <c r="E96" s="83" t="s">
        <v>191</v>
      </c>
      <c r="F96" s="24">
        <v>0.5</v>
      </c>
      <c r="G96" s="24">
        <f t="shared" si="3"/>
        <v>0.6</v>
      </c>
      <c r="H96" s="24">
        <f t="shared" si="4"/>
        <v>0.3</v>
      </c>
    </row>
    <row r="97" spans="1:8" ht="45" x14ac:dyDescent="0.25">
      <c r="A97" s="71" t="s">
        <v>102</v>
      </c>
      <c r="B97" s="29" t="s">
        <v>180</v>
      </c>
      <c r="C97" s="29" t="s">
        <v>125</v>
      </c>
      <c r="D97" s="43" t="s">
        <v>133</v>
      </c>
      <c r="E97" s="83" t="s">
        <v>191</v>
      </c>
      <c r="F97" s="24">
        <v>0.5</v>
      </c>
      <c r="G97" s="24">
        <f t="shared" si="3"/>
        <v>0.6</v>
      </c>
      <c r="H97" s="24">
        <f t="shared" si="4"/>
        <v>0.3</v>
      </c>
    </row>
    <row r="98" spans="1:8" ht="15.75" thickBot="1" x14ac:dyDescent="0.3">
      <c r="A98" s="73" t="s">
        <v>102</v>
      </c>
      <c r="B98" s="74"/>
      <c r="C98" s="74"/>
      <c r="D98" s="75"/>
      <c r="E98" s="83" t="s">
        <v>191</v>
      </c>
      <c r="G98" s="24">
        <f t="shared" si="3"/>
        <v>0.6</v>
      </c>
      <c r="H98" s="24">
        <f t="shared" si="4"/>
        <v>0</v>
      </c>
    </row>
    <row r="99" spans="1:8" ht="30" x14ac:dyDescent="0.25">
      <c r="A99" s="70" t="s">
        <v>102</v>
      </c>
      <c r="B99" s="40" t="s">
        <v>106</v>
      </c>
      <c r="C99" s="40" t="s">
        <v>124</v>
      </c>
      <c r="D99" s="41" t="s">
        <v>133</v>
      </c>
      <c r="E99" s="83" t="s">
        <v>191</v>
      </c>
      <c r="F99" s="24">
        <v>0.5</v>
      </c>
      <c r="G99" s="24">
        <f t="shared" si="3"/>
        <v>0.6</v>
      </c>
      <c r="H99" s="24">
        <f t="shared" si="4"/>
        <v>0.3</v>
      </c>
    </row>
    <row r="100" spans="1:8" ht="30" x14ac:dyDescent="0.25">
      <c r="A100" s="71" t="s">
        <v>102</v>
      </c>
      <c r="B100" s="29" t="s">
        <v>181</v>
      </c>
      <c r="C100" s="29" t="s">
        <v>125</v>
      </c>
      <c r="D100" s="43" t="s">
        <v>133</v>
      </c>
      <c r="E100" s="83" t="s">
        <v>191</v>
      </c>
      <c r="F100" s="24">
        <f>0.5/2</f>
        <v>0.25</v>
      </c>
      <c r="G100" s="24">
        <f t="shared" si="3"/>
        <v>0.6</v>
      </c>
      <c r="H100" s="24">
        <f t="shared" si="4"/>
        <v>0.15</v>
      </c>
    </row>
    <row r="101" spans="1:8" ht="30" x14ac:dyDescent="0.25">
      <c r="A101" s="71" t="s">
        <v>102</v>
      </c>
      <c r="B101" s="29" t="s">
        <v>182</v>
      </c>
      <c r="C101" s="29" t="s">
        <v>125</v>
      </c>
      <c r="D101" s="43" t="s">
        <v>133</v>
      </c>
      <c r="E101" s="83" t="s">
        <v>191</v>
      </c>
      <c r="F101" s="24">
        <f>0.5/2</f>
        <v>0.25</v>
      </c>
      <c r="G101" s="24">
        <f t="shared" si="3"/>
        <v>0.6</v>
      </c>
      <c r="H101" s="24">
        <f t="shared" si="4"/>
        <v>0.15</v>
      </c>
    </row>
    <row r="102" spans="1:8" ht="45.75" thickBot="1" x14ac:dyDescent="0.3">
      <c r="A102" s="76" t="s">
        <v>102</v>
      </c>
      <c r="B102" s="77" t="s">
        <v>109</v>
      </c>
      <c r="C102" s="77" t="s">
        <v>124</v>
      </c>
      <c r="D102" s="69"/>
      <c r="E102" s="83" t="s">
        <v>189</v>
      </c>
      <c r="G102" s="24">
        <f t="shared" si="3"/>
        <v>1</v>
      </c>
      <c r="H102" s="24">
        <f t="shared" si="4"/>
        <v>0</v>
      </c>
    </row>
    <row r="103" spans="1:8" ht="45" x14ac:dyDescent="0.25">
      <c r="A103" s="70" t="s">
        <v>102</v>
      </c>
      <c r="B103" s="40" t="s">
        <v>107</v>
      </c>
      <c r="C103" s="40" t="s">
        <v>124</v>
      </c>
      <c r="D103" s="41" t="s">
        <v>133</v>
      </c>
      <c r="E103" s="83" t="s">
        <v>189</v>
      </c>
      <c r="F103" s="24">
        <v>0.5</v>
      </c>
      <c r="G103" s="24">
        <f t="shared" si="3"/>
        <v>1</v>
      </c>
      <c r="H103" s="24">
        <f t="shared" si="4"/>
        <v>0.5</v>
      </c>
    </row>
    <row r="104" spans="1:8" ht="60" x14ac:dyDescent="0.25">
      <c r="A104" s="78" t="s">
        <v>102</v>
      </c>
      <c r="B104" s="29" t="s">
        <v>111</v>
      </c>
      <c r="C104" s="29" t="s">
        <v>125</v>
      </c>
      <c r="D104" s="43" t="s">
        <v>133</v>
      </c>
      <c r="E104" s="83" t="s">
        <v>189</v>
      </c>
      <c r="F104" s="24">
        <v>0.1</v>
      </c>
      <c r="G104" s="24">
        <f t="shared" si="3"/>
        <v>1</v>
      </c>
      <c r="H104" s="24">
        <f t="shared" si="4"/>
        <v>0.1</v>
      </c>
    </row>
    <row r="105" spans="1:8" ht="45" x14ac:dyDescent="0.25">
      <c r="A105" s="78" t="s">
        <v>102</v>
      </c>
      <c r="B105" s="29" t="s">
        <v>112</v>
      </c>
      <c r="C105" s="29" t="s">
        <v>125</v>
      </c>
      <c r="D105" s="43" t="s">
        <v>133</v>
      </c>
      <c r="E105" s="83" t="s">
        <v>189</v>
      </c>
      <c r="F105" s="24">
        <v>0.1</v>
      </c>
      <c r="G105" s="24">
        <f t="shared" si="3"/>
        <v>1</v>
      </c>
      <c r="H105" s="24">
        <f t="shared" si="4"/>
        <v>0.1</v>
      </c>
    </row>
    <row r="106" spans="1:8" ht="45" x14ac:dyDescent="0.25">
      <c r="A106" s="78" t="s">
        <v>102</v>
      </c>
      <c r="B106" s="29" t="s">
        <v>113</v>
      </c>
      <c r="C106" s="29" t="s">
        <v>125</v>
      </c>
      <c r="D106" s="43" t="s">
        <v>133</v>
      </c>
      <c r="E106" s="83" t="s">
        <v>189</v>
      </c>
      <c r="F106" s="24">
        <v>0.1</v>
      </c>
      <c r="G106" s="24">
        <f t="shared" si="3"/>
        <v>1</v>
      </c>
      <c r="H106" s="24">
        <f t="shared" si="4"/>
        <v>0.1</v>
      </c>
    </row>
    <row r="107" spans="1:8" ht="45" x14ac:dyDescent="0.25">
      <c r="A107" s="78" t="s">
        <v>102</v>
      </c>
      <c r="B107" s="29" t="s">
        <v>114</v>
      </c>
      <c r="C107" s="29" t="s">
        <v>125</v>
      </c>
      <c r="D107" s="43" t="s">
        <v>133</v>
      </c>
      <c r="E107" s="83" t="s">
        <v>189</v>
      </c>
      <c r="F107" s="24">
        <v>0.1</v>
      </c>
      <c r="G107" s="24">
        <f t="shared" si="3"/>
        <v>1</v>
      </c>
      <c r="H107" s="24">
        <f t="shared" si="4"/>
        <v>0.1</v>
      </c>
    </row>
    <row r="108" spans="1:8" ht="30.75" thickBot="1" x14ac:dyDescent="0.3">
      <c r="A108" s="73" t="s">
        <v>102</v>
      </c>
      <c r="B108" s="47" t="s">
        <v>108</v>
      </c>
      <c r="C108" s="47" t="s">
        <v>125</v>
      </c>
      <c r="D108" s="20" t="s">
        <v>133</v>
      </c>
      <c r="E108" s="83" t="s">
        <v>191</v>
      </c>
      <c r="F108" s="24">
        <v>0.1</v>
      </c>
      <c r="G108" s="24">
        <f t="shared" ref="G108:G130" si="8">+IF(E108="SI",1,IF(E108="PARCIALMENTE",0.6,IF(E108="NO",0,0)))</f>
        <v>0.6</v>
      </c>
      <c r="H108" s="24">
        <f t="shared" ref="H108:H130" si="9">+F108*G108</f>
        <v>0.06</v>
      </c>
    </row>
    <row r="109" spans="1:8" ht="30.75" thickBot="1" x14ac:dyDescent="0.3">
      <c r="A109" s="21" t="s">
        <v>102</v>
      </c>
      <c r="B109" s="79" t="s">
        <v>110</v>
      </c>
      <c r="C109" s="79" t="s">
        <v>124</v>
      </c>
      <c r="D109" s="80" t="s">
        <v>133</v>
      </c>
      <c r="E109" s="83" t="s">
        <v>191</v>
      </c>
    </row>
    <row r="110" spans="1:8" x14ac:dyDescent="0.25">
      <c r="E110" s="83"/>
    </row>
    <row r="111" spans="1:8" x14ac:dyDescent="0.25">
      <c r="A111" s="23" t="s">
        <v>115</v>
      </c>
      <c r="B111" s="23"/>
      <c r="C111" s="23"/>
      <c r="D111" s="23"/>
      <c r="E111" s="83"/>
      <c r="G111" s="24">
        <f t="shared" si="8"/>
        <v>0</v>
      </c>
      <c r="H111" s="24">
        <f t="shared" si="9"/>
        <v>0</v>
      </c>
    </row>
    <row r="112" spans="1:8" ht="15.75" thickBot="1" x14ac:dyDescent="0.3">
      <c r="A112" s="27" t="s">
        <v>129</v>
      </c>
      <c r="B112" s="27" t="s">
        <v>130</v>
      </c>
      <c r="C112" s="28" t="s">
        <v>131</v>
      </c>
      <c r="D112" s="28" t="s">
        <v>8</v>
      </c>
      <c r="E112" s="83"/>
      <c r="G112" s="24">
        <f t="shared" si="8"/>
        <v>0</v>
      </c>
      <c r="H112" s="24">
        <f t="shared" si="9"/>
        <v>0</v>
      </c>
    </row>
    <row r="113" spans="1:8" ht="30" x14ac:dyDescent="0.25">
      <c r="A113" s="39" t="s">
        <v>115</v>
      </c>
      <c r="B113" s="64" t="s">
        <v>56</v>
      </c>
      <c r="C113" s="64" t="s">
        <v>124</v>
      </c>
      <c r="D113" s="41" t="s">
        <v>133</v>
      </c>
      <c r="E113" s="83" t="s">
        <v>191</v>
      </c>
      <c r="F113" s="24">
        <v>0.5</v>
      </c>
      <c r="G113" s="24">
        <f t="shared" si="8"/>
        <v>0.6</v>
      </c>
      <c r="H113" s="24">
        <f t="shared" si="9"/>
        <v>0.3</v>
      </c>
    </row>
    <row r="114" spans="1:8" ht="45" x14ac:dyDescent="0.25">
      <c r="A114" s="68" t="s">
        <v>115</v>
      </c>
      <c r="B114" s="29" t="s">
        <v>116</v>
      </c>
      <c r="C114" s="29" t="s">
        <v>125</v>
      </c>
      <c r="D114" s="43" t="s">
        <v>133</v>
      </c>
      <c r="E114" s="83" t="s">
        <v>191</v>
      </c>
      <c r="F114" s="24">
        <f>0.5/2</f>
        <v>0.25</v>
      </c>
      <c r="G114" s="24">
        <f t="shared" si="8"/>
        <v>0.6</v>
      </c>
      <c r="H114" s="24">
        <f t="shared" si="9"/>
        <v>0.15</v>
      </c>
    </row>
    <row r="115" spans="1:8" ht="30.75" thickBot="1" x14ac:dyDescent="0.3">
      <c r="A115" s="81" t="s">
        <v>115</v>
      </c>
      <c r="B115" s="47" t="s">
        <v>128</v>
      </c>
      <c r="C115" s="47" t="s">
        <v>125</v>
      </c>
      <c r="D115" s="20" t="s">
        <v>133</v>
      </c>
      <c r="E115" s="83" t="s">
        <v>191</v>
      </c>
      <c r="F115" s="24">
        <f>0.5/2</f>
        <v>0.25</v>
      </c>
      <c r="G115" s="24">
        <f t="shared" si="8"/>
        <v>0.6</v>
      </c>
      <c r="H115" s="24">
        <f t="shared" si="9"/>
        <v>0.15</v>
      </c>
    </row>
    <row r="116" spans="1:8" x14ac:dyDescent="0.25">
      <c r="E116" s="83"/>
    </row>
    <row r="117" spans="1:8" x14ac:dyDescent="0.25">
      <c r="A117" s="23" t="s">
        <v>117</v>
      </c>
      <c r="B117" s="23"/>
      <c r="C117" s="23"/>
      <c r="D117" s="23"/>
      <c r="E117" s="83"/>
    </row>
    <row r="118" spans="1:8" ht="15.75" thickBot="1" x14ac:dyDescent="0.3">
      <c r="A118" s="27" t="s">
        <v>129</v>
      </c>
      <c r="B118" s="27" t="s">
        <v>130</v>
      </c>
      <c r="C118" s="28" t="s">
        <v>131</v>
      </c>
      <c r="D118" s="28" t="s">
        <v>8</v>
      </c>
      <c r="E118" s="83"/>
    </row>
    <row r="119" spans="1:8" ht="30" x14ac:dyDescent="0.25">
      <c r="A119" s="39" t="s">
        <v>117</v>
      </c>
      <c r="B119" s="40" t="s">
        <v>188</v>
      </c>
      <c r="C119" s="40" t="s">
        <v>124</v>
      </c>
      <c r="D119" s="41" t="s">
        <v>133</v>
      </c>
      <c r="E119" s="83" t="s">
        <v>191</v>
      </c>
      <c r="F119" s="24">
        <v>0.5</v>
      </c>
      <c r="G119" s="24">
        <f t="shared" si="8"/>
        <v>0.6</v>
      </c>
      <c r="H119" s="24">
        <f t="shared" si="9"/>
        <v>0.3</v>
      </c>
    </row>
    <row r="120" spans="1:8" ht="30.75" thickBot="1" x14ac:dyDescent="0.3">
      <c r="A120" s="46" t="s">
        <v>117</v>
      </c>
      <c r="B120" s="47" t="s">
        <v>187</v>
      </c>
      <c r="C120" s="65" t="s">
        <v>125</v>
      </c>
      <c r="D120" s="20" t="s">
        <v>133</v>
      </c>
      <c r="E120" s="83" t="s">
        <v>191</v>
      </c>
      <c r="F120" s="24">
        <v>0.5</v>
      </c>
      <c r="G120" s="24">
        <f t="shared" si="8"/>
        <v>0.6</v>
      </c>
      <c r="H120" s="24">
        <f t="shared" si="9"/>
        <v>0.3</v>
      </c>
    </row>
    <row r="121" spans="1:8" ht="45" x14ac:dyDescent="0.25">
      <c r="A121" s="39" t="s">
        <v>117</v>
      </c>
      <c r="B121" s="40" t="s">
        <v>119</v>
      </c>
      <c r="C121" s="40" t="s">
        <v>124</v>
      </c>
      <c r="D121" s="41" t="s">
        <v>133</v>
      </c>
      <c r="E121" s="83" t="s">
        <v>191</v>
      </c>
      <c r="F121" s="24">
        <v>0.5</v>
      </c>
      <c r="G121" s="24">
        <f t="shared" si="8"/>
        <v>0.6</v>
      </c>
      <c r="H121" s="24">
        <f t="shared" si="9"/>
        <v>0.3</v>
      </c>
    </row>
    <row r="122" spans="1:8" ht="45" x14ac:dyDescent="0.25">
      <c r="A122" s="42" t="s">
        <v>117</v>
      </c>
      <c r="B122" s="34" t="s">
        <v>186</v>
      </c>
      <c r="C122" s="34" t="s">
        <v>125</v>
      </c>
      <c r="D122" s="43" t="s">
        <v>133</v>
      </c>
      <c r="E122" s="83" t="s">
        <v>191</v>
      </c>
      <c r="F122" s="24">
        <f>0.5/4</f>
        <v>0.125</v>
      </c>
      <c r="G122" s="24">
        <f t="shared" si="8"/>
        <v>0.6</v>
      </c>
      <c r="H122" s="24">
        <f t="shared" si="9"/>
        <v>7.4999999999999997E-2</v>
      </c>
    </row>
    <row r="123" spans="1:8" ht="30" x14ac:dyDescent="0.25">
      <c r="A123" s="42" t="s">
        <v>117</v>
      </c>
      <c r="B123" s="29" t="s">
        <v>121</v>
      </c>
      <c r="C123" s="29" t="s">
        <v>125</v>
      </c>
      <c r="D123" s="43" t="s">
        <v>133</v>
      </c>
      <c r="E123" s="83" t="s">
        <v>191</v>
      </c>
      <c r="F123" s="24">
        <f t="shared" ref="F123:F125" si="10">0.5/4</f>
        <v>0.125</v>
      </c>
      <c r="G123" s="24">
        <f t="shared" si="8"/>
        <v>0.6</v>
      </c>
      <c r="H123" s="24">
        <f t="shared" si="9"/>
        <v>7.4999999999999997E-2</v>
      </c>
    </row>
    <row r="124" spans="1:8" ht="30" x14ac:dyDescent="0.25">
      <c r="A124" s="42" t="s">
        <v>117</v>
      </c>
      <c r="B124" s="29" t="s">
        <v>120</v>
      </c>
      <c r="C124" s="29" t="s">
        <v>125</v>
      </c>
      <c r="D124" s="43" t="s">
        <v>133</v>
      </c>
      <c r="E124" s="83" t="s">
        <v>191</v>
      </c>
      <c r="F124" s="24">
        <f t="shared" si="10"/>
        <v>0.125</v>
      </c>
      <c r="G124" s="24">
        <f t="shared" si="8"/>
        <v>0.6</v>
      </c>
      <c r="H124" s="24">
        <f t="shared" si="9"/>
        <v>7.4999999999999997E-2</v>
      </c>
    </row>
    <row r="125" spans="1:8" ht="60.75" thickBot="1" x14ac:dyDescent="0.3">
      <c r="A125" s="46" t="s">
        <v>117</v>
      </c>
      <c r="B125" s="47" t="s">
        <v>118</v>
      </c>
      <c r="C125" s="47" t="s">
        <v>125</v>
      </c>
      <c r="D125" s="20" t="s">
        <v>133</v>
      </c>
      <c r="E125" s="83" t="s">
        <v>191</v>
      </c>
      <c r="F125" s="24">
        <f t="shared" si="10"/>
        <v>0.125</v>
      </c>
      <c r="G125" s="24">
        <f t="shared" si="8"/>
        <v>0.6</v>
      </c>
      <c r="H125" s="24">
        <f t="shared" si="9"/>
        <v>7.4999999999999997E-2</v>
      </c>
    </row>
    <row r="126" spans="1:8" ht="75" x14ac:dyDescent="0.25">
      <c r="A126" s="39" t="s">
        <v>117</v>
      </c>
      <c r="B126" s="40" t="s">
        <v>123</v>
      </c>
      <c r="C126" s="40" t="s">
        <v>124</v>
      </c>
      <c r="D126" s="41" t="s">
        <v>133</v>
      </c>
      <c r="E126" s="83" t="s">
        <v>191</v>
      </c>
      <c r="F126" s="24">
        <v>0.5</v>
      </c>
      <c r="G126" s="24">
        <f t="shared" si="8"/>
        <v>0.6</v>
      </c>
      <c r="H126" s="24">
        <f t="shared" si="9"/>
        <v>0.3</v>
      </c>
    </row>
    <row r="127" spans="1:8" ht="60.75" thickBot="1" x14ac:dyDescent="0.3">
      <c r="A127" s="46" t="s">
        <v>117</v>
      </c>
      <c r="B127" s="47" t="s">
        <v>122</v>
      </c>
      <c r="C127" s="47" t="s">
        <v>125</v>
      </c>
      <c r="D127" s="20" t="s">
        <v>133</v>
      </c>
      <c r="E127" s="83" t="s">
        <v>191</v>
      </c>
      <c r="F127" s="24">
        <v>0.5</v>
      </c>
      <c r="G127" s="24">
        <f t="shared" si="8"/>
        <v>0.6</v>
      </c>
      <c r="H127" s="24">
        <f t="shared" si="9"/>
        <v>0.3</v>
      </c>
    </row>
    <row r="128" spans="1:8" ht="60" x14ac:dyDescent="0.25">
      <c r="A128" s="39" t="s">
        <v>117</v>
      </c>
      <c r="B128" s="40" t="s">
        <v>183</v>
      </c>
      <c r="C128" s="40" t="s">
        <v>124</v>
      </c>
      <c r="D128" s="41" t="s">
        <v>133</v>
      </c>
      <c r="E128" s="83" t="s">
        <v>191</v>
      </c>
      <c r="F128" s="24">
        <v>0.5</v>
      </c>
      <c r="G128" s="24">
        <f t="shared" si="8"/>
        <v>0.6</v>
      </c>
      <c r="H128" s="24">
        <f t="shared" si="9"/>
        <v>0.3</v>
      </c>
    </row>
    <row r="129" spans="1:8" ht="30" x14ac:dyDescent="0.25">
      <c r="A129" s="42" t="s">
        <v>117</v>
      </c>
      <c r="B129" s="29" t="s">
        <v>185</v>
      </c>
      <c r="C129" s="29" t="s">
        <v>125</v>
      </c>
      <c r="D129" s="43" t="s">
        <v>133</v>
      </c>
      <c r="E129" s="83" t="s">
        <v>191</v>
      </c>
      <c r="F129" s="24">
        <f>0.5/2</f>
        <v>0.25</v>
      </c>
      <c r="G129" s="24">
        <f t="shared" si="8"/>
        <v>0.6</v>
      </c>
      <c r="H129" s="24">
        <f t="shared" si="9"/>
        <v>0.15</v>
      </c>
    </row>
    <row r="130" spans="1:8" ht="30.75" thickBot="1" x14ac:dyDescent="0.3">
      <c r="A130" s="46" t="s">
        <v>117</v>
      </c>
      <c r="B130" s="47" t="s">
        <v>184</v>
      </c>
      <c r="C130" s="47" t="s">
        <v>125</v>
      </c>
      <c r="D130" s="20" t="s">
        <v>133</v>
      </c>
      <c r="E130" s="83" t="s">
        <v>191</v>
      </c>
      <c r="F130" s="24">
        <f>0.5/2</f>
        <v>0.25</v>
      </c>
      <c r="G130" s="24">
        <f t="shared" si="8"/>
        <v>0.6</v>
      </c>
      <c r="H130" s="24">
        <f t="shared" si="9"/>
        <v>0.15</v>
      </c>
    </row>
    <row r="131" spans="1:8" x14ac:dyDescent="0.25">
      <c r="H131" s="82">
        <f>SUM(H4:H130)</f>
        <v>21.760000000000019</v>
      </c>
    </row>
    <row r="134" spans="1:8" ht="23.25" x14ac:dyDescent="0.35">
      <c r="B134" s="86" t="s">
        <v>193</v>
      </c>
      <c r="C134" s="86">
        <v>5</v>
      </c>
    </row>
    <row r="135" spans="1:8" ht="23.25" x14ac:dyDescent="0.35">
      <c r="B135" s="86" t="s">
        <v>194</v>
      </c>
      <c r="C135" s="86">
        <v>33</v>
      </c>
    </row>
    <row r="136" spans="1:8" ht="23.25" x14ac:dyDescent="0.35">
      <c r="B136" s="86" t="s">
        <v>195</v>
      </c>
      <c r="C136" s="86">
        <f>+H131</f>
        <v>21.760000000000019</v>
      </c>
    </row>
    <row r="137" spans="1:8" ht="23.25" x14ac:dyDescent="0.35">
      <c r="B137" s="87" t="s">
        <v>196</v>
      </c>
      <c r="C137" s="86">
        <f>+C136/C135</f>
        <v>0.65939393939393998</v>
      </c>
    </row>
    <row r="138" spans="1:8" ht="23.25" x14ac:dyDescent="0.35">
      <c r="B138" s="88" t="s">
        <v>197</v>
      </c>
      <c r="C138" s="88">
        <f>+C134*C137</f>
        <v>3.2969696969697</v>
      </c>
    </row>
  </sheetData>
  <sortState xmlns:xlrd2="http://schemas.microsoft.com/office/spreadsheetml/2017/richdata2" ref="A72:D80">
    <sortCondition descending="1" ref="C72:C80"/>
  </sortState>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Hoja3!$A$1:$A$3</xm:f>
          </x14:formula1>
          <xm:sqref>E4:E130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154"/>
  <sheetViews>
    <sheetView tabSelected="1" zoomScaleNormal="100" workbookViewId="0">
      <pane xSplit="1" ySplit="5" topLeftCell="B108" activePane="bottomRight" state="frozen"/>
      <selection pane="topRight" activeCell="B1" sqref="B1"/>
      <selection pane="bottomLeft" activeCell="A4" sqref="A4"/>
      <selection pane="bottomRight" activeCell="K5" sqref="K5"/>
    </sheetView>
  </sheetViews>
  <sheetFormatPr baseColWidth="10" defaultColWidth="11.42578125" defaultRowHeight="14.25" x14ac:dyDescent="0.2"/>
  <cols>
    <col min="1" max="1" width="4.5703125" style="119" customWidth="1"/>
    <col min="2" max="2" width="43.42578125" style="116" customWidth="1"/>
    <col min="3" max="3" width="7.28515625" style="119" customWidth="1"/>
    <col min="4" max="4" width="14.5703125" style="119" customWidth="1"/>
    <col min="5" max="5" width="9" style="119" customWidth="1"/>
    <col min="6" max="6" width="79.85546875" style="118" customWidth="1"/>
    <col min="7" max="7" width="6.28515625" style="108" hidden="1" customWidth="1"/>
    <col min="8" max="8" width="5.140625" style="108" hidden="1" customWidth="1"/>
    <col min="9" max="10" width="0" style="108" hidden="1" customWidth="1"/>
    <col min="11" max="11" width="33.42578125" style="108" customWidth="1"/>
    <col min="12" max="13" width="11.42578125" style="108"/>
    <col min="14" max="14" width="78.28515625" style="108" customWidth="1"/>
    <col min="15" max="16384" width="11.42578125" style="108"/>
  </cols>
  <sheetData>
    <row r="1" spans="1:12" ht="24.75" customHeight="1" x14ac:dyDescent="0.25">
      <c r="B1" s="161" t="s">
        <v>361</v>
      </c>
      <c r="C1" s="161"/>
      <c r="D1" s="161"/>
      <c r="E1" s="161"/>
      <c r="F1" s="161"/>
    </row>
    <row r="2" spans="1:12" ht="14.25" customHeight="1" x14ac:dyDescent="0.25">
      <c r="B2" s="160" t="s">
        <v>360</v>
      </c>
      <c r="C2" s="160"/>
      <c r="D2" s="160"/>
      <c r="E2" s="160"/>
      <c r="F2" s="160"/>
    </row>
    <row r="3" spans="1:12" ht="30" x14ac:dyDescent="0.2">
      <c r="A3" s="133"/>
      <c r="B3" s="109" t="s">
        <v>69</v>
      </c>
      <c r="C3" s="110"/>
      <c r="D3" s="110"/>
      <c r="E3" s="110"/>
      <c r="F3" s="111"/>
      <c r="I3" s="108" t="s">
        <v>67</v>
      </c>
      <c r="J3" s="112">
        <v>0.3</v>
      </c>
      <c r="L3" s="113" t="s">
        <v>189</v>
      </c>
    </row>
    <row r="4" spans="1:12" ht="15.75" thickBot="1" x14ac:dyDescent="0.25">
      <c r="A4" s="134"/>
      <c r="B4" s="135" t="s">
        <v>70</v>
      </c>
      <c r="C4" s="135"/>
      <c r="D4" s="135"/>
      <c r="E4" s="135"/>
      <c r="F4" s="136"/>
      <c r="I4" s="108" t="s">
        <v>316</v>
      </c>
      <c r="J4" s="112">
        <v>0.7</v>
      </c>
      <c r="L4" s="114" t="s">
        <v>191</v>
      </c>
    </row>
    <row r="5" spans="1:12" ht="43.5" customHeight="1" thickBot="1" x14ac:dyDescent="0.3">
      <c r="A5" s="188"/>
      <c r="B5" s="192" t="s">
        <v>71</v>
      </c>
      <c r="C5" s="138" t="s">
        <v>131</v>
      </c>
      <c r="D5" s="139" t="s">
        <v>6</v>
      </c>
      <c r="E5" s="138" t="s">
        <v>192</v>
      </c>
      <c r="F5" s="138" t="s">
        <v>8</v>
      </c>
      <c r="G5" s="193"/>
      <c r="H5" s="193"/>
      <c r="I5" s="193"/>
      <c r="J5" s="193"/>
      <c r="K5" s="203" t="s">
        <v>762</v>
      </c>
      <c r="L5" s="182" t="s">
        <v>190</v>
      </c>
    </row>
    <row r="6" spans="1:12" ht="99.75" x14ac:dyDescent="0.2">
      <c r="A6" s="189">
        <v>1</v>
      </c>
      <c r="B6" s="194" t="s">
        <v>266</v>
      </c>
      <c r="C6" s="131" t="s">
        <v>124</v>
      </c>
      <c r="D6" s="125" t="s">
        <v>191</v>
      </c>
      <c r="E6" s="126">
        <v>0.18</v>
      </c>
      <c r="F6" s="115" t="s">
        <v>449</v>
      </c>
      <c r="G6" s="184">
        <f>+$J$3</f>
        <v>0.3</v>
      </c>
      <c r="H6" s="183">
        <f>+IF(D6="SI",1,IF(D6="PARCIALMENTE",0.6,IF(D6="NO",0.2,0)))</f>
        <v>0.6</v>
      </c>
      <c r="I6" s="183"/>
      <c r="J6" s="183">
        <v>0.3</v>
      </c>
      <c r="K6" s="195"/>
    </row>
    <row r="7" spans="1:12" ht="48" customHeight="1" x14ac:dyDescent="0.2">
      <c r="A7" s="189" t="s">
        <v>28</v>
      </c>
      <c r="B7" s="194" t="s">
        <v>143</v>
      </c>
      <c r="C7" s="131" t="s">
        <v>125</v>
      </c>
      <c r="D7" s="125" t="s">
        <v>189</v>
      </c>
      <c r="E7" s="132">
        <f>+G7*H7</f>
        <v>0.17499999999999999</v>
      </c>
      <c r="F7" s="115" t="s">
        <v>441</v>
      </c>
      <c r="G7" s="184">
        <f>+$J$4/4</f>
        <v>0.17499999999999999</v>
      </c>
      <c r="H7" s="183">
        <f>+IF(D7="SI",1,IF(D7="PARCIALMENTE",0.6,IF(D7="NO",0.2,0)))</f>
        <v>1</v>
      </c>
      <c r="I7" s="183"/>
      <c r="J7" s="183">
        <v>0.18</v>
      </c>
      <c r="K7" s="195"/>
    </row>
    <row r="8" spans="1:12" ht="42.75" x14ac:dyDescent="0.2">
      <c r="A8" s="189" t="s">
        <v>201</v>
      </c>
      <c r="B8" s="194" t="s">
        <v>267</v>
      </c>
      <c r="C8" s="131" t="s">
        <v>125</v>
      </c>
      <c r="D8" s="125" t="s">
        <v>191</v>
      </c>
      <c r="E8" s="126">
        <f>+G8*H8</f>
        <v>0.105</v>
      </c>
      <c r="F8" s="115" t="s">
        <v>440</v>
      </c>
      <c r="G8" s="184">
        <f t="shared" ref="G8:G10" si="0">+$J$4/4</f>
        <v>0.17499999999999999</v>
      </c>
      <c r="H8" s="183">
        <f>+IF(D8="SI",1,IF(D8="PARCIALMENTE",0.6,IF(D8="NO",0.2,0)))</f>
        <v>0.6</v>
      </c>
      <c r="I8" s="183"/>
      <c r="J8" s="183">
        <v>0.6</v>
      </c>
      <c r="K8" s="195"/>
    </row>
    <row r="9" spans="1:12" ht="68.25" customHeight="1" x14ac:dyDescent="0.2">
      <c r="A9" s="189" t="s">
        <v>202</v>
      </c>
      <c r="B9" s="194" t="s">
        <v>268</v>
      </c>
      <c r="C9" s="131" t="s">
        <v>125</v>
      </c>
      <c r="D9" s="125" t="s">
        <v>191</v>
      </c>
      <c r="E9" s="126">
        <f>+G9*H9</f>
        <v>0.105</v>
      </c>
      <c r="F9" s="115" t="s">
        <v>362</v>
      </c>
      <c r="G9" s="184">
        <f t="shared" si="0"/>
        <v>0.17499999999999999</v>
      </c>
      <c r="H9" s="183">
        <f>+IF(D9="SI",1,IF(D9="PARCIALMENTE",0.6,IF(D9="NO",0.2,0)))</f>
        <v>0.6</v>
      </c>
      <c r="I9" s="183"/>
      <c r="J9" s="183"/>
      <c r="K9" s="196"/>
    </row>
    <row r="10" spans="1:12" ht="96" customHeight="1" x14ac:dyDescent="0.2">
      <c r="A10" s="189" t="s">
        <v>203</v>
      </c>
      <c r="B10" s="194" t="s">
        <v>135</v>
      </c>
      <c r="C10" s="131" t="s">
        <v>125</v>
      </c>
      <c r="D10" s="125" t="s">
        <v>189</v>
      </c>
      <c r="E10" s="126">
        <f>+G10*H10</f>
        <v>0.17499999999999999</v>
      </c>
      <c r="F10" s="115" t="s">
        <v>439</v>
      </c>
      <c r="G10" s="184">
        <f t="shared" si="0"/>
        <v>0.17499999999999999</v>
      </c>
      <c r="H10" s="183">
        <f>+IF(D10="SI",1,IF(D10="PARCIALMENTE",0.6,IF(D10="NO",0.2,0)))</f>
        <v>1</v>
      </c>
      <c r="I10" s="183"/>
      <c r="J10" s="183">
        <v>0.7</v>
      </c>
      <c r="K10" s="195"/>
    </row>
    <row r="11" spans="1:12" ht="28.5" x14ac:dyDescent="0.2">
      <c r="A11" s="189"/>
      <c r="B11" s="194" t="s">
        <v>73</v>
      </c>
      <c r="C11" s="131" t="s">
        <v>131</v>
      </c>
      <c r="D11" s="131" t="s">
        <v>6</v>
      </c>
      <c r="E11" s="131" t="s">
        <v>192</v>
      </c>
      <c r="F11" s="125" t="s">
        <v>8</v>
      </c>
      <c r="G11" s="185"/>
      <c r="H11" s="183"/>
      <c r="I11" s="183"/>
      <c r="J11" s="183">
        <v>0.42</v>
      </c>
      <c r="K11" s="195"/>
    </row>
    <row r="12" spans="1:12" ht="129" customHeight="1" x14ac:dyDescent="0.2">
      <c r="A12" s="190">
        <v>2</v>
      </c>
      <c r="B12" s="194" t="s">
        <v>304</v>
      </c>
      <c r="C12" s="131" t="s">
        <v>124</v>
      </c>
      <c r="D12" s="125" t="s">
        <v>189</v>
      </c>
      <c r="E12" s="126">
        <v>0.3</v>
      </c>
      <c r="F12" s="115" t="s">
        <v>438</v>
      </c>
      <c r="G12" s="184">
        <f>+$J$3</f>
        <v>0.3</v>
      </c>
      <c r="H12" s="183">
        <f t="shared" ref="H12:H40" si="1">+IF(D12="SI",1,IF(D12="PARCIALMENTE",0.6,IF(D12="NO",0.2,0)))</f>
        <v>1</v>
      </c>
      <c r="I12" s="183"/>
      <c r="J12" s="183">
        <v>0.14000000000000001</v>
      </c>
      <c r="K12" s="195"/>
    </row>
    <row r="13" spans="1:12" ht="62.45" customHeight="1" x14ac:dyDescent="0.2">
      <c r="A13" s="189" t="s">
        <v>34</v>
      </c>
      <c r="B13" s="194" t="s">
        <v>295</v>
      </c>
      <c r="C13" s="131" t="s">
        <v>125</v>
      </c>
      <c r="D13" s="125" t="s">
        <v>191</v>
      </c>
      <c r="E13" s="126">
        <v>0.3</v>
      </c>
      <c r="F13" s="115" t="s">
        <v>437</v>
      </c>
      <c r="G13" s="184">
        <f>$J$4/2</f>
        <v>0.35</v>
      </c>
      <c r="H13" s="183">
        <f t="shared" si="1"/>
        <v>0.6</v>
      </c>
      <c r="I13" s="183"/>
      <c r="J13" s="183"/>
      <c r="K13" s="195"/>
    </row>
    <row r="14" spans="1:12" ht="170.25" customHeight="1" x14ac:dyDescent="0.2">
      <c r="A14" s="189" t="s">
        <v>47</v>
      </c>
      <c r="B14" s="194" t="s">
        <v>297</v>
      </c>
      <c r="C14" s="131" t="s">
        <v>125</v>
      </c>
      <c r="D14" s="125" t="s">
        <v>189</v>
      </c>
      <c r="E14" s="126">
        <v>0.3</v>
      </c>
      <c r="F14" s="115" t="s">
        <v>436</v>
      </c>
      <c r="G14" s="184">
        <f>$J$4/2</f>
        <v>0.35</v>
      </c>
      <c r="H14" s="183">
        <f t="shared" si="1"/>
        <v>1</v>
      </c>
      <c r="I14" s="183"/>
      <c r="J14" s="183"/>
      <c r="K14" s="195"/>
    </row>
    <row r="15" spans="1:12" ht="85.5" x14ac:dyDescent="0.2">
      <c r="A15" s="190">
        <v>3</v>
      </c>
      <c r="B15" s="194" t="s">
        <v>318</v>
      </c>
      <c r="C15" s="131" t="s">
        <v>124</v>
      </c>
      <c r="D15" s="125" t="s">
        <v>189</v>
      </c>
      <c r="E15" s="126">
        <v>0.18</v>
      </c>
      <c r="F15" s="115" t="s">
        <v>435</v>
      </c>
      <c r="G15" s="184">
        <f>+$J$3</f>
        <v>0.3</v>
      </c>
      <c r="H15" s="183">
        <f t="shared" si="1"/>
        <v>1</v>
      </c>
      <c r="I15" s="183"/>
      <c r="J15" s="183"/>
      <c r="K15" s="195"/>
    </row>
    <row r="16" spans="1:12" ht="64.5" customHeight="1" x14ac:dyDescent="0.2">
      <c r="A16" s="189" t="s">
        <v>55</v>
      </c>
      <c r="B16" s="194" t="s">
        <v>296</v>
      </c>
      <c r="C16" s="131" t="s">
        <v>125</v>
      </c>
      <c r="D16" s="125" t="s">
        <v>191</v>
      </c>
      <c r="E16" s="126">
        <v>0.18</v>
      </c>
      <c r="F16" s="115" t="s">
        <v>434</v>
      </c>
      <c r="G16" s="184">
        <f>$J$4/3</f>
        <v>0.23333333333333331</v>
      </c>
      <c r="H16" s="183">
        <f t="shared" si="1"/>
        <v>0.6</v>
      </c>
      <c r="I16" s="183"/>
      <c r="J16" s="183"/>
      <c r="K16" s="195"/>
    </row>
    <row r="17" spans="1:14" ht="53.25" customHeight="1" x14ac:dyDescent="0.2">
      <c r="A17" s="189" t="s">
        <v>204</v>
      </c>
      <c r="B17" s="194" t="s">
        <v>269</v>
      </c>
      <c r="C17" s="131" t="s">
        <v>125</v>
      </c>
      <c r="D17" s="125" t="s">
        <v>191</v>
      </c>
      <c r="E17" s="126">
        <v>0.18</v>
      </c>
      <c r="F17" s="115" t="s">
        <v>433</v>
      </c>
      <c r="G17" s="184">
        <f t="shared" ref="G17:G18" si="2">$J$4/3</f>
        <v>0.23333333333333331</v>
      </c>
      <c r="H17" s="183">
        <f t="shared" si="1"/>
        <v>0.6</v>
      </c>
      <c r="I17" s="183"/>
      <c r="J17" s="183"/>
      <c r="K17" s="195"/>
    </row>
    <row r="18" spans="1:14" ht="63" customHeight="1" x14ac:dyDescent="0.2">
      <c r="A18" s="189" t="s">
        <v>205</v>
      </c>
      <c r="B18" s="194" t="s">
        <v>263</v>
      </c>
      <c r="C18" s="131" t="s">
        <v>125</v>
      </c>
      <c r="D18" s="125" t="s">
        <v>189</v>
      </c>
      <c r="E18" s="126">
        <v>0.18</v>
      </c>
      <c r="F18" s="115" t="s">
        <v>432</v>
      </c>
      <c r="G18" s="184">
        <f t="shared" si="2"/>
        <v>0.23333333333333331</v>
      </c>
      <c r="H18" s="183">
        <f t="shared" si="1"/>
        <v>1</v>
      </c>
      <c r="I18" s="183"/>
      <c r="J18" s="183"/>
      <c r="K18" s="195"/>
    </row>
    <row r="19" spans="1:14" ht="100.5" customHeight="1" x14ac:dyDescent="0.2">
      <c r="A19" s="190">
        <v>4</v>
      </c>
      <c r="B19" s="194" t="s">
        <v>319</v>
      </c>
      <c r="C19" s="131" t="s">
        <v>124</v>
      </c>
      <c r="D19" s="125" t="s">
        <v>189</v>
      </c>
      <c r="E19" s="126">
        <v>0.18</v>
      </c>
      <c r="F19" s="115" t="s">
        <v>431</v>
      </c>
      <c r="G19" s="184">
        <f>+$J$3</f>
        <v>0.3</v>
      </c>
      <c r="H19" s="183">
        <f t="shared" si="1"/>
        <v>1</v>
      </c>
      <c r="I19" s="183"/>
      <c r="J19" s="183"/>
      <c r="K19" s="195"/>
    </row>
    <row r="20" spans="1:14" ht="52.5" customHeight="1" x14ac:dyDescent="0.2">
      <c r="A20" s="189" t="s">
        <v>60</v>
      </c>
      <c r="B20" s="194" t="s">
        <v>299</v>
      </c>
      <c r="C20" s="131" t="s">
        <v>125</v>
      </c>
      <c r="D20" s="125" t="s">
        <v>189</v>
      </c>
      <c r="E20" s="126">
        <v>0.18</v>
      </c>
      <c r="F20" s="115" t="s">
        <v>430</v>
      </c>
      <c r="G20" s="184">
        <f>$J$4/2</f>
        <v>0.35</v>
      </c>
      <c r="H20" s="183">
        <f t="shared" si="1"/>
        <v>1</v>
      </c>
      <c r="I20" s="183"/>
      <c r="J20" s="183"/>
      <c r="K20" s="195"/>
    </row>
    <row r="21" spans="1:14" ht="72" customHeight="1" x14ac:dyDescent="0.2">
      <c r="A21" s="189" t="s">
        <v>206</v>
      </c>
      <c r="B21" s="194" t="s">
        <v>298</v>
      </c>
      <c r="C21" s="131" t="s">
        <v>125</v>
      </c>
      <c r="D21" s="125" t="s">
        <v>191</v>
      </c>
      <c r="E21" s="126">
        <v>0.18</v>
      </c>
      <c r="F21" s="115" t="s">
        <v>429</v>
      </c>
      <c r="G21" s="184">
        <f>$J$4/2</f>
        <v>0.35</v>
      </c>
      <c r="H21" s="183">
        <f t="shared" si="1"/>
        <v>0.6</v>
      </c>
      <c r="I21" s="183"/>
      <c r="J21" s="183"/>
      <c r="K21" s="195"/>
    </row>
    <row r="22" spans="1:14" ht="71.25" x14ac:dyDescent="0.2">
      <c r="A22" s="190">
        <v>5</v>
      </c>
      <c r="B22" s="194" t="s">
        <v>320</v>
      </c>
      <c r="C22" s="131" t="s">
        <v>124</v>
      </c>
      <c r="D22" s="125" t="s">
        <v>189</v>
      </c>
      <c r="E22" s="126">
        <v>0.18</v>
      </c>
      <c r="F22" s="115" t="s">
        <v>428</v>
      </c>
      <c r="G22" s="184">
        <f>+$J$3</f>
        <v>0.3</v>
      </c>
      <c r="H22" s="183">
        <f t="shared" si="1"/>
        <v>1</v>
      </c>
      <c r="I22" s="183"/>
      <c r="J22" s="183"/>
      <c r="K22" s="195"/>
    </row>
    <row r="23" spans="1:14" ht="50.25" customHeight="1" x14ac:dyDescent="0.2">
      <c r="A23" s="189" t="s">
        <v>207</v>
      </c>
      <c r="B23" s="194" t="s">
        <v>321</v>
      </c>
      <c r="C23" s="131" t="s">
        <v>125</v>
      </c>
      <c r="D23" s="125" t="s">
        <v>189</v>
      </c>
      <c r="E23" s="126">
        <v>0.18</v>
      </c>
      <c r="F23" s="115" t="s">
        <v>427</v>
      </c>
      <c r="G23" s="184">
        <f>$J$4/2</f>
        <v>0.35</v>
      </c>
      <c r="H23" s="183">
        <f t="shared" si="1"/>
        <v>1</v>
      </c>
      <c r="I23" s="183"/>
      <c r="J23" s="183"/>
      <c r="K23" s="195"/>
      <c r="N23" s="115"/>
    </row>
    <row r="24" spans="1:14" ht="88.5" customHeight="1" x14ac:dyDescent="0.2">
      <c r="A24" s="189" t="s">
        <v>208</v>
      </c>
      <c r="B24" s="194" t="s">
        <v>305</v>
      </c>
      <c r="C24" s="131" t="s">
        <v>125</v>
      </c>
      <c r="D24" s="125" t="s">
        <v>191</v>
      </c>
      <c r="E24" s="126">
        <v>0.18</v>
      </c>
      <c r="F24" s="115" t="s">
        <v>426</v>
      </c>
      <c r="G24" s="184">
        <f>$J$4/2</f>
        <v>0.35</v>
      </c>
      <c r="H24" s="183">
        <f t="shared" si="1"/>
        <v>0.6</v>
      </c>
      <c r="I24" s="183"/>
      <c r="J24" s="183"/>
      <c r="K24" s="195"/>
    </row>
    <row r="25" spans="1:14" ht="109.5" customHeight="1" x14ac:dyDescent="0.2">
      <c r="A25" s="190">
        <v>6</v>
      </c>
      <c r="B25" s="194" t="s">
        <v>322</v>
      </c>
      <c r="C25" s="131" t="s">
        <v>124</v>
      </c>
      <c r="D25" s="125" t="s">
        <v>191</v>
      </c>
      <c r="E25" s="126">
        <f t="shared" ref="E25:E40" si="3">+G25*H25</f>
        <v>0.18</v>
      </c>
      <c r="F25" s="115" t="s">
        <v>425</v>
      </c>
      <c r="G25" s="184">
        <f>+$J$3</f>
        <v>0.3</v>
      </c>
      <c r="H25" s="183">
        <f t="shared" si="1"/>
        <v>0.6</v>
      </c>
      <c r="I25" s="183"/>
      <c r="J25" s="183"/>
      <c r="K25" s="195"/>
    </row>
    <row r="26" spans="1:14" ht="64.5" customHeight="1" x14ac:dyDescent="0.2">
      <c r="A26" s="189" t="s">
        <v>209</v>
      </c>
      <c r="B26" s="194" t="s">
        <v>323</v>
      </c>
      <c r="C26" s="131" t="s">
        <v>125</v>
      </c>
      <c r="D26" s="125" t="s">
        <v>191</v>
      </c>
      <c r="E26" s="126">
        <v>0.18</v>
      </c>
      <c r="F26" s="115" t="s">
        <v>363</v>
      </c>
      <c r="G26" s="184">
        <f>+$J$4/2</f>
        <v>0.35</v>
      </c>
      <c r="H26" s="183">
        <f t="shared" si="1"/>
        <v>0.6</v>
      </c>
      <c r="I26" s="183"/>
      <c r="J26" s="183"/>
      <c r="K26" s="195"/>
    </row>
    <row r="27" spans="1:14" ht="63.75" customHeight="1" x14ac:dyDescent="0.2">
      <c r="A27" s="189" t="s">
        <v>210</v>
      </c>
      <c r="B27" s="194" t="s">
        <v>306</v>
      </c>
      <c r="C27" s="131" t="s">
        <v>125</v>
      </c>
      <c r="D27" s="125" t="s">
        <v>189</v>
      </c>
      <c r="E27" s="126">
        <f t="shared" si="3"/>
        <v>0.35</v>
      </c>
      <c r="F27" s="115" t="s">
        <v>424</v>
      </c>
      <c r="G27" s="184">
        <f>+$J$4/2</f>
        <v>0.35</v>
      </c>
      <c r="H27" s="183">
        <f t="shared" si="1"/>
        <v>1</v>
      </c>
      <c r="I27" s="183"/>
      <c r="J27" s="183"/>
      <c r="K27" s="195"/>
    </row>
    <row r="28" spans="1:14" ht="98.25" customHeight="1" x14ac:dyDescent="0.2">
      <c r="A28" s="190">
        <v>7</v>
      </c>
      <c r="B28" s="194" t="s">
        <v>300</v>
      </c>
      <c r="C28" s="131" t="s">
        <v>124</v>
      </c>
      <c r="D28" s="125" t="s">
        <v>191</v>
      </c>
      <c r="E28" s="126">
        <f t="shared" si="3"/>
        <v>0.18</v>
      </c>
      <c r="F28" s="115" t="s">
        <v>450</v>
      </c>
      <c r="G28" s="184">
        <f>+$J$3</f>
        <v>0.3</v>
      </c>
      <c r="H28" s="183">
        <f t="shared" si="1"/>
        <v>0.6</v>
      </c>
      <c r="I28" s="183"/>
      <c r="J28" s="183"/>
      <c r="K28" s="195"/>
    </row>
    <row r="29" spans="1:14" ht="60" customHeight="1" x14ac:dyDescent="0.2">
      <c r="A29" s="189" t="s">
        <v>211</v>
      </c>
      <c r="B29" s="194" t="s">
        <v>323</v>
      </c>
      <c r="C29" s="131" t="s">
        <v>125</v>
      </c>
      <c r="D29" s="125" t="s">
        <v>191</v>
      </c>
      <c r="E29" s="126">
        <v>0.18</v>
      </c>
      <c r="F29" s="115" t="s">
        <v>451</v>
      </c>
      <c r="G29" s="184">
        <f>+$J$4/2</f>
        <v>0.35</v>
      </c>
      <c r="H29" s="183">
        <f t="shared" si="1"/>
        <v>0.6</v>
      </c>
      <c r="I29" s="183"/>
      <c r="J29" s="183"/>
      <c r="K29" s="195"/>
    </row>
    <row r="30" spans="1:14" ht="68.25" customHeight="1" x14ac:dyDescent="0.2">
      <c r="A30" s="189" t="s">
        <v>212</v>
      </c>
      <c r="B30" s="194" t="s">
        <v>307</v>
      </c>
      <c r="C30" s="131" t="s">
        <v>125</v>
      </c>
      <c r="D30" s="125" t="s">
        <v>189</v>
      </c>
      <c r="E30" s="126">
        <v>0.18</v>
      </c>
      <c r="F30" s="115" t="s">
        <v>376</v>
      </c>
      <c r="G30" s="184">
        <f>+$J$4/2</f>
        <v>0.35</v>
      </c>
      <c r="H30" s="183">
        <f t="shared" si="1"/>
        <v>1</v>
      </c>
      <c r="I30" s="183"/>
      <c r="J30" s="183"/>
      <c r="K30" s="195"/>
    </row>
    <row r="31" spans="1:14" ht="132.75" customHeight="1" x14ac:dyDescent="0.2">
      <c r="A31" s="190">
        <v>8</v>
      </c>
      <c r="B31" s="194" t="s">
        <v>311</v>
      </c>
      <c r="C31" s="131" t="s">
        <v>124</v>
      </c>
      <c r="D31" s="125" t="s">
        <v>189</v>
      </c>
      <c r="E31" s="126">
        <v>0.18</v>
      </c>
      <c r="F31" s="115" t="s">
        <v>423</v>
      </c>
      <c r="G31" s="184">
        <f>+$J$3</f>
        <v>0.3</v>
      </c>
      <c r="H31" s="183">
        <f t="shared" si="1"/>
        <v>1</v>
      </c>
      <c r="I31" s="183"/>
      <c r="J31" s="183"/>
      <c r="K31" s="195"/>
      <c r="N31" s="120"/>
    </row>
    <row r="32" spans="1:14" ht="69" customHeight="1" x14ac:dyDescent="0.2">
      <c r="A32" s="189" t="s">
        <v>213</v>
      </c>
      <c r="B32" s="194" t="s">
        <v>312</v>
      </c>
      <c r="C32" s="131" t="s">
        <v>125</v>
      </c>
      <c r="D32" s="125" t="s">
        <v>191</v>
      </c>
      <c r="E32" s="126">
        <f t="shared" si="3"/>
        <v>0.21</v>
      </c>
      <c r="F32" s="115" t="s">
        <v>422</v>
      </c>
      <c r="G32" s="184">
        <f t="shared" ref="G32:G36" si="4">+$J$4/2</f>
        <v>0.35</v>
      </c>
      <c r="H32" s="183">
        <f t="shared" si="1"/>
        <v>0.6</v>
      </c>
      <c r="I32" s="183"/>
      <c r="J32" s="183"/>
      <c r="K32" s="195"/>
    </row>
    <row r="33" spans="1:14" ht="50.25" customHeight="1" x14ac:dyDescent="0.2">
      <c r="A33" s="189" t="s">
        <v>214</v>
      </c>
      <c r="B33" s="194" t="s">
        <v>313</v>
      </c>
      <c r="C33" s="131" t="s">
        <v>125</v>
      </c>
      <c r="D33" s="125" t="s">
        <v>189</v>
      </c>
      <c r="E33" s="126">
        <f t="shared" si="3"/>
        <v>0.35</v>
      </c>
      <c r="F33" s="115" t="s">
        <v>421</v>
      </c>
      <c r="G33" s="184">
        <f t="shared" si="4"/>
        <v>0.35</v>
      </c>
      <c r="H33" s="183">
        <f t="shared" si="1"/>
        <v>1</v>
      </c>
      <c r="I33" s="183"/>
      <c r="J33" s="183"/>
      <c r="K33" s="195"/>
    </row>
    <row r="34" spans="1:14" ht="96" customHeight="1" x14ac:dyDescent="0.2">
      <c r="A34" s="190">
        <v>9</v>
      </c>
      <c r="B34" s="194" t="s">
        <v>324</v>
      </c>
      <c r="C34" s="131" t="s">
        <v>124</v>
      </c>
      <c r="D34" s="125" t="s">
        <v>189</v>
      </c>
      <c r="E34" s="126">
        <f t="shared" si="3"/>
        <v>0.3</v>
      </c>
      <c r="F34" s="115" t="s">
        <v>452</v>
      </c>
      <c r="G34" s="184">
        <f>+$J$3</f>
        <v>0.3</v>
      </c>
      <c r="H34" s="183">
        <f t="shared" si="1"/>
        <v>1</v>
      </c>
      <c r="I34" s="183"/>
      <c r="J34" s="183"/>
      <c r="K34" s="195"/>
      <c r="N34" s="116"/>
    </row>
    <row r="35" spans="1:14" ht="74.45" customHeight="1" x14ac:dyDescent="0.2">
      <c r="A35" s="189" t="s">
        <v>215</v>
      </c>
      <c r="B35" s="194" t="s">
        <v>308</v>
      </c>
      <c r="C35" s="131" t="s">
        <v>125</v>
      </c>
      <c r="D35" s="125" t="s">
        <v>191</v>
      </c>
      <c r="E35" s="126">
        <v>0.18</v>
      </c>
      <c r="F35" s="115" t="s">
        <v>420</v>
      </c>
      <c r="G35" s="184">
        <f t="shared" si="4"/>
        <v>0.35</v>
      </c>
      <c r="H35" s="183">
        <f t="shared" si="1"/>
        <v>0.6</v>
      </c>
      <c r="I35" s="183"/>
      <c r="J35" s="183"/>
      <c r="K35" s="195"/>
    </row>
    <row r="36" spans="1:14" ht="77.25" customHeight="1" x14ac:dyDescent="0.2">
      <c r="A36" s="189" t="s">
        <v>216</v>
      </c>
      <c r="B36" s="194" t="s">
        <v>309</v>
      </c>
      <c r="C36" s="131" t="s">
        <v>125</v>
      </c>
      <c r="D36" s="125" t="s">
        <v>191</v>
      </c>
      <c r="E36" s="126">
        <v>0.25</v>
      </c>
      <c r="F36" s="115" t="s">
        <v>419</v>
      </c>
      <c r="G36" s="184">
        <f t="shared" si="4"/>
        <v>0.35</v>
      </c>
      <c r="H36" s="183">
        <f t="shared" si="1"/>
        <v>0.6</v>
      </c>
      <c r="I36" s="183"/>
      <c r="J36" s="183"/>
      <c r="K36" s="195"/>
    </row>
    <row r="37" spans="1:14" ht="85.5" x14ac:dyDescent="0.2">
      <c r="A37" s="190">
        <v>10</v>
      </c>
      <c r="B37" s="194" t="s">
        <v>325</v>
      </c>
      <c r="C37" s="131" t="s">
        <v>124</v>
      </c>
      <c r="D37" s="125" t="s">
        <v>191</v>
      </c>
      <c r="E37" s="126">
        <f t="shared" si="3"/>
        <v>0.18</v>
      </c>
      <c r="F37" s="115" t="s">
        <v>418</v>
      </c>
      <c r="G37" s="184">
        <f>+$J$3</f>
        <v>0.3</v>
      </c>
      <c r="H37" s="183">
        <f t="shared" si="1"/>
        <v>0.6</v>
      </c>
      <c r="I37" s="183"/>
      <c r="J37" s="183"/>
      <c r="K37" s="195"/>
    </row>
    <row r="38" spans="1:14" ht="57" x14ac:dyDescent="0.2">
      <c r="A38" s="189" t="s">
        <v>217</v>
      </c>
      <c r="B38" s="194" t="s">
        <v>326</v>
      </c>
      <c r="C38" s="131" t="s">
        <v>125</v>
      </c>
      <c r="D38" s="125" t="s">
        <v>191</v>
      </c>
      <c r="E38" s="126">
        <f t="shared" si="3"/>
        <v>0.13999999999999999</v>
      </c>
      <c r="F38" s="115" t="s">
        <v>453</v>
      </c>
      <c r="G38" s="184">
        <f>+$J$4/3</f>
        <v>0.23333333333333331</v>
      </c>
      <c r="H38" s="183">
        <f t="shared" si="1"/>
        <v>0.6</v>
      </c>
      <c r="I38" s="183"/>
      <c r="J38" s="183"/>
      <c r="K38" s="195"/>
    </row>
    <row r="39" spans="1:14" ht="60" customHeight="1" x14ac:dyDescent="0.2">
      <c r="A39" s="189" t="s">
        <v>218</v>
      </c>
      <c r="B39" s="194" t="s">
        <v>327</v>
      </c>
      <c r="C39" s="131" t="s">
        <v>125</v>
      </c>
      <c r="D39" s="125" t="s">
        <v>191</v>
      </c>
      <c r="E39" s="126">
        <f t="shared" si="3"/>
        <v>0.13999999999999999</v>
      </c>
      <c r="F39" s="115" t="s">
        <v>417</v>
      </c>
      <c r="G39" s="184">
        <f t="shared" ref="G39:G40" si="5">+$J$4/3</f>
        <v>0.23333333333333331</v>
      </c>
      <c r="H39" s="183">
        <f t="shared" si="1"/>
        <v>0.6</v>
      </c>
      <c r="I39" s="183"/>
      <c r="J39" s="183"/>
      <c r="K39" s="195"/>
    </row>
    <row r="40" spans="1:14" ht="65.25" customHeight="1" x14ac:dyDescent="0.2">
      <c r="A40" s="189" t="s">
        <v>219</v>
      </c>
      <c r="B40" s="194" t="s">
        <v>328</v>
      </c>
      <c r="C40" s="131" t="s">
        <v>125</v>
      </c>
      <c r="D40" s="125" t="s">
        <v>191</v>
      </c>
      <c r="E40" s="126">
        <f t="shared" si="3"/>
        <v>0.13999999999999999</v>
      </c>
      <c r="F40" s="115" t="s">
        <v>416</v>
      </c>
      <c r="G40" s="184">
        <f t="shared" si="5"/>
        <v>0.23333333333333331</v>
      </c>
      <c r="H40" s="183">
        <f t="shared" si="1"/>
        <v>0.6</v>
      </c>
      <c r="I40" s="183"/>
      <c r="J40" s="183"/>
      <c r="K40" s="195"/>
    </row>
    <row r="41" spans="1:14" x14ac:dyDescent="0.2">
      <c r="A41" s="189"/>
      <c r="B41" s="194" t="s">
        <v>79</v>
      </c>
      <c r="C41" s="131"/>
      <c r="D41" s="131"/>
      <c r="E41" s="131"/>
      <c r="F41" s="115"/>
      <c r="G41" s="183"/>
      <c r="H41" s="183"/>
      <c r="I41" s="183"/>
      <c r="J41" s="183"/>
      <c r="K41" s="195"/>
    </row>
    <row r="42" spans="1:14" x14ac:dyDescent="0.2">
      <c r="A42" s="189"/>
      <c r="B42" s="194" t="s">
        <v>80</v>
      </c>
      <c r="C42" s="131"/>
      <c r="D42" s="131"/>
      <c r="E42" s="131"/>
      <c r="F42" s="115"/>
      <c r="G42" s="183"/>
      <c r="H42" s="183"/>
      <c r="I42" s="183"/>
      <c r="J42" s="183"/>
      <c r="K42" s="195"/>
    </row>
    <row r="43" spans="1:14" ht="28.5" x14ac:dyDescent="0.2">
      <c r="A43" s="189"/>
      <c r="B43" s="194" t="s">
        <v>81</v>
      </c>
      <c r="C43" s="131" t="s">
        <v>131</v>
      </c>
      <c r="D43" s="131" t="s">
        <v>6</v>
      </c>
      <c r="E43" s="131" t="s">
        <v>192</v>
      </c>
      <c r="F43" s="125" t="s">
        <v>8</v>
      </c>
      <c r="G43" s="183"/>
      <c r="H43" s="183"/>
      <c r="I43" s="183"/>
      <c r="J43" s="183"/>
      <c r="K43" s="195"/>
    </row>
    <row r="44" spans="1:14" ht="92.25" customHeight="1" x14ac:dyDescent="0.2">
      <c r="A44" s="190">
        <v>11</v>
      </c>
      <c r="B44" s="194" t="s">
        <v>270</v>
      </c>
      <c r="C44" s="131" t="s">
        <v>124</v>
      </c>
      <c r="D44" s="125" t="s">
        <v>191</v>
      </c>
      <c r="E44" s="126">
        <f t="shared" ref="E44:E51" si="6">+G44*H44</f>
        <v>0.18</v>
      </c>
      <c r="F44" s="115" t="s">
        <v>415</v>
      </c>
      <c r="G44" s="184">
        <f>+$J$3</f>
        <v>0.3</v>
      </c>
      <c r="H44" s="183">
        <f t="shared" ref="H44:H51" si="7">+IF(D44="SI",1,IF(D44="PARCIALMENTE",0.6,IF(D44="NO",0.2,0)))</f>
        <v>0.6</v>
      </c>
      <c r="I44" s="183"/>
      <c r="J44" s="183"/>
      <c r="K44" s="195"/>
    </row>
    <row r="45" spans="1:14" ht="62.25" customHeight="1" x14ac:dyDescent="0.2">
      <c r="A45" s="189" t="s">
        <v>220</v>
      </c>
      <c r="B45" s="194" t="s">
        <v>198</v>
      </c>
      <c r="C45" s="131" t="s">
        <v>125</v>
      </c>
      <c r="D45" s="125" t="s">
        <v>189</v>
      </c>
      <c r="E45" s="126">
        <f t="shared" si="6"/>
        <v>0.35</v>
      </c>
      <c r="F45" s="115" t="s">
        <v>353</v>
      </c>
      <c r="G45" s="184">
        <f>$J$4/2</f>
        <v>0.35</v>
      </c>
      <c r="H45" s="183">
        <f t="shared" si="7"/>
        <v>1</v>
      </c>
      <c r="I45" s="183"/>
      <c r="J45" s="183"/>
      <c r="K45" s="195"/>
    </row>
    <row r="46" spans="1:14" ht="66" customHeight="1" x14ac:dyDescent="0.2">
      <c r="A46" s="189" t="s">
        <v>221</v>
      </c>
      <c r="B46" s="194" t="s">
        <v>151</v>
      </c>
      <c r="C46" s="131" t="s">
        <v>125</v>
      </c>
      <c r="D46" s="125" t="s">
        <v>189</v>
      </c>
      <c r="E46" s="126">
        <f t="shared" si="6"/>
        <v>0.35</v>
      </c>
      <c r="F46" s="115" t="s">
        <v>454</v>
      </c>
      <c r="G46" s="184">
        <f>$J$4/2</f>
        <v>0.35</v>
      </c>
      <c r="H46" s="183">
        <f t="shared" si="7"/>
        <v>1</v>
      </c>
      <c r="I46" s="183"/>
      <c r="J46" s="183"/>
      <c r="K46" s="195"/>
    </row>
    <row r="47" spans="1:14" ht="112.5" customHeight="1" x14ac:dyDescent="0.2">
      <c r="A47" s="190">
        <v>12</v>
      </c>
      <c r="B47" s="194" t="s">
        <v>329</v>
      </c>
      <c r="C47" s="131" t="s">
        <v>124</v>
      </c>
      <c r="D47" s="125" t="s">
        <v>191</v>
      </c>
      <c r="E47" s="126">
        <f t="shared" si="6"/>
        <v>0.18</v>
      </c>
      <c r="F47" s="115" t="s">
        <v>455</v>
      </c>
      <c r="G47" s="184">
        <f>+$J$3</f>
        <v>0.3</v>
      </c>
      <c r="H47" s="183">
        <f t="shared" si="7"/>
        <v>0.6</v>
      </c>
      <c r="I47" s="183"/>
      <c r="J47" s="183"/>
      <c r="K47" s="195"/>
      <c r="N47" s="121"/>
    </row>
    <row r="48" spans="1:14" ht="105.75" customHeight="1" x14ac:dyDescent="0.2">
      <c r="A48" s="189" t="s">
        <v>222</v>
      </c>
      <c r="B48" s="194" t="s">
        <v>301</v>
      </c>
      <c r="C48" s="131" t="s">
        <v>125</v>
      </c>
      <c r="D48" s="125" t="s">
        <v>191</v>
      </c>
      <c r="E48" s="126">
        <f t="shared" si="6"/>
        <v>0.21</v>
      </c>
      <c r="F48" s="115" t="s">
        <v>456</v>
      </c>
      <c r="G48" s="184">
        <f>+$J$4/2</f>
        <v>0.35</v>
      </c>
      <c r="H48" s="183">
        <f t="shared" si="7"/>
        <v>0.6</v>
      </c>
      <c r="I48" s="183"/>
      <c r="J48" s="183"/>
      <c r="K48" s="195"/>
      <c r="N48" s="121"/>
    </row>
    <row r="49" spans="1:14" ht="66" customHeight="1" x14ac:dyDescent="0.2">
      <c r="A49" s="189" t="s">
        <v>223</v>
      </c>
      <c r="B49" s="194" t="s">
        <v>330</v>
      </c>
      <c r="C49" s="131" t="s">
        <v>125</v>
      </c>
      <c r="D49" s="125" t="s">
        <v>189</v>
      </c>
      <c r="E49" s="126">
        <f t="shared" si="6"/>
        <v>0.35</v>
      </c>
      <c r="F49" s="115" t="s">
        <v>464</v>
      </c>
      <c r="G49" s="184">
        <f>+$J$4/2</f>
        <v>0.35</v>
      </c>
      <c r="H49" s="183">
        <f t="shared" si="7"/>
        <v>1</v>
      </c>
      <c r="I49" s="183"/>
      <c r="J49" s="183"/>
      <c r="K49" s="195"/>
      <c r="N49" s="121"/>
    </row>
    <row r="50" spans="1:14" ht="42.75" x14ac:dyDescent="0.2">
      <c r="A50" s="190">
        <v>13</v>
      </c>
      <c r="B50" s="194" t="s">
        <v>331</v>
      </c>
      <c r="C50" s="131" t="s">
        <v>124</v>
      </c>
      <c r="D50" s="125" t="s">
        <v>189</v>
      </c>
      <c r="E50" s="126">
        <f t="shared" si="6"/>
        <v>0.3</v>
      </c>
      <c r="F50" s="115" t="s">
        <v>364</v>
      </c>
      <c r="G50" s="184">
        <f>+$J$3</f>
        <v>0.3</v>
      </c>
      <c r="H50" s="183">
        <f t="shared" si="7"/>
        <v>1</v>
      </c>
      <c r="I50" s="183"/>
      <c r="J50" s="183"/>
      <c r="K50" s="195"/>
      <c r="N50" s="121"/>
    </row>
    <row r="51" spans="1:14" ht="57" x14ac:dyDescent="0.2">
      <c r="A51" s="189" t="s">
        <v>224</v>
      </c>
      <c r="B51" s="194" t="s">
        <v>271</v>
      </c>
      <c r="C51" s="131" t="s">
        <v>125</v>
      </c>
      <c r="D51" s="125" t="s">
        <v>189</v>
      </c>
      <c r="E51" s="126">
        <f t="shared" si="6"/>
        <v>0.7</v>
      </c>
      <c r="F51" s="115" t="s">
        <v>365</v>
      </c>
      <c r="G51" s="184">
        <f>+$J$4</f>
        <v>0.7</v>
      </c>
      <c r="H51" s="183">
        <f t="shared" si="7"/>
        <v>1</v>
      </c>
      <c r="I51" s="183"/>
      <c r="J51" s="183"/>
      <c r="K51" s="195"/>
    </row>
    <row r="52" spans="1:14" ht="28.5" x14ac:dyDescent="0.2">
      <c r="A52" s="189"/>
      <c r="B52" s="194" t="s">
        <v>86</v>
      </c>
      <c r="C52" s="131" t="s">
        <v>131</v>
      </c>
      <c r="D52" s="131" t="s">
        <v>6</v>
      </c>
      <c r="E52" s="131" t="s">
        <v>192</v>
      </c>
      <c r="F52" s="125" t="s">
        <v>8</v>
      </c>
      <c r="G52" s="183"/>
      <c r="H52" s="183"/>
      <c r="I52" s="183"/>
      <c r="J52" s="183"/>
      <c r="K52" s="195"/>
    </row>
    <row r="53" spans="1:14" s="117" customFormat="1" ht="57" x14ac:dyDescent="0.25">
      <c r="A53" s="190">
        <v>14</v>
      </c>
      <c r="B53" s="194" t="s">
        <v>87</v>
      </c>
      <c r="C53" s="131" t="s">
        <v>124</v>
      </c>
      <c r="D53" s="125" t="s">
        <v>189</v>
      </c>
      <c r="E53" s="126">
        <f>+G53*H53</f>
        <v>0.3</v>
      </c>
      <c r="F53" s="115" t="s">
        <v>366</v>
      </c>
      <c r="G53" s="184">
        <f>+$J$3</f>
        <v>0.3</v>
      </c>
      <c r="H53" s="183">
        <f>+IF(D53="SI",1,IF(D53="PARCIALMENTE",0.6,IF(D53="NO",0.2,0)))</f>
        <v>1</v>
      </c>
      <c r="I53" s="186"/>
      <c r="J53" s="186"/>
      <c r="K53" s="197"/>
    </row>
    <row r="54" spans="1:14" s="117" customFormat="1" ht="41.25" customHeight="1" x14ac:dyDescent="0.25">
      <c r="A54" s="190" t="s">
        <v>225</v>
      </c>
      <c r="B54" s="194" t="s">
        <v>158</v>
      </c>
      <c r="C54" s="131" t="s">
        <v>125</v>
      </c>
      <c r="D54" s="125" t="s">
        <v>189</v>
      </c>
      <c r="E54" s="126">
        <f>+G54*H54</f>
        <v>0.7</v>
      </c>
      <c r="F54" s="115" t="s">
        <v>414</v>
      </c>
      <c r="G54" s="184">
        <f>+$J$4</f>
        <v>0.7</v>
      </c>
      <c r="H54" s="183">
        <f>+IF(D54="SI",1,IF(D54="PARCIALMENTE",0.6,IF(D54="NO",0.2,0)))</f>
        <v>1</v>
      </c>
      <c r="I54" s="186"/>
      <c r="J54" s="186"/>
      <c r="K54" s="197"/>
    </row>
    <row r="55" spans="1:14" ht="45.75" customHeight="1" x14ac:dyDescent="0.2">
      <c r="A55" s="190">
        <v>15</v>
      </c>
      <c r="B55" s="194" t="s">
        <v>88</v>
      </c>
      <c r="C55" s="131" t="s">
        <v>124</v>
      </c>
      <c r="D55" s="125" t="s">
        <v>189</v>
      </c>
      <c r="E55" s="126">
        <f>+G55*H55</f>
        <v>0.3</v>
      </c>
      <c r="F55" s="115" t="s">
        <v>413</v>
      </c>
      <c r="G55" s="184">
        <f>+$J$3</f>
        <v>0.3</v>
      </c>
      <c r="H55" s="183">
        <f>+IF(D55="SI",1,IF(D55="PARCIALMENTE",0.6,IF(D55="NO",0.2,0)))</f>
        <v>1</v>
      </c>
      <c r="I55" s="183"/>
      <c r="J55" s="183"/>
      <c r="K55" s="195"/>
    </row>
    <row r="56" spans="1:14" ht="56.25" customHeight="1" x14ac:dyDescent="0.2">
      <c r="A56" s="189" t="s">
        <v>226</v>
      </c>
      <c r="B56" s="194" t="s">
        <v>272</v>
      </c>
      <c r="C56" s="131" t="s">
        <v>125</v>
      </c>
      <c r="D56" s="125" t="s">
        <v>189</v>
      </c>
      <c r="E56" s="126">
        <v>0.3</v>
      </c>
      <c r="F56" s="115" t="s">
        <v>373</v>
      </c>
      <c r="G56" s="184">
        <f>+$J$4</f>
        <v>0.7</v>
      </c>
      <c r="H56" s="183">
        <f>+IF(D56="SI",1,IF(D56="PARCIALMENTE",0.6,IF(D56="NO",0.2,0)))</f>
        <v>1</v>
      </c>
      <c r="I56" s="183"/>
      <c r="J56" s="183"/>
      <c r="K56" s="195"/>
    </row>
    <row r="57" spans="1:14" ht="28.5" x14ac:dyDescent="0.2">
      <c r="A57" s="189"/>
      <c r="B57" s="194" t="s">
        <v>90</v>
      </c>
      <c r="C57" s="131" t="s">
        <v>131</v>
      </c>
      <c r="D57" s="131" t="s">
        <v>6</v>
      </c>
      <c r="E57" s="131" t="s">
        <v>192</v>
      </c>
      <c r="F57" s="125" t="s">
        <v>8</v>
      </c>
      <c r="G57" s="183"/>
      <c r="H57" s="183"/>
      <c r="I57" s="183"/>
      <c r="J57" s="183"/>
      <c r="K57" s="195"/>
    </row>
    <row r="58" spans="1:14" ht="67.5" customHeight="1" x14ac:dyDescent="0.2">
      <c r="A58" s="190">
        <v>16</v>
      </c>
      <c r="B58" s="194" t="s">
        <v>273</v>
      </c>
      <c r="C58" s="131" t="s">
        <v>124</v>
      </c>
      <c r="D58" s="125" t="s">
        <v>189</v>
      </c>
      <c r="E58" s="126">
        <f t="shared" ref="E58:E72" si="8">+G58*H58</f>
        <v>0.3</v>
      </c>
      <c r="F58" s="115" t="s">
        <v>354</v>
      </c>
      <c r="G58" s="184">
        <f>+$J$3</f>
        <v>0.3</v>
      </c>
      <c r="H58" s="183">
        <f t="shared" ref="H58:H72" si="9">+IF(D58="SI",1,IF(D58="PARCIALMENTE",0.6,IF(D58="NO",0.2,0)))</f>
        <v>1</v>
      </c>
      <c r="I58" s="183"/>
      <c r="J58" s="183"/>
      <c r="K58" s="195"/>
    </row>
    <row r="59" spans="1:14" ht="67.5" customHeight="1" x14ac:dyDescent="0.2">
      <c r="A59" s="189" t="s">
        <v>227</v>
      </c>
      <c r="B59" s="194" t="s">
        <v>274</v>
      </c>
      <c r="C59" s="131" t="s">
        <v>125</v>
      </c>
      <c r="D59" s="125" t="s">
        <v>189</v>
      </c>
      <c r="E59" s="126">
        <f t="shared" si="8"/>
        <v>0.35</v>
      </c>
      <c r="F59" s="115" t="s">
        <v>412</v>
      </c>
      <c r="G59" s="184">
        <f>$J$4/2</f>
        <v>0.35</v>
      </c>
      <c r="H59" s="183">
        <f t="shared" si="9"/>
        <v>1</v>
      </c>
      <c r="I59" s="183"/>
      <c r="J59" s="183"/>
      <c r="K59" s="195"/>
    </row>
    <row r="60" spans="1:14" ht="56.45" customHeight="1" x14ac:dyDescent="0.2">
      <c r="A60" s="189" t="s">
        <v>228</v>
      </c>
      <c r="B60" s="194" t="s">
        <v>275</v>
      </c>
      <c r="C60" s="131" t="s">
        <v>125</v>
      </c>
      <c r="D60" s="125" t="s">
        <v>189</v>
      </c>
      <c r="E60" s="126">
        <f t="shared" si="8"/>
        <v>0.35</v>
      </c>
      <c r="F60" s="115" t="s">
        <v>411</v>
      </c>
      <c r="G60" s="184">
        <f>$J$4/2</f>
        <v>0.35</v>
      </c>
      <c r="H60" s="183">
        <f t="shared" si="9"/>
        <v>1</v>
      </c>
      <c r="I60" s="183"/>
      <c r="J60" s="183"/>
      <c r="K60" s="195"/>
      <c r="N60" s="171"/>
    </row>
    <row r="61" spans="1:14" ht="117.75" customHeight="1" x14ac:dyDescent="0.2">
      <c r="A61" s="190">
        <v>17</v>
      </c>
      <c r="B61" s="194" t="s">
        <v>91</v>
      </c>
      <c r="C61" s="131" t="s">
        <v>124</v>
      </c>
      <c r="D61" s="125" t="s">
        <v>189</v>
      </c>
      <c r="E61" s="126">
        <f t="shared" si="8"/>
        <v>0.3</v>
      </c>
      <c r="F61" s="115" t="s">
        <v>457</v>
      </c>
      <c r="G61" s="184">
        <f>+$J$3</f>
        <v>0.3</v>
      </c>
      <c r="H61" s="183">
        <f t="shared" si="9"/>
        <v>1</v>
      </c>
      <c r="I61" s="183"/>
      <c r="J61" s="183"/>
      <c r="K61" s="195"/>
      <c r="N61" s="171"/>
    </row>
    <row r="62" spans="1:14" ht="128.25" x14ac:dyDescent="0.2">
      <c r="A62" s="189" t="s">
        <v>229</v>
      </c>
      <c r="B62" s="194" t="s">
        <v>332</v>
      </c>
      <c r="C62" s="131" t="s">
        <v>125</v>
      </c>
      <c r="D62" s="125" t="s">
        <v>189</v>
      </c>
      <c r="E62" s="126">
        <f t="shared" si="8"/>
        <v>0.35</v>
      </c>
      <c r="F62" s="115" t="s">
        <v>458</v>
      </c>
      <c r="G62" s="184">
        <f t="shared" ref="G62:G63" si="10">$J$4/2</f>
        <v>0.35</v>
      </c>
      <c r="H62" s="183">
        <f t="shared" si="9"/>
        <v>1</v>
      </c>
      <c r="I62" s="183"/>
      <c r="J62" s="183"/>
      <c r="K62" s="195"/>
    </row>
    <row r="63" spans="1:14" ht="72.75" customHeight="1" x14ac:dyDescent="0.2">
      <c r="A63" s="189" t="s">
        <v>230</v>
      </c>
      <c r="B63" s="194" t="s">
        <v>276</v>
      </c>
      <c r="C63" s="131" t="s">
        <v>125</v>
      </c>
      <c r="D63" s="125" t="s">
        <v>191</v>
      </c>
      <c r="E63" s="126">
        <f t="shared" si="8"/>
        <v>0.21</v>
      </c>
      <c r="F63" s="115" t="s">
        <v>367</v>
      </c>
      <c r="G63" s="184">
        <f t="shared" si="10"/>
        <v>0.35</v>
      </c>
      <c r="H63" s="183">
        <f t="shared" si="9"/>
        <v>0.6</v>
      </c>
      <c r="I63" s="183"/>
      <c r="J63" s="183"/>
      <c r="K63" s="195"/>
    </row>
    <row r="64" spans="1:14" ht="65.25" customHeight="1" x14ac:dyDescent="0.2">
      <c r="A64" s="190">
        <v>18</v>
      </c>
      <c r="B64" s="194" t="s">
        <v>92</v>
      </c>
      <c r="C64" s="131" t="s">
        <v>124</v>
      </c>
      <c r="D64" s="125" t="s">
        <v>189</v>
      </c>
      <c r="E64" s="126">
        <f t="shared" si="8"/>
        <v>0.3</v>
      </c>
      <c r="F64" s="115" t="s">
        <v>368</v>
      </c>
      <c r="G64" s="184">
        <f>+$J$3</f>
        <v>0.3</v>
      </c>
      <c r="H64" s="183">
        <f t="shared" si="9"/>
        <v>1</v>
      </c>
      <c r="I64" s="183"/>
      <c r="J64" s="183"/>
      <c r="K64" s="195"/>
    </row>
    <row r="65" spans="1:11" ht="69.75" customHeight="1" x14ac:dyDescent="0.2">
      <c r="A65" s="189" t="s">
        <v>231</v>
      </c>
      <c r="B65" s="194" t="s">
        <v>152</v>
      </c>
      <c r="C65" s="131" t="s">
        <v>125</v>
      </c>
      <c r="D65" s="125" t="s">
        <v>189</v>
      </c>
      <c r="E65" s="126">
        <f t="shared" si="8"/>
        <v>0.35</v>
      </c>
      <c r="F65" s="115" t="s">
        <v>355</v>
      </c>
      <c r="G65" s="184">
        <f t="shared" ref="G65:G66" si="11">$J$4/2</f>
        <v>0.35</v>
      </c>
      <c r="H65" s="183">
        <f t="shared" si="9"/>
        <v>1</v>
      </c>
      <c r="I65" s="183"/>
      <c r="J65" s="183"/>
      <c r="K65" s="195"/>
    </row>
    <row r="66" spans="1:11" ht="45.75" customHeight="1" x14ac:dyDescent="0.2">
      <c r="A66" s="189" t="s">
        <v>232</v>
      </c>
      <c r="B66" s="194" t="s">
        <v>153</v>
      </c>
      <c r="C66" s="131" t="s">
        <v>125</v>
      </c>
      <c r="D66" s="125" t="s">
        <v>189</v>
      </c>
      <c r="E66" s="126">
        <f t="shared" si="8"/>
        <v>0.35</v>
      </c>
      <c r="F66" s="115" t="s">
        <v>356</v>
      </c>
      <c r="G66" s="184">
        <f t="shared" si="11"/>
        <v>0.35</v>
      </c>
      <c r="H66" s="183">
        <f t="shared" si="9"/>
        <v>1</v>
      </c>
      <c r="I66" s="183"/>
      <c r="J66" s="183"/>
      <c r="K66" s="195"/>
    </row>
    <row r="67" spans="1:11" ht="71.25" customHeight="1" x14ac:dyDescent="0.2">
      <c r="A67" s="190">
        <v>19</v>
      </c>
      <c r="B67" s="194" t="s">
        <v>93</v>
      </c>
      <c r="C67" s="131" t="s">
        <v>124</v>
      </c>
      <c r="D67" s="125" t="s">
        <v>189</v>
      </c>
      <c r="E67" s="126">
        <f t="shared" si="8"/>
        <v>0.3</v>
      </c>
      <c r="F67" s="115" t="s">
        <v>369</v>
      </c>
      <c r="G67" s="184">
        <f>+$J$3</f>
        <v>0.3</v>
      </c>
      <c r="H67" s="183">
        <f t="shared" si="9"/>
        <v>1</v>
      </c>
      <c r="I67" s="183"/>
      <c r="J67" s="183"/>
      <c r="K67" s="195"/>
    </row>
    <row r="68" spans="1:11" ht="57" x14ac:dyDescent="0.2">
      <c r="A68" s="189" t="s">
        <v>233</v>
      </c>
      <c r="B68" s="194" t="s">
        <v>165</v>
      </c>
      <c r="C68" s="131" t="s">
        <v>125</v>
      </c>
      <c r="D68" s="125" t="s">
        <v>189</v>
      </c>
      <c r="E68" s="126">
        <f t="shared" si="8"/>
        <v>0.35</v>
      </c>
      <c r="F68" s="115" t="s">
        <v>459</v>
      </c>
      <c r="G68" s="184">
        <f t="shared" ref="G68:G69" si="12">$J$4/2</f>
        <v>0.35</v>
      </c>
      <c r="H68" s="183">
        <f t="shared" si="9"/>
        <v>1</v>
      </c>
      <c r="I68" s="183"/>
      <c r="J68" s="183"/>
      <c r="K68" s="195"/>
    </row>
    <row r="69" spans="1:11" ht="57" x14ac:dyDescent="0.2">
      <c r="A69" s="189" t="s">
        <v>234</v>
      </c>
      <c r="B69" s="194" t="s">
        <v>277</v>
      </c>
      <c r="C69" s="131" t="s">
        <v>125</v>
      </c>
      <c r="D69" s="125" t="s">
        <v>189</v>
      </c>
      <c r="E69" s="126">
        <v>0.18</v>
      </c>
      <c r="F69" s="115" t="s">
        <v>460</v>
      </c>
      <c r="G69" s="184">
        <f t="shared" si="12"/>
        <v>0.35</v>
      </c>
      <c r="H69" s="183">
        <f t="shared" si="9"/>
        <v>1</v>
      </c>
      <c r="I69" s="183"/>
      <c r="J69" s="183"/>
      <c r="K69" s="195"/>
    </row>
    <row r="70" spans="1:11" ht="71.25" x14ac:dyDescent="0.2">
      <c r="A70" s="190">
        <v>20</v>
      </c>
      <c r="B70" s="194" t="s">
        <v>95</v>
      </c>
      <c r="C70" s="131" t="s">
        <v>124</v>
      </c>
      <c r="D70" s="125" t="s">
        <v>191</v>
      </c>
      <c r="E70" s="126">
        <v>0.18</v>
      </c>
      <c r="F70" s="115" t="s">
        <v>357</v>
      </c>
      <c r="G70" s="184">
        <f>+$J$3</f>
        <v>0.3</v>
      </c>
      <c r="H70" s="183">
        <f t="shared" si="9"/>
        <v>0.6</v>
      </c>
      <c r="I70" s="183"/>
      <c r="J70" s="183"/>
      <c r="K70" s="195"/>
    </row>
    <row r="71" spans="1:11" ht="28.5" x14ac:dyDescent="0.2">
      <c r="A71" s="189" t="s">
        <v>235</v>
      </c>
      <c r="B71" s="194" t="s">
        <v>167</v>
      </c>
      <c r="C71" s="131" t="s">
        <v>125</v>
      </c>
      <c r="D71" s="125" t="s">
        <v>191</v>
      </c>
      <c r="E71" s="126">
        <f t="shared" si="8"/>
        <v>0.21</v>
      </c>
      <c r="F71" s="115" t="s">
        <v>410</v>
      </c>
      <c r="G71" s="184">
        <f t="shared" ref="G71:G72" si="13">$J$4/2</f>
        <v>0.35</v>
      </c>
      <c r="H71" s="183">
        <f t="shared" si="9"/>
        <v>0.6</v>
      </c>
      <c r="I71" s="183"/>
      <c r="J71" s="183"/>
      <c r="K71" s="195"/>
    </row>
    <row r="72" spans="1:11" ht="57" x14ac:dyDescent="0.2">
      <c r="A72" s="189" t="s">
        <v>236</v>
      </c>
      <c r="B72" s="194" t="s">
        <v>94</v>
      </c>
      <c r="C72" s="131" t="s">
        <v>125</v>
      </c>
      <c r="D72" s="125" t="s">
        <v>189</v>
      </c>
      <c r="E72" s="126">
        <f t="shared" si="8"/>
        <v>0.35</v>
      </c>
      <c r="F72" s="115" t="s">
        <v>409</v>
      </c>
      <c r="G72" s="184">
        <f t="shared" si="13"/>
        <v>0.35</v>
      </c>
      <c r="H72" s="183">
        <f t="shared" si="9"/>
        <v>1</v>
      </c>
      <c r="I72" s="183"/>
      <c r="J72" s="183"/>
      <c r="K72" s="195"/>
    </row>
    <row r="73" spans="1:11" ht="28.5" x14ac:dyDescent="0.2">
      <c r="A73" s="189"/>
      <c r="B73" s="194" t="s">
        <v>89</v>
      </c>
      <c r="C73" s="131" t="s">
        <v>131</v>
      </c>
      <c r="D73" s="131" t="s">
        <v>6</v>
      </c>
      <c r="E73" s="131" t="s">
        <v>192</v>
      </c>
      <c r="F73" s="125" t="s">
        <v>8</v>
      </c>
      <c r="G73" s="183"/>
      <c r="H73" s="183"/>
      <c r="I73" s="183"/>
      <c r="J73" s="183"/>
      <c r="K73" s="195"/>
    </row>
    <row r="74" spans="1:11" ht="60.75" customHeight="1" x14ac:dyDescent="0.2">
      <c r="A74" s="190">
        <v>21</v>
      </c>
      <c r="B74" s="194" t="s">
        <v>278</v>
      </c>
      <c r="C74" s="131" t="s">
        <v>124</v>
      </c>
      <c r="D74" s="125" t="s">
        <v>191</v>
      </c>
      <c r="E74" s="126">
        <f>+G74*H74</f>
        <v>0.18</v>
      </c>
      <c r="F74" s="115" t="s">
        <v>408</v>
      </c>
      <c r="G74" s="184">
        <f>+$J$3</f>
        <v>0.3</v>
      </c>
      <c r="H74" s="183">
        <f>+IF(D74="SI",1,IF(D74="PARCIALMENTE",0.6,IF(D74="NO",0.2,0)))</f>
        <v>0.6</v>
      </c>
      <c r="I74" s="183"/>
      <c r="J74" s="183"/>
      <c r="K74" s="195"/>
    </row>
    <row r="75" spans="1:11" ht="85.5" x14ac:dyDescent="0.2">
      <c r="A75" s="189" t="s">
        <v>237</v>
      </c>
      <c r="B75" s="194" t="s">
        <v>279</v>
      </c>
      <c r="C75" s="131" t="s">
        <v>125</v>
      </c>
      <c r="D75" s="125" t="s">
        <v>191</v>
      </c>
      <c r="E75" s="126">
        <f>+G75*H75</f>
        <v>0.21</v>
      </c>
      <c r="F75" s="115" t="s">
        <v>370</v>
      </c>
      <c r="G75" s="184">
        <f t="shared" ref="G75:G76" si="14">$J$4/2</f>
        <v>0.35</v>
      </c>
      <c r="H75" s="183">
        <f>+IF(D75="SI",1,IF(D75="PARCIALMENTE",0.6,IF(D75="NO",0.2,0)))</f>
        <v>0.6</v>
      </c>
      <c r="I75" s="183"/>
      <c r="J75" s="183"/>
      <c r="K75" s="195"/>
    </row>
    <row r="76" spans="1:11" ht="72.75" customHeight="1" x14ac:dyDescent="0.2">
      <c r="A76" s="189" t="s">
        <v>238</v>
      </c>
      <c r="B76" s="194" t="s">
        <v>280</v>
      </c>
      <c r="C76" s="131" t="s">
        <v>125</v>
      </c>
      <c r="D76" s="125" t="s">
        <v>191</v>
      </c>
      <c r="E76" s="126">
        <f>+G76*H76</f>
        <v>0.21</v>
      </c>
      <c r="F76" s="115" t="s">
        <v>407</v>
      </c>
      <c r="G76" s="184">
        <f t="shared" si="14"/>
        <v>0.35</v>
      </c>
      <c r="H76" s="183">
        <f>+IF(D76="SI",1,IF(D76="PARCIALMENTE",0.6,IF(D76="NO",0.2,0)))</f>
        <v>0.6</v>
      </c>
      <c r="I76" s="183"/>
      <c r="J76" s="183"/>
      <c r="K76" s="195"/>
    </row>
    <row r="77" spans="1:11" ht="28.5" x14ac:dyDescent="0.2">
      <c r="A77" s="189"/>
      <c r="B77" s="198" t="s">
        <v>96</v>
      </c>
      <c r="C77" s="131" t="s">
        <v>131</v>
      </c>
      <c r="D77" s="131" t="s">
        <v>6</v>
      </c>
      <c r="E77" s="131" t="s">
        <v>192</v>
      </c>
      <c r="F77" s="125" t="s">
        <v>8</v>
      </c>
      <c r="G77" s="183"/>
      <c r="H77" s="183"/>
      <c r="I77" s="183"/>
      <c r="J77" s="183"/>
      <c r="K77" s="195"/>
    </row>
    <row r="78" spans="1:11" ht="130.5" customHeight="1" x14ac:dyDescent="0.2">
      <c r="A78" s="190">
        <v>22</v>
      </c>
      <c r="B78" s="194" t="s">
        <v>97</v>
      </c>
      <c r="C78" s="131" t="s">
        <v>124</v>
      </c>
      <c r="D78" s="125" t="s">
        <v>191</v>
      </c>
      <c r="E78" s="126">
        <v>0.3</v>
      </c>
      <c r="F78" s="115" t="s">
        <v>461</v>
      </c>
      <c r="G78" s="184">
        <f>+$J$3</f>
        <v>0.3</v>
      </c>
      <c r="H78" s="183">
        <f t="shared" ref="H78:H87" si="15">+IF(D78="SI",1,IF(D78="PARCIALMENTE",0.6,IF(D78="NO",0.2,0)))</f>
        <v>0.6</v>
      </c>
      <c r="I78" s="183"/>
      <c r="J78" s="183"/>
      <c r="K78" s="195"/>
    </row>
    <row r="79" spans="1:11" ht="47.25" customHeight="1" x14ac:dyDescent="0.2">
      <c r="A79" s="189" t="s">
        <v>239</v>
      </c>
      <c r="B79" s="194" t="s">
        <v>174</v>
      </c>
      <c r="C79" s="131" t="s">
        <v>125</v>
      </c>
      <c r="D79" s="125" t="s">
        <v>189</v>
      </c>
      <c r="E79" s="126">
        <f>+G79*H79</f>
        <v>0.23333333333333331</v>
      </c>
      <c r="F79" s="115" t="s">
        <v>377</v>
      </c>
      <c r="G79" s="184">
        <f>$J$4/3</f>
        <v>0.23333333333333331</v>
      </c>
      <c r="H79" s="183">
        <f t="shared" si="15"/>
        <v>1</v>
      </c>
      <c r="I79" s="187"/>
      <c r="J79" s="183"/>
      <c r="K79" s="195"/>
    </row>
    <row r="80" spans="1:11" ht="117" customHeight="1" x14ac:dyDescent="0.2">
      <c r="A80" s="189" t="s">
        <v>240</v>
      </c>
      <c r="B80" s="194" t="s">
        <v>294</v>
      </c>
      <c r="C80" s="131" t="s">
        <v>125</v>
      </c>
      <c r="D80" s="125" t="s">
        <v>191</v>
      </c>
      <c r="E80" s="126">
        <v>0.18</v>
      </c>
      <c r="F80" s="115" t="s">
        <v>406</v>
      </c>
      <c r="G80" s="184">
        <f>$J$4/3</f>
        <v>0.23333333333333331</v>
      </c>
      <c r="H80" s="183">
        <f t="shared" si="15"/>
        <v>0.6</v>
      </c>
      <c r="I80" s="183"/>
      <c r="J80" s="183"/>
      <c r="K80" s="195"/>
    </row>
    <row r="81" spans="1:14" ht="75.75" customHeight="1" x14ac:dyDescent="0.2">
      <c r="A81" s="189" t="s">
        <v>241</v>
      </c>
      <c r="B81" s="194" t="s">
        <v>292</v>
      </c>
      <c r="C81" s="131" t="s">
        <v>125</v>
      </c>
      <c r="D81" s="125" t="s">
        <v>191</v>
      </c>
      <c r="E81" s="126">
        <v>0.18</v>
      </c>
      <c r="F81" s="115" t="s">
        <v>405</v>
      </c>
      <c r="G81" s="184">
        <f>$J$4/3</f>
        <v>0.23333333333333331</v>
      </c>
      <c r="H81" s="183">
        <f t="shared" si="15"/>
        <v>0.6</v>
      </c>
      <c r="I81" s="183"/>
      <c r="J81" s="183"/>
      <c r="K81" s="195"/>
    </row>
    <row r="82" spans="1:14" ht="69.75" customHeight="1" x14ac:dyDescent="0.2">
      <c r="A82" s="190">
        <v>23</v>
      </c>
      <c r="B82" s="194" t="s">
        <v>333</v>
      </c>
      <c r="C82" s="131" t="s">
        <v>124</v>
      </c>
      <c r="D82" s="125" t="s">
        <v>191</v>
      </c>
      <c r="E82" s="126">
        <v>0.3</v>
      </c>
      <c r="F82" s="115" t="s">
        <v>465</v>
      </c>
      <c r="G82" s="184">
        <f>+$J$3</f>
        <v>0.3</v>
      </c>
      <c r="H82" s="183">
        <f t="shared" si="15"/>
        <v>0.6</v>
      </c>
      <c r="I82" s="183"/>
      <c r="J82" s="183"/>
      <c r="K82" s="195"/>
    </row>
    <row r="83" spans="1:14" ht="60" customHeight="1" thickBot="1" x14ac:dyDescent="0.25">
      <c r="A83" s="189" t="s">
        <v>242</v>
      </c>
      <c r="B83" s="194" t="s">
        <v>176</v>
      </c>
      <c r="C83" s="131" t="s">
        <v>125</v>
      </c>
      <c r="D83" s="125" t="s">
        <v>191</v>
      </c>
      <c r="E83" s="126">
        <f t="shared" ref="E83:E86" si="16">+G83*H83</f>
        <v>8.3999999999999991E-2</v>
      </c>
      <c r="F83" s="115" t="s">
        <v>462</v>
      </c>
      <c r="G83" s="184">
        <f>$J$4/5</f>
        <v>0.13999999999999999</v>
      </c>
      <c r="H83" s="183">
        <f t="shared" si="15"/>
        <v>0.6</v>
      </c>
      <c r="I83" s="183"/>
      <c r="J83" s="183"/>
      <c r="K83" s="195"/>
    </row>
    <row r="84" spans="1:14" ht="61.5" customHeight="1" x14ac:dyDescent="0.2">
      <c r="A84" s="189" t="s">
        <v>243</v>
      </c>
      <c r="B84" s="194" t="s">
        <v>281</v>
      </c>
      <c r="C84" s="131" t="s">
        <v>125</v>
      </c>
      <c r="D84" s="125" t="s">
        <v>189</v>
      </c>
      <c r="E84" s="126">
        <f t="shared" si="16"/>
        <v>0.13999999999999999</v>
      </c>
      <c r="F84" s="115" t="s">
        <v>404</v>
      </c>
      <c r="G84" s="184">
        <f t="shared" ref="G84:G87" si="17">$J$4/5</f>
        <v>0.13999999999999999</v>
      </c>
      <c r="H84" s="183">
        <f t="shared" si="15"/>
        <v>1</v>
      </c>
      <c r="I84" s="183"/>
      <c r="J84" s="183"/>
      <c r="K84" s="195"/>
      <c r="N84" s="172"/>
    </row>
    <row r="85" spans="1:14" ht="65.25" customHeight="1" thickBot="1" x14ac:dyDescent="0.25">
      <c r="A85" s="189" t="s">
        <v>244</v>
      </c>
      <c r="B85" s="194" t="s">
        <v>334</v>
      </c>
      <c r="C85" s="131" t="s">
        <v>125</v>
      </c>
      <c r="D85" s="125" t="s">
        <v>189</v>
      </c>
      <c r="E85" s="126">
        <f>+G85*H85</f>
        <v>0.13999999999999999</v>
      </c>
      <c r="F85" s="115" t="s">
        <v>403</v>
      </c>
      <c r="G85" s="184">
        <f t="shared" si="17"/>
        <v>0.13999999999999999</v>
      </c>
      <c r="H85" s="183">
        <f t="shared" si="15"/>
        <v>1</v>
      </c>
      <c r="I85" s="183"/>
      <c r="J85" s="183"/>
      <c r="K85" s="195"/>
      <c r="N85" s="173"/>
    </row>
    <row r="86" spans="1:14" ht="70.5" customHeight="1" x14ac:dyDescent="0.2">
      <c r="A86" s="189" t="s">
        <v>245</v>
      </c>
      <c r="B86" s="194" t="s">
        <v>282</v>
      </c>
      <c r="C86" s="131" t="s">
        <v>125</v>
      </c>
      <c r="D86" s="125" t="s">
        <v>190</v>
      </c>
      <c r="E86" s="126">
        <f t="shared" si="16"/>
        <v>2.7999999999999997E-2</v>
      </c>
      <c r="F86" s="115" t="s">
        <v>402</v>
      </c>
      <c r="G86" s="184">
        <f t="shared" si="17"/>
        <v>0.13999999999999999</v>
      </c>
      <c r="H86" s="183">
        <f t="shared" si="15"/>
        <v>0.2</v>
      </c>
      <c r="I86" s="183"/>
      <c r="J86" s="183"/>
      <c r="K86" s="195"/>
    </row>
    <row r="87" spans="1:14" ht="82.5" customHeight="1" x14ac:dyDescent="0.2">
      <c r="A87" s="189" t="s">
        <v>246</v>
      </c>
      <c r="B87" s="194" t="s">
        <v>101</v>
      </c>
      <c r="C87" s="131" t="s">
        <v>125</v>
      </c>
      <c r="D87" s="125" t="s">
        <v>191</v>
      </c>
      <c r="E87" s="126">
        <v>0.08</v>
      </c>
      <c r="F87" s="115" t="s">
        <v>401</v>
      </c>
      <c r="G87" s="184">
        <f t="shared" si="17"/>
        <v>0.13999999999999999</v>
      </c>
      <c r="H87" s="183">
        <f t="shared" si="15"/>
        <v>0.6</v>
      </c>
      <c r="I87" s="183"/>
      <c r="J87" s="183"/>
      <c r="K87" s="195"/>
    </row>
    <row r="88" spans="1:14" ht="28.5" x14ac:dyDescent="0.2">
      <c r="A88" s="189"/>
      <c r="B88" s="198" t="s">
        <v>102</v>
      </c>
      <c r="C88" s="131" t="s">
        <v>131</v>
      </c>
      <c r="D88" s="131" t="s">
        <v>6</v>
      </c>
      <c r="E88" s="131" t="s">
        <v>192</v>
      </c>
      <c r="F88" s="125" t="s">
        <v>8</v>
      </c>
      <c r="G88" s="183"/>
      <c r="H88" s="183"/>
      <c r="I88" s="183"/>
      <c r="J88" s="183"/>
      <c r="K88" s="195"/>
    </row>
    <row r="89" spans="1:14" ht="69.75" customHeight="1" x14ac:dyDescent="0.2">
      <c r="A89" s="190">
        <v>24</v>
      </c>
      <c r="B89" s="194" t="s">
        <v>283</v>
      </c>
      <c r="C89" s="131" t="s">
        <v>124</v>
      </c>
      <c r="D89" s="125" t="s">
        <v>189</v>
      </c>
      <c r="E89" s="126">
        <f t="shared" ref="E89:E104" si="18">+G89*H89</f>
        <v>0.3</v>
      </c>
      <c r="F89" s="115" t="s">
        <v>400</v>
      </c>
      <c r="G89" s="184">
        <f>+$J$3</f>
        <v>0.3</v>
      </c>
      <c r="H89" s="183">
        <f t="shared" ref="H89:H104" si="19">+IF(D89="SI",1,IF(D89="PARCIALMENTE",0.6,IF(D89="NO",0.2,0)))</f>
        <v>1</v>
      </c>
      <c r="I89" s="183"/>
      <c r="J89" s="183"/>
      <c r="K89" s="195"/>
    </row>
    <row r="90" spans="1:14" ht="71.25" customHeight="1" x14ac:dyDescent="0.2">
      <c r="A90" s="189" t="s">
        <v>247</v>
      </c>
      <c r="B90" s="194" t="s">
        <v>314</v>
      </c>
      <c r="C90" s="131" t="s">
        <v>125</v>
      </c>
      <c r="D90" s="125" t="s">
        <v>190</v>
      </c>
      <c r="E90" s="126">
        <f t="shared" si="18"/>
        <v>3.4999999999999996E-2</v>
      </c>
      <c r="F90" s="115" t="s">
        <v>399</v>
      </c>
      <c r="G90" s="184">
        <f>$J$4/4</f>
        <v>0.17499999999999999</v>
      </c>
      <c r="H90" s="183">
        <f t="shared" si="19"/>
        <v>0.2</v>
      </c>
      <c r="I90" s="183"/>
      <c r="J90" s="183"/>
      <c r="K90" s="195"/>
    </row>
    <row r="91" spans="1:14" ht="81" customHeight="1" thickBot="1" x14ac:dyDescent="0.25">
      <c r="A91" s="189" t="s">
        <v>248</v>
      </c>
      <c r="B91" s="194" t="s">
        <v>315</v>
      </c>
      <c r="C91" s="131" t="s">
        <v>125</v>
      </c>
      <c r="D91" s="125" t="s">
        <v>190</v>
      </c>
      <c r="E91" s="126">
        <f t="shared" si="18"/>
        <v>3.4999999999999996E-2</v>
      </c>
      <c r="F91" s="115" t="s">
        <v>398</v>
      </c>
      <c r="G91" s="184">
        <f t="shared" ref="G91:G93" si="20">$J$4/4</f>
        <v>0.17499999999999999</v>
      </c>
      <c r="H91" s="183">
        <f t="shared" si="19"/>
        <v>0.2</v>
      </c>
      <c r="I91" s="183"/>
      <c r="J91" s="183"/>
      <c r="K91" s="195"/>
    </row>
    <row r="92" spans="1:14" ht="69" customHeight="1" x14ac:dyDescent="0.2">
      <c r="A92" s="189" t="s">
        <v>249</v>
      </c>
      <c r="B92" s="194" t="s">
        <v>288</v>
      </c>
      <c r="C92" s="131" t="s">
        <v>125</v>
      </c>
      <c r="D92" s="125" t="s">
        <v>189</v>
      </c>
      <c r="E92" s="126">
        <f t="shared" si="18"/>
        <v>0.17499999999999999</v>
      </c>
      <c r="F92" s="115" t="s">
        <v>397</v>
      </c>
      <c r="G92" s="184">
        <f t="shared" si="20"/>
        <v>0.17499999999999999</v>
      </c>
      <c r="H92" s="183">
        <f t="shared" si="19"/>
        <v>1</v>
      </c>
      <c r="I92" s="183"/>
      <c r="J92" s="183"/>
      <c r="K92" s="195"/>
      <c r="N92" s="172"/>
    </row>
    <row r="93" spans="1:14" ht="86.25" thickBot="1" x14ac:dyDescent="0.25">
      <c r="A93" s="189" t="s">
        <v>317</v>
      </c>
      <c r="B93" s="194" t="s">
        <v>105</v>
      </c>
      <c r="C93" s="125" t="s">
        <v>125</v>
      </c>
      <c r="D93" s="125" t="s">
        <v>189</v>
      </c>
      <c r="E93" s="126">
        <f>+G93*H93</f>
        <v>0.17499999999999999</v>
      </c>
      <c r="F93" s="115" t="s">
        <v>466</v>
      </c>
      <c r="G93" s="184">
        <f t="shared" si="20"/>
        <v>0.17499999999999999</v>
      </c>
      <c r="H93" s="183">
        <f>+IF(D93="SI",1,IF(D93="PARCIALMENTE",0.6,IF(D93="NO",0.2,0)))</f>
        <v>1</v>
      </c>
      <c r="I93" s="183"/>
      <c r="J93" s="183"/>
      <c r="K93" s="195"/>
      <c r="N93" s="173"/>
    </row>
    <row r="94" spans="1:14" ht="42.75" x14ac:dyDescent="0.2">
      <c r="A94" s="190">
        <v>25</v>
      </c>
      <c r="B94" s="194" t="s">
        <v>284</v>
      </c>
      <c r="C94" s="131" t="s">
        <v>124</v>
      </c>
      <c r="D94" s="125" t="s">
        <v>189</v>
      </c>
      <c r="E94" s="126">
        <v>0.18</v>
      </c>
      <c r="F94" s="115" t="s">
        <v>396</v>
      </c>
      <c r="G94" s="184">
        <f>+$J$3</f>
        <v>0.3</v>
      </c>
      <c r="H94" s="183">
        <f t="shared" si="19"/>
        <v>1</v>
      </c>
      <c r="I94" s="183"/>
      <c r="J94" s="183"/>
      <c r="K94" s="195"/>
    </row>
    <row r="95" spans="1:14" ht="108" customHeight="1" x14ac:dyDescent="0.2">
      <c r="A95" s="189" t="s">
        <v>250</v>
      </c>
      <c r="B95" s="194" t="s">
        <v>264</v>
      </c>
      <c r="C95" s="131" t="s">
        <v>125</v>
      </c>
      <c r="D95" s="125" t="s">
        <v>189</v>
      </c>
      <c r="E95" s="126">
        <v>0.18</v>
      </c>
      <c r="F95" s="115" t="s">
        <v>395</v>
      </c>
      <c r="G95" s="184">
        <f>+$J$4</f>
        <v>0.7</v>
      </c>
      <c r="H95" s="183">
        <f t="shared" si="19"/>
        <v>1</v>
      </c>
      <c r="I95" s="183"/>
      <c r="J95" s="183"/>
      <c r="K95" s="195"/>
      <c r="N95" s="122"/>
    </row>
    <row r="96" spans="1:14" ht="42.75" x14ac:dyDescent="0.2">
      <c r="A96" s="190">
        <v>26</v>
      </c>
      <c r="B96" s="194" t="s">
        <v>106</v>
      </c>
      <c r="C96" s="131" t="s">
        <v>124</v>
      </c>
      <c r="D96" s="125" t="s">
        <v>191</v>
      </c>
      <c r="E96" s="126">
        <f>+G96*H96</f>
        <v>0.18</v>
      </c>
      <c r="F96" s="115" t="s">
        <v>394</v>
      </c>
      <c r="G96" s="184">
        <f>+$J$3</f>
        <v>0.3</v>
      </c>
      <c r="H96" s="183">
        <f t="shared" si="19"/>
        <v>0.6</v>
      </c>
      <c r="I96" s="183"/>
      <c r="J96" s="183"/>
      <c r="K96" s="195"/>
      <c r="N96" s="122"/>
    </row>
    <row r="97" spans="1:14" ht="38.25" customHeight="1" x14ac:dyDescent="0.2">
      <c r="A97" s="189" t="s">
        <v>251</v>
      </c>
      <c r="B97" s="194" t="s">
        <v>181</v>
      </c>
      <c r="C97" s="131" t="s">
        <v>125</v>
      </c>
      <c r="D97" s="125" t="s">
        <v>190</v>
      </c>
      <c r="E97" s="126">
        <f t="shared" si="18"/>
        <v>6.9999999999999993E-2</v>
      </c>
      <c r="F97" s="115" t="s">
        <v>372</v>
      </c>
      <c r="G97" s="184">
        <f>$J$4/2</f>
        <v>0.35</v>
      </c>
      <c r="H97" s="183">
        <f t="shared" si="19"/>
        <v>0.2</v>
      </c>
      <c r="I97" s="183"/>
      <c r="J97" s="183"/>
      <c r="K97" s="195"/>
      <c r="N97" s="122"/>
    </row>
    <row r="98" spans="1:14" ht="53.25" customHeight="1" x14ac:dyDescent="0.2">
      <c r="A98" s="189" t="s">
        <v>467</v>
      </c>
      <c r="B98" s="194" t="s">
        <v>182</v>
      </c>
      <c r="C98" s="131" t="s">
        <v>125</v>
      </c>
      <c r="D98" s="125" t="s">
        <v>190</v>
      </c>
      <c r="E98" s="126">
        <f>+G98*H98</f>
        <v>6.9999999999999993E-2</v>
      </c>
      <c r="F98" s="115" t="s">
        <v>393</v>
      </c>
      <c r="G98" s="184">
        <f>$J$4/2</f>
        <v>0.35</v>
      </c>
      <c r="H98" s="183">
        <f t="shared" si="19"/>
        <v>0.2</v>
      </c>
      <c r="I98" s="183"/>
      <c r="J98" s="183"/>
      <c r="K98" s="195"/>
    </row>
    <row r="99" spans="1:14" ht="66.75" customHeight="1" x14ac:dyDescent="0.2">
      <c r="A99" s="190">
        <v>27</v>
      </c>
      <c r="B99" s="194" t="s">
        <v>265</v>
      </c>
      <c r="C99" s="125" t="s">
        <v>124</v>
      </c>
      <c r="D99" s="125" t="s">
        <v>189</v>
      </c>
      <c r="E99" s="126">
        <f>+G99*H99</f>
        <v>0.3</v>
      </c>
      <c r="F99" s="115" t="s">
        <v>392</v>
      </c>
      <c r="G99" s="184">
        <f>+$J$3</f>
        <v>0.3</v>
      </c>
      <c r="H99" s="183">
        <f t="shared" si="19"/>
        <v>1</v>
      </c>
      <c r="I99" s="183"/>
      <c r="J99" s="183"/>
      <c r="K99" s="195"/>
    </row>
    <row r="100" spans="1:14" ht="72.599999999999994" customHeight="1" x14ac:dyDescent="0.2">
      <c r="A100" s="189" t="s">
        <v>252</v>
      </c>
      <c r="B100" s="194" t="s">
        <v>285</v>
      </c>
      <c r="C100" s="131" t="s">
        <v>125</v>
      </c>
      <c r="D100" s="125" t="s">
        <v>189</v>
      </c>
      <c r="E100" s="126">
        <v>0.3</v>
      </c>
      <c r="F100" s="115" t="s">
        <v>391</v>
      </c>
      <c r="G100" s="184">
        <f>+$J$4/5</f>
        <v>0.13999999999999999</v>
      </c>
      <c r="H100" s="183">
        <f t="shared" si="19"/>
        <v>1</v>
      </c>
      <c r="I100" s="183"/>
      <c r="J100" s="183"/>
      <c r="K100" s="195"/>
    </row>
    <row r="101" spans="1:14" ht="57" x14ac:dyDescent="0.2">
      <c r="A101" s="189" t="s">
        <v>253</v>
      </c>
      <c r="B101" s="194" t="s">
        <v>286</v>
      </c>
      <c r="C101" s="131" t="s">
        <v>125</v>
      </c>
      <c r="D101" s="125" t="s">
        <v>189</v>
      </c>
      <c r="E101" s="126">
        <f t="shared" si="18"/>
        <v>0.13999999999999999</v>
      </c>
      <c r="F101" s="115" t="s">
        <v>371</v>
      </c>
      <c r="G101" s="184">
        <f t="shared" ref="G101:G104" si="21">+$J$4/5</f>
        <v>0.13999999999999999</v>
      </c>
      <c r="H101" s="183">
        <f t="shared" si="19"/>
        <v>1</v>
      </c>
      <c r="I101" s="183"/>
      <c r="J101" s="183"/>
      <c r="K101" s="195"/>
    </row>
    <row r="102" spans="1:14" ht="57" x14ac:dyDescent="0.2">
      <c r="A102" s="189" t="s">
        <v>254</v>
      </c>
      <c r="B102" s="194" t="s">
        <v>287</v>
      </c>
      <c r="C102" s="131" t="s">
        <v>125</v>
      </c>
      <c r="D102" s="125" t="s">
        <v>189</v>
      </c>
      <c r="E102" s="126">
        <f t="shared" si="18"/>
        <v>0.13999999999999999</v>
      </c>
      <c r="F102" s="115" t="s">
        <v>358</v>
      </c>
      <c r="G102" s="184">
        <f t="shared" si="21"/>
        <v>0.13999999999999999</v>
      </c>
      <c r="H102" s="183">
        <f t="shared" si="19"/>
        <v>1</v>
      </c>
      <c r="I102" s="183"/>
      <c r="J102" s="183"/>
      <c r="K102" s="195"/>
    </row>
    <row r="103" spans="1:14" ht="57" x14ac:dyDescent="0.2">
      <c r="A103" s="189" t="s">
        <v>255</v>
      </c>
      <c r="B103" s="194" t="s">
        <v>114</v>
      </c>
      <c r="C103" s="131" t="s">
        <v>125</v>
      </c>
      <c r="D103" s="125" t="s">
        <v>191</v>
      </c>
      <c r="E103" s="126">
        <f t="shared" si="18"/>
        <v>8.3999999999999991E-2</v>
      </c>
      <c r="F103" s="115" t="s">
        <v>463</v>
      </c>
      <c r="G103" s="184">
        <f t="shared" si="21"/>
        <v>0.13999999999999999</v>
      </c>
      <c r="H103" s="183">
        <f t="shared" si="19"/>
        <v>0.6</v>
      </c>
      <c r="I103" s="183"/>
      <c r="J103" s="183"/>
      <c r="K103" s="195"/>
    </row>
    <row r="104" spans="1:14" ht="69" customHeight="1" x14ac:dyDescent="0.2">
      <c r="A104" s="189" t="s">
        <v>256</v>
      </c>
      <c r="B104" s="194" t="s">
        <v>108</v>
      </c>
      <c r="C104" s="131" t="s">
        <v>125</v>
      </c>
      <c r="D104" s="125" t="s">
        <v>189</v>
      </c>
      <c r="E104" s="126">
        <f t="shared" si="18"/>
        <v>0.13999999999999999</v>
      </c>
      <c r="F104" s="115" t="s">
        <v>390</v>
      </c>
      <c r="G104" s="184">
        <f t="shared" si="21"/>
        <v>0.13999999999999999</v>
      </c>
      <c r="H104" s="183">
        <f t="shared" si="19"/>
        <v>1</v>
      </c>
      <c r="I104" s="183"/>
      <c r="J104" s="183"/>
      <c r="K104" s="195"/>
    </row>
    <row r="105" spans="1:14" x14ac:dyDescent="0.2">
      <c r="A105" s="189"/>
      <c r="B105" s="198" t="s">
        <v>115</v>
      </c>
      <c r="C105" s="131"/>
      <c r="D105" s="131"/>
      <c r="E105" s="131"/>
      <c r="F105" s="115"/>
      <c r="G105" s="183"/>
      <c r="H105" s="183"/>
      <c r="I105" s="183"/>
      <c r="J105" s="183"/>
      <c r="K105" s="195"/>
    </row>
    <row r="106" spans="1:14" ht="28.5" x14ac:dyDescent="0.2">
      <c r="A106" s="189"/>
      <c r="B106" s="198" t="s">
        <v>115</v>
      </c>
      <c r="C106" s="131" t="s">
        <v>131</v>
      </c>
      <c r="D106" s="131" t="s">
        <v>6</v>
      </c>
      <c r="E106" s="131" t="s">
        <v>192</v>
      </c>
      <c r="F106" s="125" t="s">
        <v>8</v>
      </c>
      <c r="G106" s="183"/>
      <c r="H106" s="183"/>
      <c r="I106" s="183"/>
      <c r="J106" s="183"/>
      <c r="K106" s="195"/>
    </row>
    <row r="107" spans="1:14" ht="99.75" x14ac:dyDescent="0.2">
      <c r="A107" s="190">
        <v>28</v>
      </c>
      <c r="B107" s="194" t="s">
        <v>335</v>
      </c>
      <c r="C107" s="131" t="s">
        <v>124</v>
      </c>
      <c r="D107" s="125" t="s">
        <v>189</v>
      </c>
      <c r="E107" s="126">
        <v>0.18</v>
      </c>
      <c r="F107" s="115" t="s">
        <v>389</v>
      </c>
      <c r="G107" s="184">
        <f>+$J$3</f>
        <v>0.3</v>
      </c>
      <c r="H107" s="183">
        <f>+IF(D107="SI",1,IF(D107="PARCIALMENTE",0.6,IF(D107="NO",0.2,0)))</f>
        <v>1</v>
      </c>
      <c r="I107" s="183"/>
      <c r="J107" s="183"/>
      <c r="K107" s="195"/>
    </row>
    <row r="108" spans="1:14" ht="71.25" x14ac:dyDescent="0.2">
      <c r="A108" s="190" t="s">
        <v>336</v>
      </c>
      <c r="B108" s="194" t="s">
        <v>303</v>
      </c>
      <c r="C108" s="131" t="s">
        <v>125</v>
      </c>
      <c r="D108" s="125" t="s">
        <v>189</v>
      </c>
      <c r="E108" s="126">
        <v>0.18</v>
      </c>
      <c r="F108" s="115" t="s">
        <v>388</v>
      </c>
      <c r="G108" s="184">
        <f>$J$4/2</f>
        <v>0.35</v>
      </c>
      <c r="H108" s="183">
        <f>+IF(D108="SI",1,IF(D108="PARCIALMENTE",0.6,IF(D108="NO",0.2,0)))</f>
        <v>1</v>
      </c>
      <c r="I108" s="183"/>
      <c r="J108" s="183"/>
      <c r="K108" s="195"/>
    </row>
    <row r="109" spans="1:14" ht="42.75" x14ac:dyDescent="0.2">
      <c r="A109" s="190" t="s">
        <v>337</v>
      </c>
      <c r="B109" s="194" t="s">
        <v>338</v>
      </c>
      <c r="C109" s="131" t="s">
        <v>125</v>
      </c>
      <c r="D109" s="125" t="s">
        <v>189</v>
      </c>
      <c r="E109" s="126">
        <v>0.18</v>
      </c>
      <c r="F109" s="115" t="s">
        <v>387</v>
      </c>
      <c r="G109" s="184">
        <f>$J$4/2</f>
        <v>0.35</v>
      </c>
      <c r="H109" s="183">
        <f>+IF(D109="SI",1,IF(D109="PARCIALMENTE",0.6,IF(D109="NO",0.2,0)))</f>
        <v>1</v>
      </c>
      <c r="I109" s="183"/>
      <c r="J109" s="183"/>
      <c r="K109" s="195"/>
    </row>
    <row r="110" spans="1:14" ht="28.5" x14ac:dyDescent="0.2">
      <c r="A110" s="189"/>
      <c r="B110" s="194" t="s">
        <v>117</v>
      </c>
      <c r="C110" s="131"/>
      <c r="D110" s="131"/>
      <c r="E110" s="131"/>
      <c r="F110" s="115"/>
      <c r="G110" s="183"/>
      <c r="H110" s="183"/>
      <c r="I110" s="183"/>
      <c r="J110" s="183"/>
      <c r="K110" s="195"/>
    </row>
    <row r="111" spans="1:14" ht="28.5" x14ac:dyDescent="0.2">
      <c r="A111" s="189"/>
      <c r="B111" s="194" t="s">
        <v>117</v>
      </c>
      <c r="C111" s="131" t="s">
        <v>131</v>
      </c>
      <c r="D111" s="131" t="s">
        <v>6</v>
      </c>
      <c r="E111" s="131" t="s">
        <v>192</v>
      </c>
      <c r="F111" s="125" t="s">
        <v>8</v>
      </c>
      <c r="G111" s="183"/>
      <c r="H111" s="183"/>
      <c r="I111" s="183"/>
      <c r="J111" s="183"/>
      <c r="K111" s="195"/>
    </row>
    <row r="112" spans="1:14" ht="98.25" customHeight="1" x14ac:dyDescent="0.2">
      <c r="A112" s="190">
        <v>29</v>
      </c>
      <c r="B112" s="194" t="s">
        <v>339</v>
      </c>
      <c r="C112" s="131" t="s">
        <v>124</v>
      </c>
      <c r="D112" s="125" t="s">
        <v>191</v>
      </c>
      <c r="E112" s="126">
        <f t="shared" ref="E112:E123" si="22">+G112*H112</f>
        <v>0.18</v>
      </c>
      <c r="F112" s="115" t="s">
        <v>386</v>
      </c>
      <c r="G112" s="184">
        <f>+$J$3</f>
        <v>0.3</v>
      </c>
      <c r="H112" s="183">
        <f t="shared" ref="H112:H124" si="23">+IF(D112="SI",1,IF(D112="PARCIALMENTE",0.6,IF(D112="NO",0.2,0)))</f>
        <v>0.6</v>
      </c>
      <c r="I112" s="183"/>
      <c r="J112" s="183"/>
      <c r="K112" s="195"/>
    </row>
    <row r="113" spans="1:11" ht="54.6" customHeight="1" x14ac:dyDescent="0.2">
      <c r="A113" s="190" t="s">
        <v>257</v>
      </c>
      <c r="B113" s="194" t="s">
        <v>289</v>
      </c>
      <c r="C113" s="131" t="s">
        <v>125</v>
      </c>
      <c r="D113" s="125" t="s">
        <v>191</v>
      </c>
      <c r="E113" s="126">
        <v>0.18</v>
      </c>
      <c r="F113" s="115" t="s">
        <v>385</v>
      </c>
      <c r="G113" s="184">
        <f>+$J$4</f>
        <v>0.7</v>
      </c>
      <c r="H113" s="183">
        <f t="shared" si="23"/>
        <v>0.6</v>
      </c>
      <c r="I113" s="183"/>
      <c r="J113" s="183"/>
      <c r="K113" s="195"/>
    </row>
    <row r="114" spans="1:11" ht="85.5" x14ac:dyDescent="0.2">
      <c r="A114" s="190">
        <v>30</v>
      </c>
      <c r="B114" s="194" t="s">
        <v>119</v>
      </c>
      <c r="C114" s="131" t="s">
        <v>124</v>
      </c>
      <c r="D114" s="125" t="s">
        <v>189</v>
      </c>
      <c r="E114" s="126">
        <v>0.18</v>
      </c>
      <c r="F114" s="115" t="s">
        <v>384</v>
      </c>
      <c r="G114" s="184">
        <f>+$J$3</f>
        <v>0.3</v>
      </c>
      <c r="H114" s="183">
        <f t="shared" si="23"/>
        <v>1</v>
      </c>
      <c r="I114" s="183"/>
      <c r="J114" s="183"/>
      <c r="K114" s="195"/>
    </row>
    <row r="115" spans="1:11" ht="58.5" customHeight="1" x14ac:dyDescent="0.2">
      <c r="A115" s="190" t="s">
        <v>258</v>
      </c>
      <c r="B115" s="194" t="s">
        <v>340</v>
      </c>
      <c r="C115" s="131" t="s">
        <v>125</v>
      </c>
      <c r="D115" s="125" t="s">
        <v>189</v>
      </c>
      <c r="E115" s="126">
        <f t="shared" si="22"/>
        <v>0.17499999999999999</v>
      </c>
      <c r="F115" s="115" t="s">
        <v>383</v>
      </c>
      <c r="G115" s="184">
        <f>$J$4/4</f>
        <v>0.17499999999999999</v>
      </c>
      <c r="H115" s="183">
        <f t="shared" si="23"/>
        <v>1</v>
      </c>
      <c r="I115" s="183"/>
      <c r="J115" s="183"/>
      <c r="K115" s="195"/>
    </row>
    <row r="116" spans="1:11" ht="47.25" customHeight="1" x14ac:dyDescent="0.2">
      <c r="A116" s="190" t="s">
        <v>341</v>
      </c>
      <c r="B116" s="194" t="s">
        <v>121</v>
      </c>
      <c r="C116" s="131" t="s">
        <v>125</v>
      </c>
      <c r="D116" s="125" t="s">
        <v>191</v>
      </c>
      <c r="E116" s="126">
        <f t="shared" si="22"/>
        <v>0.105</v>
      </c>
      <c r="F116" s="115" t="s">
        <v>382</v>
      </c>
      <c r="G116" s="184">
        <f t="shared" ref="G116:G118" si="24">$J$4/4</f>
        <v>0.17499999999999999</v>
      </c>
      <c r="H116" s="183">
        <f t="shared" si="23"/>
        <v>0.6</v>
      </c>
      <c r="I116" s="183"/>
      <c r="J116" s="183"/>
      <c r="K116" s="195"/>
    </row>
    <row r="117" spans="1:11" ht="72" customHeight="1" x14ac:dyDescent="0.2">
      <c r="A117" s="190" t="s">
        <v>342</v>
      </c>
      <c r="B117" s="194" t="s">
        <v>120</v>
      </c>
      <c r="C117" s="131" t="s">
        <v>125</v>
      </c>
      <c r="D117" s="125" t="s">
        <v>189</v>
      </c>
      <c r="E117" s="126">
        <f t="shared" si="22"/>
        <v>0.17499999999999999</v>
      </c>
      <c r="F117" s="115" t="s">
        <v>381</v>
      </c>
      <c r="G117" s="184">
        <f t="shared" si="24"/>
        <v>0.17499999999999999</v>
      </c>
      <c r="H117" s="183">
        <f t="shared" si="23"/>
        <v>1</v>
      </c>
      <c r="I117" s="183"/>
      <c r="J117" s="183"/>
      <c r="K117" s="195"/>
    </row>
    <row r="118" spans="1:11" ht="57" x14ac:dyDescent="0.2">
      <c r="A118" s="190" t="s">
        <v>343</v>
      </c>
      <c r="B118" s="194" t="s">
        <v>261</v>
      </c>
      <c r="C118" s="131" t="s">
        <v>125</v>
      </c>
      <c r="D118" s="125" t="s">
        <v>190</v>
      </c>
      <c r="E118" s="126">
        <f t="shared" si="22"/>
        <v>3.4999999999999996E-2</v>
      </c>
      <c r="F118" s="115" t="s">
        <v>380</v>
      </c>
      <c r="G118" s="184">
        <f t="shared" si="24"/>
        <v>0.17499999999999999</v>
      </c>
      <c r="H118" s="183">
        <f t="shared" si="23"/>
        <v>0.2</v>
      </c>
      <c r="I118" s="183"/>
      <c r="J118" s="183"/>
      <c r="K118" s="195"/>
    </row>
    <row r="119" spans="1:11" ht="56.25" customHeight="1" x14ac:dyDescent="0.2">
      <c r="A119" s="190">
        <v>31</v>
      </c>
      <c r="B119" s="194" t="s">
        <v>302</v>
      </c>
      <c r="C119" s="131" t="s">
        <v>124</v>
      </c>
      <c r="D119" s="125" t="s">
        <v>191</v>
      </c>
      <c r="E119" s="126">
        <v>0.18</v>
      </c>
      <c r="F119" s="115" t="s">
        <v>379</v>
      </c>
      <c r="G119" s="184">
        <f>+$J$3</f>
        <v>0.3</v>
      </c>
      <c r="H119" s="183">
        <f t="shared" si="23"/>
        <v>0.6</v>
      </c>
      <c r="I119" s="183"/>
      <c r="J119" s="183"/>
      <c r="K119" s="195"/>
    </row>
    <row r="120" spans="1:11" ht="57" x14ac:dyDescent="0.2">
      <c r="A120" s="190" t="s">
        <v>259</v>
      </c>
      <c r="B120" s="194" t="s">
        <v>310</v>
      </c>
      <c r="C120" s="131" t="s">
        <v>125</v>
      </c>
      <c r="D120" s="125" t="str">
        <f>+D119</f>
        <v>PARCIALMENTE</v>
      </c>
      <c r="E120" s="126">
        <v>0.18</v>
      </c>
      <c r="F120" s="115" t="s">
        <v>378</v>
      </c>
      <c r="G120" s="184">
        <f>+$J$4</f>
        <v>0.7</v>
      </c>
      <c r="H120" s="183">
        <f t="shared" si="23"/>
        <v>0.6</v>
      </c>
      <c r="I120" s="183"/>
      <c r="J120" s="183"/>
      <c r="K120" s="195"/>
    </row>
    <row r="121" spans="1:11" ht="71.25" x14ac:dyDescent="0.2">
      <c r="A121" s="190">
        <v>32</v>
      </c>
      <c r="B121" s="194" t="s">
        <v>344</v>
      </c>
      <c r="C121" s="131" t="s">
        <v>124</v>
      </c>
      <c r="D121" s="125" t="s">
        <v>190</v>
      </c>
      <c r="E121" s="126">
        <v>0.18</v>
      </c>
      <c r="F121" s="115" t="s">
        <v>442</v>
      </c>
      <c r="G121" s="184">
        <f>+$J$3</f>
        <v>0.3</v>
      </c>
      <c r="H121" s="183">
        <f t="shared" si="23"/>
        <v>0.2</v>
      </c>
      <c r="I121" s="183"/>
      <c r="J121" s="183"/>
      <c r="K121" s="195"/>
    </row>
    <row r="122" spans="1:11" ht="28.5" customHeight="1" x14ac:dyDescent="0.2">
      <c r="A122" s="190" t="s">
        <v>260</v>
      </c>
      <c r="B122" s="194" t="s">
        <v>290</v>
      </c>
      <c r="C122" s="131" t="s">
        <v>125</v>
      </c>
      <c r="D122" s="125" t="s">
        <v>190</v>
      </c>
      <c r="E122" s="126">
        <f t="shared" si="22"/>
        <v>6.9999999999999993E-2</v>
      </c>
      <c r="F122" s="115" t="s">
        <v>359</v>
      </c>
      <c r="G122" s="184">
        <f>$J$4/2</f>
        <v>0.35</v>
      </c>
      <c r="H122" s="183">
        <f t="shared" si="23"/>
        <v>0.2</v>
      </c>
      <c r="I122" s="183"/>
      <c r="J122" s="183"/>
      <c r="K122" s="195"/>
    </row>
    <row r="123" spans="1:11" ht="57.75" thickBot="1" x14ac:dyDescent="0.25">
      <c r="A123" s="191" t="s">
        <v>345</v>
      </c>
      <c r="B123" s="199" t="s">
        <v>291</v>
      </c>
      <c r="C123" s="141" t="s">
        <v>125</v>
      </c>
      <c r="D123" s="142" t="s">
        <v>190</v>
      </c>
      <c r="E123" s="143">
        <f t="shared" si="22"/>
        <v>6.9999999999999993E-2</v>
      </c>
      <c r="F123" s="140" t="s">
        <v>23</v>
      </c>
      <c r="G123" s="200">
        <f>$J$4/2</f>
        <v>0.35</v>
      </c>
      <c r="H123" s="201">
        <f t="shared" si="23"/>
        <v>0.2</v>
      </c>
      <c r="I123" s="201"/>
      <c r="J123" s="201"/>
      <c r="K123" s="202"/>
    </row>
    <row r="124" spans="1:11" ht="15.75" hidden="1" thickBot="1" x14ac:dyDescent="0.25">
      <c r="D124" s="127" t="s">
        <v>192</v>
      </c>
      <c r="E124" s="137">
        <f>SUM(E6:E123)</f>
        <v>22.429333333333339</v>
      </c>
      <c r="H124" s="108">
        <f t="shared" si="23"/>
        <v>0</v>
      </c>
    </row>
    <row r="125" spans="1:11" hidden="1" x14ac:dyDescent="0.2"/>
    <row r="126" spans="1:11" ht="15" hidden="1" x14ac:dyDescent="0.25">
      <c r="B126" s="123" t="s">
        <v>193</v>
      </c>
      <c r="C126" s="128">
        <v>5</v>
      </c>
    </row>
    <row r="127" spans="1:11" hidden="1" x14ac:dyDescent="0.2">
      <c r="B127" s="116" t="s">
        <v>194</v>
      </c>
      <c r="C127" s="119">
        <v>32</v>
      </c>
      <c r="E127" s="119" t="s">
        <v>262</v>
      </c>
      <c r="K127" s="108">
        <v>25.5</v>
      </c>
    </row>
    <row r="128" spans="1:11" hidden="1" x14ac:dyDescent="0.2">
      <c r="B128" s="116" t="s">
        <v>195</v>
      </c>
      <c r="C128" s="129">
        <f>+E124</f>
        <v>22.429333333333339</v>
      </c>
    </row>
    <row r="129" spans="2:6" hidden="1" x14ac:dyDescent="0.2">
      <c r="B129" s="116" t="s">
        <v>196</v>
      </c>
      <c r="C129" s="119">
        <f>+C128/C127</f>
        <v>0.70091666666666685</v>
      </c>
    </row>
    <row r="130" spans="2:6" ht="15" hidden="1" x14ac:dyDescent="0.25">
      <c r="B130" s="123" t="s">
        <v>197</v>
      </c>
      <c r="C130" s="130">
        <f>+C126*C129</f>
        <v>3.5045833333333345</v>
      </c>
      <c r="F130" s="124"/>
    </row>
    <row r="131" spans="2:6" ht="37.5" hidden="1" customHeight="1" x14ac:dyDescent="0.2">
      <c r="B131" s="159" t="s">
        <v>293</v>
      </c>
      <c r="C131" s="159"/>
      <c r="D131" s="159"/>
      <c r="E131" s="159"/>
      <c r="F131" s="159"/>
    </row>
    <row r="132" spans="2:6" ht="15.75" thickBot="1" x14ac:dyDescent="0.3">
      <c r="B132" s="174" t="s">
        <v>348</v>
      </c>
      <c r="C132" s="175"/>
      <c r="D132" s="175"/>
      <c r="E132" s="175"/>
      <c r="F132" s="176"/>
    </row>
    <row r="133" spans="2:6" ht="15.75" thickBot="1" x14ac:dyDescent="0.3">
      <c r="B133" s="177" t="s">
        <v>349</v>
      </c>
      <c r="C133" s="178"/>
      <c r="D133" s="178"/>
      <c r="E133" s="178"/>
      <c r="F133" s="179"/>
    </row>
    <row r="134" spans="2:6" ht="165.75" customHeight="1" thickBot="1" x14ac:dyDescent="0.25">
      <c r="B134" s="165" t="s">
        <v>445</v>
      </c>
      <c r="C134" s="166"/>
      <c r="D134" s="166"/>
      <c r="E134" s="166"/>
      <c r="F134" s="167"/>
    </row>
    <row r="135" spans="2:6" ht="19.5" customHeight="1" thickBot="1" x14ac:dyDescent="0.3">
      <c r="B135" s="177" t="s">
        <v>350</v>
      </c>
      <c r="C135" s="178"/>
      <c r="D135" s="178"/>
      <c r="E135" s="178"/>
      <c r="F135" s="179"/>
    </row>
    <row r="136" spans="2:6" ht="170.25" customHeight="1" thickBot="1" x14ac:dyDescent="0.25">
      <c r="B136" s="165" t="s">
        <v>446</v>
      </c>
      <c r="C136" s="166"/>
      <c r="D136" s="166"/>
      <c r="E136" s="166"/>
      <c r="F136" s="167"/>
    </row>
    <row r="137" spans="2:6" ht="15.75" thickBot="1" x14ac:dyDescent="0.25">
      <c r="B137" s="168" t="s">
        <v>351</v>
      </c>
      <c r="C137" s="169"/>
      <c r="D137" s="169"/>
      <c r="E137" s="169"/>
      <c r="F137" s="170"/>
    </row>
    <row r="138" spans="2:6" ht="75" customHeight="1" thickBot="1" x14ac:dyDescent="0.25">
      <c r="B138" s="165" t="s">
        <v>447</v>
      </c>
      <c r="C138" s="166"/>
      <c r="D138" s="166"/>
      <c r="E138" s="166"/>
      <c r="F138" s="167"/>
    </row>
    <row r="139" spans="2:6" ht="15.75" thickBot="1" x14ac:dyDescent="0.25">
      <c r="B139" s="168" t="s">
        <v>352</v>
      </c>
      <c r="C139" s="169"/>
      <c r="D139" s="169"/>
      <c r="E139" s="169"/>
      <c r="F139" s="170"/>
    </row>
    <row r="140" spans="2:6" ht="185.25" customHeight="1" thickBot="1" x14ac:dyDescent="0.25">
      <c r="B140" s="162" t="s">
        <v>448</v>
      </c>
      <c r="C140" s="163"/>
      <c r="D140" s="163"/>
      <c r="E140" s="163"/>
      <c r="F140" s="164"/>
    </row>
    <row r="141" spans="2:6" ht="30" customHeight="1" x14ac:dyDescent="0.2">
      <c r="B141" s="156"/>
      <c r="C141" s="158"/>
      <c r="D141" s="158"/>
      <c r="E141" s="158"/>
      <c r="F141" s="158"/>
    </row>
    <row r="142" spans="2:6" x14ac:dyDescent="0.2">
      <c r="B142" s="156"/>
      <c r="C142" s="156"/>
      <c r="D142" s="156"/>
      <c r="E142" s="156"/>
      <c r="F142" s="156"/>
    </row>
    <row r="143" spans="2:6" x14ac:dyDescent="0.2">
      <c r="B143" s="157"/>
      <c r="C143" s="156"/>
      <c r="D143" s="156"/>
      <c r="E143" s="156"/>
      <c r="F143" s="156"/>
    </row>
    <row r="144" spans="2:6" ht="15" x14ac:dyDescent="0.25">
      <c r="B144" s="123" t="s">
        <v>443</v>
      </c>
    </row>
    <row r="145" spans="2:6" ht="17.25" customHeight="1" x14ac:dyDescent="0.25">
      <c r="B145" s="123" t="s">
        <v>444</v>
      </c>
    </row>
    <row r="146" spans="2:6" x14ac:dyDescent="0.2">
      <c r="B146" s="108" t="s">
        <v>374</v>
      </c>
    </row>
    <row r="147" spans="2:6" ht="13.5" customHeight="1" x14ac:dyDescent="0.2">
      <c r="B147" s="116" t="s">
        <v>375</v>
      </c>
    </row>
    <row r="153" spans="2:6" x14ac:dyDescent="0.2">
      <c r="B153" s="108"/>
      <c r="F153" s="108"/>
    </row>
    <row r="154" spans="2:6" x14ac:dyDescent="0.2">
      <c r="B154" s="108"/>
      <c r="F154" s="108"/>
    </row>
  </sheetData>
  <mergeCells count="17">
    <mergeCell ref="N60:N61"/>
    <mergeCell ref="N84:N85"/>
    <mergeCell ref="N92:N93"/>
    <mergeCell ref="B132:F132"/>
    <mergeCell ref="B137:F137"/>
    <mergeCell ref="B136:F136"/>
    <mergeCell ref="B133:F133"/>
    <mergeCell ref="B135:F135"/>
    <mergeCell ref="B134:F134"/>
    <mergeCell ref="B141:B143"/>
    <mergeCell ref="C141:F143"/>
    <mergeCell ref="B131:F131"/>
    <mergeCell ref="B2:F2"/>
    <mergeCell ref="B1:F1"/>
    <mergeCell ref="B140:F140"/>
    <mergeCell ref="B138:F138"/>
    <mergeCell ref="B139:F139"/>
  </mergeCells>
  <dataValidations count="1">
    <dataValidation type="list" allowBlank="1" showInputMessage="1" showErrorMessage="1" sqref="D6:D10 D12:D40 D44:D51 D53:D56 D58:D72 D74:D76 D78:D87 D89:D104 D107:D109 D112:D123" xr:uid="{00000000-0002-0000-0300-000000000000}">
      <formula1>$L$3:$L$5</formula1>
    </dataValidation>
  </dataValidations>
  <pageMargins left="0.25" right="0.25" top="0.75" bottom="0.75" header="0.3" footer="0.3"/>
  <pageSetup scale="6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Hoja3!$A$1:$A$3</xm:f>
          </x14:formula1>
          <xm:sqref>D112:D123 D107:D110 D12:D42 D74:D76 D53:D56 D44:D51 D58:D72 D78:D87 D6:D10 D89:D105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workbookViewId="0">
      <selection activeCell="F5" sqref="F5"/>
    </sheetView>
  </sheetViews>
  <sheetFormatPr baseColWidth="10" defaultRowHeight="15" x14ac:dyDescent="0.25"/>
  <cols>
    <col min="1" max="1" width="14.5703125" bestFit="1" customWidth="1"/>
    <col min="5" max="5" width="14.5703125" bestFit="1" customWidth="1"/>
  </cols>
  <sheetData>
    <row r="1" spans="1:6" ht="15.75" thickBot="1" x14ac:dyDescent="0.3">
      <c r="A1" s="2" t="s">
        <v>189</v>
      </c>
    </row>
    <row r="2" spans="1:6" ht="15.75" thickBot="1" x14ac:dyDescent="0.3">
      <c r="A2" s="2" t="s">
        <v>190</v>
      </c>
      <c r="E2" s="95" t="s">
        <v>199</v>
      </c>
      <c r="F2" s="96" t="s">
        <v>200</v>
      </c>
    </row>
    <row r="3" spans="1:6" x14ac:dyDescent="0.25">
      <c r="A3" s="2" t="s">
        <v>191</v>
      </c>
      <c r="E3" s="93" t="s">
        <v>189</v>
      </c>
      <c r="F3" s="94">
        <v>1</v>
      </c>
    </row>
    <row r="4" spans="1:6" x14ac:dyDescent="0.25">
      <c r="E4" s="89" t="s">
        <v>191</v>
      </c>
      <c r="F4" s="90">
        <v>0.6</v>
      </c>
    </row>
    <row r="5" spans="1:6" ht="15.75" thickBot="1" x14ac:dyDescent="0.3">
      <c r="E5" s="91" t="s">
        <v>190</v>
      </c>
      <c r="F5" s="92">
        <v>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G5"/>
  <sheetViews>
    <sheetView workbookViewId="0">
      <selection activeCell="C1" sqref="C1:D1"/>
    </sheetView>
  </sheetViews>
  <sheetFormatPr baseColWidth="10" defaultRowHeight="15" x14ac:dyDescent="0.25"/>
  <cols>
    <col min="3" max="3" width="14.5703125" style="24" bestFit="1" customWidth="1"/>
    <col min="4" max="4" width="7" style="24" bestFit="1" customWidth="1"/>
    <col min="5" max="5" width="4.140625" style="24" customWidth="1"/>
    <col min="6" max="6" width="14.5703125" style="24" bestFit="1" customWidth="1"/>
    <col min="7" max="7" width="7" style="24" customWidth="1"/>
  </cols>
  <sheetData>
    <row r="1" spans="3:7" ht="15.75" thickBot="1" x14ac:dyDescent="0.3">
      <c r="C1" s="180" t="s">
        <v>346</v>
      </c>
      <c r="D1" s="181"/>
      <c r="F1" s="180" t="s">
        <v>347</v>
      </c>
      <c r="G1" s="181"/>
    </row>
    <row r="2" spans="3:7" ht="15.75" thickBot="1" x14ac:dyDescent="0.3">
      <c r="C2" s="102" t="s">
        <v>199</v>
      </c>
      <c r="D2" s="98" t="s">
        <v>200</v>
      </c>
      <c r="F2" s="102" t="s">
        <v>199</v>
      </c>
      <c r="G2" s="98" t="s">
        <v>200</v>
      </c>
    </row>
    <row r="3" spans="3:7" x14ac:dyDescent="0.25">
      <c r="C3" s="103" t="s">
        <v>189</v>
      </c>
      <c r="D3" s="99">
        <v>0.3</v>
      </c>
      <c r="F3" s="103" t="s">
        <v>189</v>
      </c>
      <c r="G3" s="106">
        <v>0.7</v>
      </c>
    </row>
    <row r="4" spans="3:7" x14ac:dyDescent="0.25">
      <c r="C4" s="104" t="s">
        <v>191</v>
      </c>
      <c r="D4" s="100">
        <v>0.18</v>
      </c>
      <c r="F4" s="104" t="s">
        <v>191</v>
      </c>
      <c r="G4" s="107">
        <v>0.42</v>
      </c>
    </row>
    <row r="5" spans="3:7" ht="15.75" thickBot="1" x14ac:dyDescent="0.3">
      <c r="C5" s="105" t="s">
        <v>190</v>
      </c>
      <c r="D5" s="101">
        <v>0.06</v>
      </c>
      <c r="F5" s="105" t="s">
        <v>190</v>
      </c>
      <c r="G5" s="101">
        <v>0.14000000000000001</v>
      </c>
    </row>
  </sheetData>
  <mergeCells count="2">
    <mergeCell ref="C1:D1"/>
    <mergeCell ref="F1:G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2"/>
  <sheetViews>
    <sheetView view="pageBreakPreview" topLeftCell="A49" zoomScaleNormal="100" zoomScaleSheetLayoutView="100" workbookViewId="0">
      <selection activeCell="D20" sqref="D20"/>
    </sheetView>
  </sheetViews>
  <sheetFormatPr baseColWidth="10" defaultRowHeight="15" x14ac:dyDescent="0.25"/>
  <cols>
    <col min="2" max="2" width="45.28515625" customWidth="1"/>
    <col min="4" max="4" width="60.28515625" customWidth="1"/>
  </cols>
  <sheetData>
    <row r="1" spans="1:6" ht="15.75" thickBot="1" x14ac:dyDescent="0.3">
      <c r="A1" s="147"/>
      <c r="B1" s="148"/>
      <c r="C1" s="148"/>
      <c r="D1" s="148"/>
      <c r="E1" s="148"/>
      <c r="F1" s="149"/>
    </row>
    <row r="2" spans="1:6" ht="33.75" thickBot="1" x14ac:dyDescent="0.3">
      <c r="A2" s="144" t="s">
        <v>468</v>
      </c>
      <c r="B2" s="144" t="s">
        <v>469</v>
      </c>
      <c r="C2" s="144" t="s">
        <v>470</v>
      </c>
      <c r="D2" s="144" t="s">
        <v>8</v>
      </c>
      <c r="E2" s="144" t="s">
        <v>471</v>
      </c>
      <c r="F2" s="150" t="s">
        <v>472</v>
      </c>
    </row>
    <row r="3" spans="1:6" ht="15.75" thickBot="1" x14ac:dyDescent="0.3">
      <c r="A3" s="145">
        <v>1</v>
      </c>
      <c r="B3" s="145" t="s">
        <v>70</v>
      </c>
      <c r="C3" s="145"/>
      <c r="D3" s="145"/>
      <c r="E3" s="146"/>
      <c r="F3" s="151" t="s">
        <v>473</v>
      </c>
    </row>
    <row r="4" spans="1:6" ht="42" thickBot="1" x14ac:dyDescent="0.3">
      <c r="A4" s="145" t="s">
        <v>29</v>
      </c>
      <c r="B4" s="145" t="s">
        <v>474</v>
      </c>
      <c r="C4" s="145" t="s">
        <v>191</v>
      </c>
      <c r="D4" s="145" t="s">
        <v>475</v>
      </c>
      <c r="E4" s="146" t="s">
        <v>476</v>
      </c>
      <c r="F4" s="151"/>
    </row>
    <row r="5" spans="1:6" ht="17.25" thickBot="1" x14ac:dyDescent="0.3">
      <c r="A5" s="145" t="s">
        <v>32</v>
      </c>
      <c r="B5" s="145" t="s">
        <v>477</v>
      </c>
      <c r="C5" s="145" t="s">
        <v>189</v>
      </c>
      <c r="D5" s="145" t="s">
        <v>441</v>
      </c>
      <c r="E5" s="146"/>
      <c r="F5" s="151"/>
    </row>
    <row r="6" spans="1:6" ht="17.25" thickBot="1" x14ac:dyDescent="0.3">
      <c r="A6" s="145" t="s">
        <v>478</v>
      </c>
      <c r="B6" s="145" t="s">
        <v>479</v>
      </c>
      <c r="C6" s="145" t="s">
        <v>191</v>
      </c>
      <c r="D6" s="145" t="s">
        <v>440</v>
      </c>
      <c r="E6" s="146"/>
      <c r="F6" s="151"/>
    </row>
    <row r="7" spans="1:6" ht="25.5" thickBot="1" x14ac:dyDescent="0.3">
      <c r="A7" s="145" t="s">
        <v>480</v>
      </c>
      <c r="B7" s="145" t="s">
        <v>481</v>
      </c>
      <c r="C7" s="145" t="s">
        <v>191</v>
      </c>
      <c r="D7" s="145" t="s">
        <v>482</v>
      </c>
      <c r="E7" s="146"/>
      <c r="F7" s="151"/>
    </row>
    <row r="8" spans="1:6" ht="42" thickBot="1" x14ac:dyDescent="0.3">
      <c r="A8" s="145" t="s">
        <v>483</v>
      </c>
      <c r="B8" s="145" t="s">
        <v>484</v>
      </c>
      <c r="C8" s="145" t="s">
        <v>189</v>
      </c>
      <c r="D8" s="145" t="s">
        <v>485</v>
      </c>
      <c r="E8" s="146"/>
      <c r="F8" s="151"/>
    </row>
    <row r="9" spans="1:6" ht="33.75" thickBot="1" x14ac:dyDescent="0.3">
      <c r="A9" s="145" t="s">
        <v>486</v>
      </c>
      <c r="B9" s="145" t="s">
        <v>487</v>
      </c>
      <c r="C9" s="145" t="s">
        <v>189</v>
      </c>
      <c r="D9" s="145" t="s">
        <v>438</v>
      </c>
      <c r="E9" s="146" t="s">
        <v>488</v>
      </c>
      <c r="F9" s="151"/>
    </row>
    <row r="10" spans="1:6" ht="17.25" thickBot="1" x14ac:dyDescent="0.3">
      <c r="A10" s="145" t="s">
        <v>489</v>
      </c>
      <c r="B10" s="145" t="s">
        <v>490</v>
      </c>
      <c r="C10" s="145" t="s">
        <v>191</v>
      </c>
      <c r="D10" s="145" t="s">
        <v>491</v>
      </c>
      <c r="E10" s="146"/>
      <c r="F10" s="151"/>
    </row>
    <row r="11" spans="1:6" ht="58.5" thickBot="1" x14ac:dyDescent="0.3">
      <c r="A11" s="145" t="s">
        <v>492</v>
      </c>
      <c r="B11" s="145" t="s">
        <v>493</v>
      </c>
      <c r="C11" s="145" t="s">
        <v>189</v>
      </c>
      <c r="D11" s="145" t="s">
        <v>494</v>
      </c>
      <c r="E11" s="146"/>
      <c r="F11" s="151"/>
    </row>
    <row r="12" spans="1:6" ht="33.75" thickBot="1" x14ac:dyDescent="0.3">
      <c r="A12" s="145" t="s">
        <v>495</v>
      </c>
      <c r="B12" s="145" t="s">
        <v>496</v>
      </c>
      <c r="C12" s="145" t="s">
        <v>191</v>
      </c>
      <c r="D12" s="145" t="s">
        <v>497</v>
      </c>
      <c r="E12" s="146" t="s">
        <v>498</v>
      </c>
      <c r="F12" s="151"/>
    </row>
    <row r="13" spans="1:6" ht="17.25" thickBot="1" x14ac:dyDescent="0.3">
      <c r="A13" s="145" t="s">
        <v>499</v>
      </c>
      <c r="B13" s="145" t="s">
        <v>500</v>
      </c>
      <c r="C13" s="145" t="s">
        <v>191</v>
      </c>
      <c r="D13" s="145" t="s">
        <v>501</v>
      </c>
      <c r="E13" s="146"/>
      <c r="F13" s="151"/>
    </row>
    <row r="14" spans="1:6" ht="17.25" thickBot="1" x14ac:dyDescent="0.3">
      <c r="A14" s="145" t="s">
        <v>502</v>
      </c>
      <c r="B14" s="145" t="s">
        <v>503</v>
      </c>
      <c r="C14" s="145" t="s">
        <v>191</v>
      </c>
      <c r="D14" s="145" t="s">
        <v>504</v>
      </c>
      <c r="E14" s="146"/>
      <c r="F14" s="151"/>
    </row>
    <row r="15" spans="1:6" ht="17.25" thickBot="1" x14ac:dyDescent="0.3">
      <c r="A15" s="145" t="s">
        <v>505</v>
      </c>
      <c r="B15" s="145" t="s">
        <v>506</v>
      </c>
      <c r="C15" s="145" t="s">
        <v>191</v>
      </c>
      <c r="D15" s="145" t="s">
        <v>507</v>
      </c>
      <c r="E15" s="146"/>
      <c r="F15" s="151"/>
    </row>
    <row r="16" spans="1:6" ht="33.75" thickBot="1" x14ac:dyDescent="0.3">
      <c r="A16" s="145" t="s">
        <v>508</v>
      </c>
      <c r="B16" s="145" t="s">
        <v>509</v>
      </c>
      <c r="C16" s="145" t="s">
        <v>189</v>
      </c>
      <c r="D16" s="145" t="s">
        <v>510</v>
      </c>
      <c r="E16" s="146" t="s">
        <v>488</v>
      </c>
      <c r="F16" s="151"/>
    </row>
    <row r="17" spans="1:6" ht="17.25" thickBot="1" x14ac:dyDescent="0.3">
      <c r="A17" s="145" t="s">
        <v>511</v>
      </c>
      <c r="B17" s="145" t="s">
        <v>512</v>
      </c>
      <c r="C17" s="145" t="s">
        <v>189</v>
      </c>
      <c r="D17" s="145" t="s">
        <v>513</v>
      </c>
      <c r="E17" s="146"/>
      <c r="F17" s="151"/>
    </row>
    <row r="18" spans="1:6" ht="17.25" thickBot="1" x14ac:dyDescent="0.3">
      <c r="A18" s="145" t="s">
        <v>514</v>
      </c>
      <c r="B18" s="145" t="s">
        <v>515</v>
      </c>
      <c r="C18" s="145" t="s">
        <v>191</v>
      </c>
      <c r="D18" s="145" t="s">
        <v>516</v>
      </c>
      <c r="E18" s="146"/>
      <c r="F18" s="151"/>
    </row>
    <row r="19" spans="1:6" ht="25.5" thickBot="1" x14ac:dyDescent="0.3">
      <c r="A19" s="145" t="s">
        <v>517</v>
      </c>
      <c r="B19" s="145" t="s">
        <v>518</v>
      </c>
      <c r="C19" s="145" t="s">
        <v>191</v>
      </c>
      <c r="D19" s="145" t="s">
        <v>428</v>
      </c>
      <c r="E19" s="146" t="s">
        <v>498</v>
      </c>
      <c r="F19" s="151"/>
    </row>
    <row r="20" spans="1:6" ht="17.25" thickBot="1" x14ac:dyDescent="0.3">
      <c r="A20" s="145" t="s">
        <v>519</v>
      </c>
      <c r="B20" s="145" t="s">
        <v>520</v>
      </c>
      <c r="C20" s="145" t="s">
        <v>191</v>
      </c>
      <c r="D20" s="145" t="s">
        <v>521</v>
      </c>
      <c r="E20" s="146"/>
      <c r="F20" s="151"/>
    </row>
    <row r="21" spans="1:6" ht="33.75" thickBot="1" x14ac:dyDescent="0.3">
      <c r="A21" s="145" t="s">
        <v>522</v>
      </c>
      <c r="B21" s="145" t="s">
        <v>523</v>
      </c>
      <c r="C21" s="145" t="s">
        <v>191</v>
      </c>
      <c r="D21" s="145" t="s">
        <v>524</v>
      </c>
      <c r="E21" s="146"/>
      <c r="F21" s="151"/>
    </row>
    <row r="22" spans="1:6" ht="33.75" thickBot="1" x14ac:dyDescent="0.3">
      <c r="A22" s="145" t="s">
        <v>525</v>
      </c>
      <c r="B22" s="145" t="s">
        <v>526</v>
      </c>
      <c r="C22" s="145" t="s">
        <v>191</v>
      </c>
      <c r="D22" s="145" t="s">
        <v>527</v>
      </c>
      <c r="E22" s="146" t="s">
        <v>476</v>
      </c>
      <c r="F22" s="151"/>
    </row>
    <row r="23" spans="1:6" ht="25.5" thickBot="1" x14ac:dyDescent="0.3">
      <c r="A23" s="145" t="s">
        <v>528</v>
      </c>
      <c r="B23" s="145" t="s">
        <v>529</v>
      </c>
      <c r="C23" s="145" t="s">
        <v>191</v>
      </c>
      <c r="D23" s="145" t="s">
        <v>530</v>
      </c>
      <c r="E23" s="146"/>
      <c r="F23" s="151"/>
    </row>
    <row r="24" spans="1:6" ht="17.25" thickBot="1" x14ac:dyDescent="0.3">
      <c r="A24" s="145" t="s">
        <v>531</v>
      </c>
      <c r="B24" s="145" t="s">
        <v>532</v>
      </c>
      <c r="C24" s="145" t="s">
        <v>189</v>
      </c>
      <c r="D24" s="145" t="s">
        <v>424</v>
      </c>
      <c r="E24" s="146"/>
      <c r="F24" s="151"/>
    </row>
    <row r="25" spans="1:6" ht="33.75" thickBot="1" x14ac:dyDescent="0.3">
      <c r="A25" s="145" t="s">
        <v>533</v>
      </c>
      <c r="B25" s="145" t="s">
        <v>534</v>
      </c>
      <c r="C25" s="145" t="s">
        <v>191</v>
      </c>
      <c r="D25" s="145" t="s">
        <v>535</v>
      </c>
      <c r="E25" s="146" t="s">
        <v>476</v>
      </c>
      <c r="F25" s="151"/>
    </row>
    <row r="26" spans="1:6" ht="25.5" thickBot="1" x14ac:dyDescent="0.3">
      <c r="A26" s="145" t="s">
        <v>536</v>
      </c>
      <c r="B26" s="145" t="s">
        <v>537</v>
      </c>
      <c r="C26" s="145" t="s">
        <v>191</v>
      </c>
      <c r="D26" s="145" t="s">
        <v>538</v>
      </c>
      <c r="E26" s="146"/>
      <c r="F26" s="151"/>
    </row>
    <row r="27" spans="1:6" ht="17.25" thickBot="1" x14ac:dyDescent="0.3">
      <c r="A27" s="145" t="s">
        <v>539</v>
      </c>
      <c r="B27" s="145" t="s">
        <v>540</v>
      </c>
      <c r="C27" s="145" t="s">
        <v>189</v>
      </c>
      <c r="D27" s="145" t="s">
        <v>541</v>
      </c>
      <c r="E27" s="146"/>
      <c r="F27" s="151"/>
    </row>
    <row r="28" spans="1:6" ht="42" thickBot="1" x14ac:dyDescent="0.3">
      <c r="A28" s="145" t="s">
        <v>542</v>
      </c>
      <c r="B28" s="145" t="s">
        <v>543</v>
      </c>
      <c r="C28" s="145" t="s">
        <v>189</v>
      </c>
      <c r="D28" s="145" t="s">
        <v>423</v>
      </c>
      <c r="E28" s="146" t="s">
        <v>488</v>
      </c>
      <c r="F28" s="151"/>
    </row>
    <row r="29" spans="1:6" ht="17.25" thickBot="1" x14ac:dyDescent="0.3">
      <c r="A29" s="145" t="s">
        <v>544</v>
      </c>
      <c r="B29" s="145" t="s">
        <v>545</v>
      </c>
      <c r="C29" s="145" t="s">
        <v>191</v>
      </c>
      <c r="D29" s="145" t="s">
        <v>422</v>
      </c>
      <c r="E29" s="146"/>
      <c r="F29" s="151"/>
    </row>
    <row r="30" spans="1:6" ht="17.25" thickBot="1" x14ac:dyDescent="0.3">
      <c r="A30" s="145" t="s">
        <v>546</v>
      </c>
      <c r="B30" s="145" t="s">
        <v>547</v>
      </c>
      <c r="C30" s="145" t="s">
        <v>189</v>
      </c>
      <c r="D30" s="145" t="s">
        <v>421</v>
      </c>
      <c r="E30" s="146"/>
      <c r="F30" s="151"/>
    </row>
    <row r="31" spans="1:6" ht="33.75" thickBot="1" x14ac:dyDescent="0.3">
      <c r="A31" s="145" t="s">
        <v>548</v>
      </c>
      <c r="B31" s="145" t="s">
        <v>549</v>
      </c>
      <c r="C31" s="145" t="s">
        <v>189</v>
      </c>
      <c r="D31" s="145" t="s">
        <v>550</v>
      </c>
      <c r="E31" s="146" t="s">
        <v>551</v>
      </c>
      <c r="F31" s="151"/>
    </row>
    <row r="32" spans="1:6" ht="17.25" thickBot="1" x14ac:dyDescent="0.3">
      <c r="A32" s="145" t="s">
        <v>552</v>
      </c>
      <c r="B32" s="145" t="s">
        <v>553</v>
      </c>
      <c r="C32" s="145" t="s">
        <v>191</v>
      </c>
      <c r="D32" s="145" t="s">
        <v>420</v>
      </c>
      <c r="E32" s="146"/>
      <c r="F32" s="151"/>
    </row>
    <row r="33" spans="1:6" ht="17.25" thickBot="1" x14ac:dyDescent="0.3">
      <c r="A33" s="145" t="s">
        <v>554</v>
      </c>
      <c r="B33" s="145" t="s">
        <v>555</v>
      </c>
      <c r="C33" s="145" t="s">
        <v>191</v>
      </c>
      <c r="D33" s="145" t="s">
        <v>556</v>
      </c>
      <c r="E33" s="146"/>
      <c r="F33" s="151"/>
    </row>
    <row r="34" spans="1:6" ht="33.75" thickBot="1" x14ac:dyDescent="0.3">
      <c r="A34" s="145" t="s">
        <v>557</v>
      </c>
      <c r="B34" s="145" t="s">
        <v>558</v>
      </c>
      <c r="C34" s="145" t="s">
        <v>191</v>
      </c>
      <c r="D34" s="145" t="s">
        <v>559</v>
      </c>
      <c r="E34" s="146" t="s">
        <v>498</v>
      </c>
      <c r="F34" s="151"/>
    </row>
    <row r="35" spans="1:6" ht="25.5" thickBot="1" x14ac:dyDescent="0.3">
      <c r="A35" s="145" t="s">
        <v>560</v>
      </c>
      <c r="B35" s="145" t="s">
        <v>561</v>
      </c>
      <c r="C35" s="145" t="s">
        <v>191</v>
      </c>
      <c r="D35" s="145" t="s">
        <v>562</v>
      </c>
      <c r="E35" s="146"/>
      <c r="F35" s="151"/>
    </row>
    <row r="36" spans="1:6" ht="25.5" thickBot="1" x14ac:dyDescent="0.3">
      <c r="A36" s="145" t="s">
        <v>563</v>
      </c>
      <c r="B36" s="145" t="s">
        <v>564</v>
      </c>
      <c r="C36" s="145" t="s">
        <v>191</v>
      </c>
      <c r="D36" s="145" t="s">
        <v>417</v>
      </c>
      <c r="E36" s="146"/>
      <c r="F36" s="151"/>
    </row>
    <row r="37" spans="1:6" ht="17.25" thickBot="1" x14ac:dyDescent="0.3">
      <c r="A37" s="145" t="s">
        <v>565</v>
      </c>
      <c r="B37" s="145" t="s">
        <v>566</v>
      </c>
      <c r="C37" s="145" t="s">
        <v>191</v>
      </c>
      <c r="D37" s="145" t="s">
        <v>567</v>
      </c>
      <c r="E37" s="146"/>
      <c r="F37" s="151"/>
    </row>
    <row r="38" spans="1:6" ht="33.75" thickBot="1" x14ac:dyDescent="0.3">
      <c r="A38" s="145" t="s">
        <v>568</v>
      </c>
      <c r="B38" s="145" t="s">
        <v>569</v>
      </c>
      <c r="C38" s="145" t="s">
        <v>191</v>
      </c>
      <c r="D38" s="145" t="s">
        <v>570</v>
      </c>
      <c r="E38" s="146" t="s">
        <v>571</v>
      </c>
      <c r="F38" s="151"/>
    </row>
    <row r="39" spans="1:6" ht="17.25" thickBot="1" x14ac:dyDescent="0.3">
      <c r="A39" s="145" t="s">
        <v>572</v>
      </c>
      <c r="B39" s="145" t="s">
        <v>573</v>
      </c>
      <c r="C39" s="145" t="s">
        <v>189</v>
      </c>
      <c r="D39" s="145" t="s">
        <v>574</v>
      </c>
      <c r="E39" s="146"/>
      <c r="F39" s="151"/>
    </row>
    <row r="40" spans="1:6" ht="25.5" thickBot="1" x14ac:dyDescent="0.3">
      <c r="A40" s="145" t="s">
        <v>575</v>
      </c>
      <c r="B40" s="145" t="s">
        <v>576</v>
      </c>
      <c r="C40" s="145" t="s">
        <v>189</v>
      </c>
      <c r="D40" s="145" t="s">
        <v>577</v>
      </c>
      <c r="E40" s="146"/>
      <c r="F40" s="151"/>
    </row>
    <row r="41" spans="1:6" ht="42" thickBot="1" x14ac:dyDescent="0.3">
      <c r="A41" s="145" t="s">
        <v>578</v>
      </c>
      <c r="B41" s="145" t="s">
        <v>579</v>
      </c>
      <c r="C41" s="145" t="s">
        <v>191</v>
      </c>
      <c r="D41" s="145" t="s">
        <v>455</v>
      </c>
      <c r="E41" s="146" t="s">
        <v>571</v>
      </c>
      <c r="F41" s="151"/>
    </row>
    <row r="42" spans="1:6" ht="33.75" thickBot="1" x14ac:dyDescent="0.3">
      <c r="A42" s="145" t="s">
        <v>580</v>
      </c>
      <c r="B42" s="145" t="s">
        <v>581</v>
      </c>
      <c r="C42" s="145" t="s">
        <v>189</v>
      </c>
      <c r="D42" s="145" t="s">
        <v>456</v>
      </c>
      <c r="E42" s="146"/>
      <c r="F42" s="151"/>
    </row>
    <row r="43" spans="1:6" ht="17.25" thickBot="1" x14ac:dyDescent="0.3">
      <c r="A43" s="145" t="s">
        <v>582</v>
      </c>
      <c r="B43" s="145" t="s">
        <v>583</v>
      </c>
      <c r="C43" s="145" t="s">
        <v>189</v>
      </c>
      <c r="D43" s="145" t="s">
        <v>584</v>
      </c>
      <c r="E43" s="146"/>
      <c r="F43" s="151"/>
    </row>
    <row r="44" spans="1:6" ht="17.25" thickBot="1" x14ac:dyDescent="0.3">
      <c r="A44" s="145" t="s">
        <v>585</v>
      </c>
      <c r="B44" s="145" t="s">
        <v>586</v>
      </c>
      <c r="C44" s="145" t="s">
        <v>189</v>
      </c>
      <c r="D44" s="145" t="s">
        <v>364</v>
      </c>
      <c r="E44" s="146" t="s">
        <v>587</v>
      </c>
      <c r="F44" s="151"/>
    </row>
    <row r="45" spans="1:6" ht="25.5" thickBot="1" x14ac:dyDescent="0.3">
      <c r="A45" s="145" t="s">
        <v>588</v>
      </c>
      <c r="B45" s="145" t="s">
        <v>589</v>
      </c>
      <c r="C45" s="145" t="s">
        <v>189</v>
      </c>
      <c r="D45" s="145" t="s">
        <v>365</v>
      </c>
      <c r="E45" s="146"/>
      <c r="F45" s="151"/>
    </row>
    <row r="46" spans="1:6" ht="25.5" thickBot="1" x14ac:dyDescent="0.3">
      <c r="A46" s="145" t="s">
        <v>590</v>
      </c>
      <c r="B46" s="145" t="s">
        <v>591</v>
      </c>
      <c r="C46" s="145" t="s">
        <v>189</v>
      </c>
      <c r="D46" s="145" t="s">
        <v>366</v>
      </c>
      <c r="E46" s="146" t="s">
        <v>587</v>
      </c>
      <c r="F46" s="151"/>
    </row>
    <row r="47" spans="1:6" ht="17.25" thickBot="1" x14ac:dyDescent="0.3">
      <c r="A47" s="145" t="s">
        <v>592</v>
      </c>
      <c r="B47" s="145" t="s">
        <v>593</v>
      </c>
      <c r="C47" s="145" t="s">
        <v>189</v>
      </c>
      <c r="D47" s="145" t="s">
        <v>594</v>
      </c>
      <c r="E47" s="146"/>
      <c r="F47" s="151"/>
    </row>
    <row r="48" spans="1:6" ht="17.25" thickBot="1" x14ac:dyDescent="0.3">
      <c r="A48" s="145" t="s">
        <v>595</v>
      </c>
      <c r="B48" s="145" t="s">
        <v>596</v>
      </c>
      <c r="C48" s="145" t="s">
        <v>189</v>
      </c>
      <c r="D48" s="145" t="s">
        <v>413</v>
      </c>
      <c r="E48" s="146" t="s">
        <v>587</v>
      </c>
      <c r="F48" s="151"/>
    </row>
    <row r="49" spans="1:6" ht="25.5" thickBot="1" x14ac:dyDescent="0.3">
      <c r="A49" s="145" t="s">
        <v>597</v>
      </c>
      <c r="B49" s="145" t="s">
        <v>598</v>
      </c>
      <c r="C49" s="145" t="s">
        <v>189</v>
      </c>
      <c r="D49" s="145" t="s">
        <v>373</v>
      </c>
      <c r="E49" s="146"/>
      <c r="F49" s="151"/>
    </row>
    <row r="50" spans="1:6" ht="25.5" thickBot="1" x14ac:dyDescent="0.3">
      <c r="A50" s="145" t="s">
        <v>599</v>
      </c>
      <c r="B50" s="145" t="s">
        <v>600</v>
      </c>
      <c r="C50" s="145" t="s">
        <v>189</v>
      </c>
      <c r="D50" s="145" t="s">
        <v>354</v>
      </c>
      <c r="E50" s="146" t="s">
        <v>587</v>
      </c>
      <c r="F50" s="151"/>
    </row>
    <row r="51" spans="1:6" ht="25.5" thickBot="1" x14ac:dyDescent="0.3">
      <c r="A51" s="145" t="s">
        <v>601</v>
      </c>
      <c r="B51" s="145" t="s">
        <v>602</v>
      </c>
      <c r="C51" s="145" t="s">
        <v>189</v>
      </c>
      <c r="D51" s="145" t="s">
        <v>603</v>
      </c>
      <c r="E51" s="146"/>
      <c r="F51" s="151"/>
    </row>
    <row r="52" spans="1:6" ht="17.25" thickBot="1" x14ac:dyDescent="0.3">
      <c r="A52" s="145" t="s">
        <v>604</v>
      </c>
      <c r="B52" s="145" t="s">
        <v>605</v>
      </c>
      <c r="C52" s="145" t="s">
        <v>189</v>
      </c>
      <c r="D52" s="145" t="s">
        <v>411</v>
      </c>
      <c r="E52" s="146"/>
      <c r="F52" s="151"/>
    </row>
    <row r="53" spans="1:6" ht="33.75" thickBot="1" x14ac:dyDescent="0.3">
      <c r="A53" s="145" t="s">
        <v>606</v>
      </c>
      <c r="B53" s="145" t="s">
        <v>607</v>
      </c>
      <c r="C53" s="145" t="s">
        <v>189</v>
      </c>
      <c r="D53" s="145" t="s">
        <v>608</v>
      </c>
      <c r="E53" s="146" t="s">
        <v>488</v>
      </c>
      <c r="F53" s="151"/>
    </row>
    <row r="54" spans="1:6" ht="50.25" thickBot="1" x14ac:dyDescent="0.3">
      <c r="A54" s="145" t="s">
        <v>609</v>
      </c>
      <c r="B54" s="145" t="s">
        <v>610</v>
      </c>
      <c r="C54" s="145" t="s">
        <v>189</v>
      </c>
      <c r="D54" s="145" t="s">
        <v>611</v>
      </c>
      <c r="E54" s="146"/>
      <c r="F54" s="151"/>
    </row>
    <row r="55" spans="1:6" ht="25.5" thickBot="1" x14ac:dyDescent="0.3">
      <c r="A55" s="145" t="s">
        <v>612</v>
      </c>
      <c r="B55" s="145" t="s">
        <v>613</v>
      </c>
      <c r="C55" s="145" t="s">
        <v>191</v>
      </c>
      <c r="D55" s="145" t="s">
        <v>367</v>
      </c>
      <c r="E55" s="146"/>
      <c r="F55" s="151"/>
    </row>
    <row r="56" spans="1:6" ht="25.5" thickBot="1" x14ac:dyDescent="0.3">
      <c r="A56" s="145" t="s">
        <v>614</v>
      </c>
      <c r="B56" s="145" t="s">
        <v>615</v>
      </c>
      <c r="C56" s="145" t="s">
        <v>189</v>
      </c>
      <c r="D56" s="145" t="s">
        <v>368</v>
      </c>
      <c r="E56" s="146" t="s">
        <v>587</v>
      </c>
      <c r="F56" s="151"/>
    </row>
    <row r="57" spans="1:6" ht="17.25" thickBot="1" x14ac:dyDescent="0.3">
      <c r="A57" s="145" t="s">
        <v>616</v>
      </c>
      <c r="B57" s="145" t="s">
        <v>617</v>
      </c>
      <c r="C57" s="145" t="s">
        <v>189</v>
      </c>
      <c r="D57" s="145" t="s">
        <v>355</v>
      </c>
      <c r="E57" s="146"/>
      <c r="F57" s="151"/>
    </row>
    <row r="58" spans="1:6" ht="17.25" thickBot="1" x14ac:dyDescent="0.3">
      <c r="A58" s="145" t="s">
        <v>618</v>
      </c>
      <c r="B58" s="145" t="s">
        <v>619</v>
      </c>
      <c r="C58" s="145" t="s">
        <v>189</v>
      </c>
      <c r="D58" s="145" t="s">
        <v>356</v>
      </c>
      <c r="E58" s="146"/>
      <c r="F58" s="151"/>
    </row>
    <row r="59" spans="1:6" ht="25.5" thickBot="1" x14ac:dyDescent="0.3">
      <c r="A59" s="145" t="s">
        <v>620</v>
      </c>
      <c r="B59" s="145" t="s">
        <v>621</v>
      </c>
      <c r="C59" s="145" t="s">
        <v>189</v>
      </c>
      <c r="D59" s="145" t="s">
        <v>369</v>
      </c>
      <c r="E59" s="146" t="s">
        <v>587</v>
      </c>
      <c r="F59" s="151"/>
    </row>
    <row r="60" spans="1:6" ht="25.5" thickBot="1" x14ac:dyDescent="0.3">
      <c r="A60" s="145" t="s">
        <v>622</v>
      </c>
      <c r="B60" s="145" t="s">
        <v>623</v>
      </c>
      <c r="C60" s="145" t="s">
        <v>189</v>
      </c>
      <c r="D60" s="145" t="s">
        <v>624</v>
      </c>
      <c r="E60" s="146"/>
      <c r="F60" s="151"/>
    </row>
    <row r="61" spans="1:6" ht="25.5" thickBot="1" x14ac:dyDescent="0.3">
      <c r="A61" s="145" t="s">
        <v>625</v>
      </c>
      <c r="B61" s="145" t="s">
        <v>626</v>
      </c>
      <c r="C61" s="145" t="s">
        <v>189</v>
      </c>
      <c r="D61" s="145" t="s">
        <v>460</v>
      </c>
      <c r="E61" s="146"/>
      <c r="F61" s="151"/>
    </row>
    <row r="62" spans="1:6" ht="25.5" thickBot="1" x14ac:dyDescent="0.3">
      <c r="A62" s="145" t="s">
        <v>627</v>
      </c>
      <c r="B62" s="145" t="s">
        <v>628</v>
      </c>
      <c r="C62" s="145" t="s">
        <v>191</v>
      </c>
      <c r="D62" s="145" t="s">
        <v>629</v>
      </c>
      <c r="E62" s="146" t="s">
        <v>476</v>
      </c>
      <c r="F62" s="151"/>
    </row>
    <row r="63" spans="1:6" ht="17.25" thickBot="1" x14ac:dyDescent="0.3">
      <c r="A63" s="145" t="s">
        <v>630</v>
      </c>
      <c r="B63" s="145" t="s">
        <v>631</v>
      </c>
      <c r="C63" s="145" t="s">
        <v>191</v>
      </c>
      <c r="D63" s="145" t="s">
        <v>410</v>
      </c>
      <c r="E63" s="146"/>
      <c r="F63" s="151"/>
    </row>
    <row r="64" spans="1:6" ht="33.75" thickBot="1" x14ac:dyDescent="0.3">
      <c r="A64" s="145" t="s">
        <v>632</v>
      </c>
      <c r="B64" s="145" t="s">
        <v>633</v>
      </c>
      <c r="C64" s="145" t="s">
        <v>189</v>
      </c>
      <c r="D64" s="145" t="s">
        <v>634</v>
      </c>
      <c r="E64" s="146"/>
      <c r="F64" s="151"/>
    </row>
    <row r="65" spans="1:6" ht="25.5" thickBot="1" x14ac:dyDescent="0.3">
      <c r="A65" s="145" t="s">
        <v>635</v>
      </c>
      <c r="B65" s="145" t="s">
        <v>636</v>
      </c>
      <c r="C65" s="145" t="s">
        <v>191</v>
      </c>
      <c r="D65" s="145" t="s">
        <v>408</v>
      </c>
      <c r="E65" s="146" t="s">
        <v>498</v>
      </c>
      <c r="F65" s="151"/>
    </row>
    <row r="66" spans="1:6" ht="33.75" thickBot="1" x14ac:dyDescent="0.3">
      <c r="A66" s="145" t="s">
        <v>637</v>
      </c>
      <c r="B66" s="145" t="s">
        <v>638</v>
      </c>
      <c r="C66" s="145" t="s">
        <v>191</v>
      </c>
      <c r="D66" s="145" t="s">
        <v>639</v>
      </c>
      <c r="E66" s="146"/>
      <c r="F66" s="151"/>
    </row>
    <row r="67" spans="1:6" ht="25.5" thickBot="1" x14ac:dyDescent="0.3">
      <c r="A67" s="145" t="s">
        <v>640</v>
      </c>
      <c r="B67" s="145" t="s">
        <v>641</v>
      </c>
      <c r="C67" s="145" t="s">
        <v>191</v>
      </c>
      <c r="D67" s="145" t="s">
        <v>642</v>
      </c>
      <c r="E67" s="146"/>
      <c r="F67" s="151"/>
    </row>
    <row r="68" spans="1:6" ht="50.25" thickBot="1" x14ac:dyDescent="0.3">
      <c r="A68" s="145" t="s">
        <v>643</v>
      </c>
      <c r="B68" s="145" t="s">
        <v>644</v>
      </c>
      <c r="C68" s="145" t="s">
        <v>191</v>
      </c>
      <c r="D68" s="145" t="s">
        <v>645</v>
      </c>
      <c r="E68" s="146" t="s">
        <v>646</v>
      </c>
      <c r="F68" s="151"/>
    </row>
    <row r="69" spans="1:6" ht="17.25" thickBot="1" x14ac:dyDescent="0.3">
      <c r="A69" s="145" t="s">
        <v>647</v>
      </c>
      <c r="B69" s="145" t="s">
        <v>648</v>
      </c>
      <c r="C69" s="145" t="s">
        <v>189</v>
      </c>
      <c r="D69" s="145" t="s">
        <v>377</v>
      </c>
      <c r="E69" s="146"/>
      <c r="F69" s="151"/>
    </row>
    <row r="70" spans="1:6" ht="33.75" thickBot="1" x14ac:dyDescent="0.3">
      <c r="A70" s="145" t="s">
        <v>649</v>
      </c>
      <c r="B70" s="145" t="s">
        <v>650</v>
      </c>
      <c r="C70" s="145" t="s">
        <v>191</v>
      </c>
      <c r="D70" s="145" t="s">
        <v>651</v>
      </c>
      <c r="E70" s="146"/>
      <c r="F70" s="151"/>
    </row>
    <row r="71" spans="1:6" ht="17.25" thickBot="1" x14ac:dyDescent="0.3">
      <c r="A71" s="145" t="s">
        <v>652</v>
      </c>
      <c r="B71" s="145" t="s">
        <v>653</v>
      </c>
      <c r="C71" s="145" t="s">
        <v>191</v>
      </c>
      <c r="D71" s="145" t="s">
        <v>654</v>
      </c>
      <c r="E71" s="146"/>
      <c r="F71" s="151"/>
    </row>
    <row r="72" spans="1:6" ht="25.5" thickBot="1" x14ac:dyDescent="0.3">
      <c r="A72" s="145" t="s">
        <v>655</v>
      </c>
      <c r="B72" s="145" t="s">
        <v>656</v>
      </c>
      <c r="C72" s="145" t="s">
        <v>191</v>
      </c>
      <c r="D72" s="145" t="s">
        <v>657</v>
      </c>
      <c r="E72" s="146" t="s">
        <v>658</v>
      </c>
      <c r="F72" s="151"/>
    </row>
    <row r="73" spans="1:6" ht="17.25" thickBot="1" x14ac:dyDescent="0.3">
      <c r="A73" s="145" t="s">
        <v>659</v>
      </c>
      <c r="B73" s="145" t="s">
        <v>660</v>
      </c>
      <c r="C73" s="145" t="s">
        <v>191</v>
      </c>
      <c r="D73" s="145" t="s">
        <v>661</v>
      </c>
      <c r="E73" s="146"/>
      <c r="F73" s="151"/>
    </row>
    <row r="74" spans="1:6" ht="17.25" thickBot="1" x14ac:dyDescent="0.3">
      <c r="A74" s="145" t="s">
        <v>662</v>
      </c>
      <c r="B74" s="145" t="s">
        <v>663</v>
      </c>
      <c r="C74" s="145" t="s">
        <v>189</v>
      </c>
      <c r="D74" s="145" t="s">
        <v>404</v>
      </c>
      <c r="E74" s="146"/>
      <c r="F74" s="151"/>
    </row>
    <row r="75" spans="1:6" ht="25.5" thickBot="1" x14ac:dyDescent="0.3">
      <c r="A75" s="145" t="s">
        <v>664</v>
      </c>
      <c r="B75" s="145" t="s">
        <v>665</v>
      </c>
      <c r="C75" s="145" t="s">
        <v>189</v>
      </c>
      <c r="D75" s="145" t="s">
        <v>666</v>
      </c>
      <c r="E75" s="146"/>
      <c r="F75" s="151"/>
    </row>
    <row r="76" spans="1:6" ht="17.25" thickBot="1" x14ac:dyDescent="0.3">
      <c r="A76" s="145" t="s">
        <v>667</v>
      </c>
      <c r="B76" s="145" t="s">
        <v>668</v>
      </c>
      <c r="C76" s="145" t="s">
        <v>190</v>
      </c>
      <c r="D76" s="145" t="s">
        <v>669</v>
      </c>
      <c r="E76" s="146"/>
      <c r="F76" s="151"/>
    </row>
    <row r="77" spans="1:6" ht="25.5" thickBot="1" x14ac:dyDescent="0.3">
      <c r="A77" s="145" t="s">
        <v>670</v>
      </c>
      <c r="B77" s="145" t="s">
        <v>671</v>
      </c>
      <c r="C77" s="145" t="s">
        <v>191</v>
      </c>
      <c r="D77" s="145" t="s">
        <v>672</v>
      </c>
      <c r="E77" s="146"/>
      <c r="F77" s="151"/>
    </row>
    <row r="78" spans="1:6" ht="17.25" thickBot="1" x14ac:dyDescent="0.3">
      <c r="A78" s="145" t="s">
        <v>673</v>
      </c>
      <c r="B78" s="145" t="s">
        <v>674</v>
      </c>
      <c r="C78" s="145" t="s">
        <v>189</v>
      </c>
      <c r="D78" s="145" t="s">
        <v>675</v>
      </c>
      <c r="E78" s="146" t="s">
        <v>551</v>
      </c>
      <c r="F78" s="151"/>
    </row>
    <row r="79" spans="1:6" ht="25.5" thickBot="1" x14ac:dyDescent="0.3">
      <c r="A79" s="145" t="s">
        <v>676</v>
      </c>
      <c r="B79" s="145" t="s">
        <v>677</v>
      </c>
      <c r="C79" s="145" t="s">
        <v>190</v>
      </c>
      <c r="D79" s="145" t="s">
        <v>399</v>
      </c>
      <c r="E79" s="146"/>
      <c r="F79" s="151"/>
    </row>
    <row r="80" spans="1:6" ht="25.5" thickBot="1" x14ac:dyDescent="0.3">
      <c r="A80" s="145" t="s">
        <v>678</v>
      </c>
      <c r="B80" s="145" t="s">
        <v>679</v>
      </c>
      <c r="C80" s="145" t="s">
        <v>190</v>
      </c>
      <c r="D80" s="145" t="s">
        <v>398</v>
      </c>
      <c r="E80" s="146"/>
      <c r="F80" s="151"/>
    </row>
    <row r="81" spans="1:6" ht="17.25" thickBot="1" x14ac:dyDescent="0.3">
      <c r="A81" s="145" t="s">
        <v>680</v>
      </c>
      <c r="B81" s="145" t="s">
        <v>681</v>
      </c>
      <c r="C81" s="145" t="s">
        <v>189</v>
      </c>
      <c r="D81" s="145" t="s">
        <v>682</v>
      </c>
      <c r="E81" s="146"/>
      <c r="F81" s="151"/>
    </row>
    <row r="82" spans="1:6" ht="33.75" thickBot="1" x14ac:dyDescent="0.3">
      <c r="A82" s="145" t="s">
        <v>683</v>
      </c>
      <c r="B82" s="145" t="s">
        <v>684</v>
      </c>
      <c r="C82" s="145" t="s">
        <v>189</v>
      </c>
      <c r="D82" s="145" t="s">
        <v>685</v>
      </c>
      <c r="E82" s="146"/>
      <c r="F82" s="151"/>
    </row>
    <row r="83" spans="1:6" ht="17.25" thickBot="1" x14ac:dyDescent="0.3">
      <c r="A83" s="145" t="s">
        <v>686</v>
      </c>
      <c r="B83" s="145" t="s">
        <v>687</v>
      </c>
      <c r="C83" s="145" t="s">
        <v>189</v>
      </c>
      <c r="D83" s="145" t="s">
        <v>396</v>
      </c>
      <c r="E83" s="146" t="s">
        <v>587</v>
      </c>
      <c r="F83" s="151"/>
    </row>
    <row r="84" spans="1:6" ht="42" thickBot="1" x14ac:dyDescent="0.3">
      <c r="A84" s="145" t="s">
        <v>688</v>
      </c>
      <c r="B84" s="145" t="s">
        <v>689</v>
      </c>
      <c r="C84" s="145" t="s">
        <v>189</v>
      </c>
      <c r="D84" s="145" t="s">
        <v>395</v>
      </c>
      <c r="E84" s="146"/>
      <c r="F84" s="151"/>
    </row>
    <row r="85" spans="1:6" ht="17.25" thickBot="1" x14ac:dyDescent="0.3">
      <c r="A85" s="145" t="s">
        <v>690</v>
      </c>
      <c r="B85" s="145" t="s">
        <v>691</v>
      </c>
      <c r="C85" s="145" t="s">
        <v>191</v>
      </c>
      <c r="D85" s="145" t="s">
        <v>692</v>
      </c>
      <c r="E85" s="146" t="s">
        <v>693</v>
      </c>
      <c r="F85" s="151"/>
    </row>
    <row r="86" spans="1:6" ht="17.25" thickBot="1" x14ac:dyDescent="0.3">
      <c r="A86" s="145" t="s">
        <v>694</v>
      </c>
      <c r="B86" s="145" t="s">
        <v>695</v>
      </c>
      <c r="C86" s="145" t="s">
        <v>190</v>
      </c>
      <c r="D86" s="145" t="s">
        <v>372</v>
      </c>
      <c r="E86" s="146"/>
      <c r="F86" s="151"/>
    </row>
    <row r="87" spans="1:6" ht="17.25" thickBot="1" x14ac:dyDescent="0.3">
      <c r="A87" s="145" t="s">
        <v>696</v>
      </c>
      <c r="B87" s="145" t="s">
        <v>697</v>
      </c>
      <c r="C87" s="145" t="s">
        <v>190</v>
      </c>
      <c r="D87" s="145" t="s">
        <v>698</v>
      </c>
      <c r="E87" s="146"/>
      <c r="F87" s="151"/>
    </row>
    <row r="88" spans="1:6" ht="25.5" thickBot="1" x14ac:dyDescent="0.3">
      <c r="A88" s="145" t="s">
        <v>699</v>
      </c>
      <c r="B88" s="145" t="s">
        <v>700</v>
      </c>
      <c r="C88" s="145" t="s">
        <v>189</v>
      </c>
      <c r="D88" s="145" t="s">
        <v>701</v>
      </c>
      <c r="E88" s="146" t="s">
        <v>702</v>
      </c>
      <c r="F88" s="151"/>
    </row>
    <row r="89" spans="1:6" ht="33.75" thickBot="1" x14ac:dyDescent="0.3">
      <c r="A89" s="145" t="s">
        <v>703</v>
      </c>
      <c r="B89" s="145" t="s">
        <v>704</v>
      </c>
      <c r="C89" s="145" t="s">
        <v>189</v>
      </c>
      <c r="D89" s="145" t="s">
        <v>705</v>
      </c>
      <c r="E89" s="146"/>
      <c r="F89" s="151"/>
    </row>
    <row r="90" spans="1:6" ht="25.5" thickBot="1" x14ac:dyDescent="0.3">
      <c r="A90" s="145" t="s">
        <v>706</v>
      </c>
      <c r="B90" s="145" t="s">
        <v>707</v>
      </c>
      <c r="C90" s="145" t="s">
        <v>189</v>
      </c>
      <c r="D90" s="145" t="s">
        <v>708</v>
      </c>
      <c r="E90" s="146"/>
      <c r="F90" s="151"/>
    </row>
    <row r="91" spans="1:6" ht="25.5" thickBot="1" x14ac:dyDescent="0.3">
      <c r="A91" s="145" t="s">
        <v>709</v>
      </c>
      <c r="B91" s="145" t="s">
        <v>710</v>
      </c>
      <c r="C91" s="145" t="s">
        <v>189</v>
      </c>
      <c r="D91" s="145" t="s">
        <v>358</v>
      </c>
      <c r="E91" s="146"/>
      <c r="F91" s="151"/>
    </row>
    <row r="92" spans="1:6" ht="25.5" thickBot="1" x14ac:dyDescent="0.3">
      <c r="A92" s="145" t="s">
        <v>711</v>
      </c>
      <c r="B92" s="145" t="s">
        <v>712</v>
      </c>
      <c r="C92" s="145" t="s">
        <v>191</v>
      </c>
      <c r="D92" s="145" t="s">
        <v>463</v>
      </c>
      <c r="E92" s="146"/>
      <c r="F92" s="151"/>
    </row>
    <row r="93" spans="1:6" ht="25.5" thickBot="1" x14ac:dyDescent="0.3">
      <c r="A93" s="145" t="s">
        <v>713</v>
      </c>
      <c r="B93" s="145" t="s">
        <v>714</v>
      </c>
      <c r="C93" s="145" t="s">
        <v>189</v>
      </c>
      <c r="D93" s="145" t="s">
        <v>715</v>
      </c>
      <c r="E93" s="146"/>
      <c r="F93" s="151"/>
    </row>
    <row r="94" spans="1:6" ht="42" thickBot="1" x14ac:dyDescent="0.3">
      <c r="A94" s="145" t="s">
        <v>716</v>
      </c>
      <c r="B94" s="145" t="s">
        <v>717</v>
      </c>
      <c r="C94" s="145" t="s">
        <v>189</v>
      </c>
      <c r="D94" s="145" t="s">
        <v>389</v>
      </c>
      <c r="E94" s="146" t="s">
        <v>587</v>
      </c>
      <c r="F94" s="151"/>
    </row>
    <row r="95" spans="1:6" ht="33.75" thickBot="1" x14ac:dyDescent="0.3">
      <c r="A95" s="145" t="s">
        <v>718</v>
      </c>
      <c r="B95" s="145" t="s">
        <v>719</v>
      </c>
      <c r="C95" s="145" t="s">
        <v>189</v>
      </c>
      <c r="D95" s="145" t="s">
        <v>720</v>
      </c>
      <c r="E95" s="146"/>
      <c r="F95" s="151"/>
    </row>
    <row r="96" spans="1:6" ht="25.5" thickBot="1" x14ac:dyDescent="0.3">
      <c r="A96" s="145" t="s">
        <v>721</v>
      </c>
      <c r="B96" s="145" t="s">
        <v>722</v>
      </c>
      <c r="C96" s="145" t="s">
        <v>189</v>
      </c>
      <c r="D96" s="145" t="s">
        <v>387</v>
      </c>
      <c r="E96" s="146"/>
      <c r="F96" s="151"/>
    </row>
    <row r="97" spans="1:6" ht="33.75" thickBot="1" x14ac:dyDescent="0.3">
      <c r="A97" s="145" t="s">
        <v>723</v>
      </c>
      <c r="B97" s="145" t="s">
        <v>724</v>
      </c>
      <c r="C97" s="145" t="s">
        <v>191</v>
      </c>
      <c r="D97" s="145" t="s">
        <v>725</v>
      </c>
      <c r="E97" s="146" t="s">
        <v>498</v>
      </c>
      <c r="F97" s="151"/>
    </row>
    <row r="98" spans="1:6" ht="17.25" thickBot="1" x14ac:dyDescent="0.3">
      <c r="A98" s="145" t="s">
        <v>726</v>
      </c>
      <c r="B98" s="145" t="s">
        <v>727</v>
      </c>
      <c r="C98" s="145" t="s">
        <v>191</v>
      </c>
      <c r="D98" s="145" t="s">
        <v>728</v>
      </c>
      <c r="E98" s="146"/>
      <c r="F98" s="151"/>
    </row>
    <row r="99" spans="1:6" ht="42" thickBot="1" x14ac:dyDescent="0.3">
      <c r="A99" s="145" t="s">
        <v>729</v>
      </c>
      <c r="B99" s="145" t="s">
        <v>730</v>
      </c>
      <c r="C99" s="145" t="s">
        <v>189</v>
      </c>
      <c r="D99" s="145" t="s">
        <v>731</v>
      </c>
      <c r="E99" s="146" t="s">
        <v>732</v>
      </c>
      <c r="F99" s="151"/>
    </row>
    <row r="100" spans="1:6" ht="17.25" thickBot="1" x14ac:dyDescent="0.3">
      <c r="A100" s="145" t="s">
        <v>733</v>
      </c>
      <c r="B100" s="145" t="s">
        <v>734</v>
      </c>
      <c r="C100" s="145" t="s">
        <v>189</v>
      </c>
      <c r="D100" s="145" t="s">
        <v>735</v>
      </c>
      <c r="E100" s="146"/>
      <c r="F100" s="151"/>
    </row>
    <row r="101" spans="1:6" ht="17.25" thickBot="1" x14ac:dyDescent="0.3">
      <c r="A101" s="145" t="s">
        <v>736</v>
      </c>
      <c r="B101" s="145" t="s">
        <v>737</v>
      </c>
      <c r="C101" s="145" t="s">
        <v>191</v>
      </c>
      <c r="D101" s="145" t="s">
        <v>382</v>
      </c>
      <c r="E101" s="146"/>
      <c r="F101" s="151"/>
    </row>
    <row r="102" spans="1:6" ht="17.25" thickBot="1" x14ac:dyDescent="0.3">
      <c r="A102" s="145" t="s">
        <v>738</v>
      </c>
      <c r="B102" s="145" t="s">
        <v>739</v>
      </c>
      <c r="C102" s="145" t="s">
        <v>189</v>
      </c>
      <c r="D102" s="145" t="s">
        <v>740</v>
      </c>
      <c r="E102" s="146"/>
      <c r="F102" s="151"/>
    </row>
    <row r="103" spans="1:6" ht="25.5" thickBot="1" x14ac:dyDescent="0.3">
      <c r="A103" s="145" t="s">
        <v>741</v>
      </c>
      <c r="B103" s="145" t="s">
        <v>742</v>
      </c>
      <c r="C103" s="145" t="s">
        <v>190</v>
      </c>
      <c r="D103" s="145" t="s">
        <v>743</v>
      </c>
      <c r="E103" s="146"/>
      <c r="F103" s="151"/>
    </row>
    <row r="104" spans="1:6" ht="25.5" thickBot="1" x14ac:dyDescent="0.3">
      <c r="A104" s="145" t="s">
        <v>744</v>
      </c>
      <c r="B104" s="145" t="s">
        <v>745</v>
      </c>
      <c r="C104" s="145" t="s">
        <v>191</v>
      </c>
      <c r="D104" s="145" t="s">
        <v>379</v>
      </c>
      <c r="E104" s="146" t="s">
        <v>498</v>
      </c>
      <c r="F104" s="151"/>
    </row>
    <row r="105" spans="1:6" ht="25.5" thickBot="1" x14ac:dyDescent="0.3">
      <c r="A105" s="145" t="s">
        <v>746</v>
      </c>
      <c r="B105" s="145" t="s">
        <v>747</v>
      </c>
      <c r="C105" s="145" t="s">
        <v>191</v>
      </c>
      <c r="D105" s="145" t="s">
        <v>748</v>
      </c>
      <c r="E105" s="146"/>
      <c r="F105" s="151"/>
    </row>
    <row r="106" spans="1:6" ht="33.75" thickBot="1" x14ac:dyDescent="0.3">
      <c r="A106" s="145" t="s">
        <v>749</v>
      </c>
      <c r="B106" s="145" t="s">
        <v>750</v>
      </c>
      <c r="C106" s="145" t="s">
        <v>190</v>
      </c>
      <c r="D106" s="145" t="s">
        <v>751</v>
      </c>
      <c r="E106" s="146" t="s">
        <v>752</v>
      </c>
      <c r="F106" s="151"/>
    </row>
    <row r="107" spans="1:6" ht="15.75" thickBot="1" x14ac:dyDescent="0.3">
      <c r="A107" s="145" t="s">
        <v>753</v>
      </c>
      <c r="B107" s="145" t="s">
        <v>754</v>
      </c>
      <c r="C107" s="145" t="s">
        <v>190</v>
      </c>
      <c r="D107" s="145" t="s">
        <v>23</v>
      </c>
      <c r="E107" s="146"/>
      <c r="F107" s="151"/>
    </row>
    <row r="108" spans="1:6" ht="25.5" thickBot="1" x14ac:dyDescent="0.3">
      <c r="A108" s="145" t="s">
        <v>755</v>
      </c>
      <c r="B108" s="145" t="s">
        <v>756</v>
      </c>
      <c r="C108" s="145" t="s">
        <v>190</v>
      </c>
      <c r="D108" s="145" t="s">
        <v>23</v>
      </c>
      <c r="E108" s="146"/>
      <c r="F108" s="151"/>
    </row>
    <row r="109" spans="1:6" ht="91.5" thickBot="1" x14ac:dyDescent="0.3">
      <c r="A109" s="145" t="s">
        <v>34</v>
      </c>
      <c r="B109" s="145" t="s">
        <v>349</v>
      </c>
      <c r="C109" s="145" t="s">
        <v>191</v>
      </c>
      <c r="D109" s="145" t="s">
        <v>757</v>
      </c>
      <c r="E109" s="146"/>
      <c r="F109" s="151"/>
    </row>
    <row r="110" spans="1:6" ht="75" thickBot="1" x14ac:dyDescent="0.3">
      <c r="A110" s="145" t="s">
        <v>47</v>
      </c>
      <c r="B110" s="145" t="s">
        <v>350</v>
      </c>
      <c r="C110" s="145" t="s">
        <v>190</v>
      </c>
      <c r="D110" s="145" t="s">
        <v>758</v>
      </c>
      <c r="E110" s="146"/>
      <c r="F110" s="151"/>
    </row>
    <row r="111" spans="1:6" ht="25.5" thickBot="1" x14ac:dyDescent="0.3">
      <c r="A111" s="145" t="s">
        <v>50</v>
      </c>
      <c r="B111" s="145" t="s">
        <v>351</v>
      </c>
      <c r="C111" s="145" t="s">
        <v>189</v>
      </c>
      <c r="D111" s="145" t="s">
        <v>759</v>
      </c>
      <c r="E111" s="146"/>
      <c r="F111" s="151"/>
    </row>
    <row r="112" spans="1:6" ht="99.75" thickBot="1" x14ac:dyDescent="0.3">
      <c r="A112" s="152" t="s">
        <v>760</v>
      </c>
      <c r="B112" s="152" t="s">
        <v>352</v>
      </c>
      <c r="C112" s="152" t="s">
        <v>191</v>
      </c>
      <c r="D112" s="152" t="s">
        <v>761</v>
      </c>
      <c r="E112" s="153"/>
      <c r="F112" s="154"/>
    </row>
  </sheetData>
  <pageMargins left="0.43307086614173229" right="0.23622047244094491" top="0.31496062992125984" bottom="0.74803149606299213" header="0.31496062992125984" footer="0.31496062992125984"/>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Hoja2</vt:lpstr>
      <vt:lpstr>CON CAMBIOS 1</vt:lpstr>
      <vt:lpstr>CUESTIONARIO 2020</vt:lpstr>
      <vt:lpstr>Hoja3</vt:lpstr>
      <vt:lpstr>Hoja4</vt:lpstr>
      <vt:lpstr>Envío</vt:lpstr>
      <vt:lpstr>'CUESTIONARIO 2020'!Área_de_impresión</vt:lpstr>
      <vt:lpstr>No_se_aplica</vt:lpstr>
      <vt:lpstr>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Eduardo Mancipe Saavedra</dc:creator>
  <cp:lastModifiedBy>MABEL CRISTINA MELO</cp:lastModifiedBy>
  <cp:lastPrinted>2021-03-03T13:01:48Z</cp:lastPrinted>
  <dcterms:created xsi:type="dcterms:W3CDTF">2016-02-24T20:32:39Z</dcterms:created>
  <dcterms:modified xsi:type="dcterms:W3CDTF">2021-03-03T13:09:40Z</dcterms:modified>
</cp:coreProperties>
</file>