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mc:AlternateContent xmlns:mc="http://schemas.openxmlformats.org/markup-compatibility/2006">
    <mc:Choice Requires="x15">
      <x15ac:absPath xmlns:x15ac="http://schemas.microsoft.com/office/spreadsheetml/2010/11/ac" url="H:\VIGENCIA 2022 ARCHIVOS PNNC\2022 INFORME PLAN ANTICORRUPCION Y ATENCION AL CIUDADANO\TERCER INFORME PAAC 30 DE DICIEMBRE DE 2022 13012023\MATRICES A REMITIR\"/>
    </mc:Choice>
  </mc:AlternateContent>
  <xr:revisionPtr revIDLastSave="0" documentId="8_{0A22D199-AFB6-497C-B3FA-D3E44E55DCE0}" xr6:coauthVersionLast="36" xr6:coauthVersionMax="36" xr10:uidLastSave="{00000000-0000-0000-0000-000000000000}"/>
  <bookViews>
    <workbookView xWindow="0" yWindow="0" windowWidth="25635" windowHeight="11895" xr2:uid="{00000000-000D-0000-FFFF-FFFF00000000}"/>
  </bookViews>
  <sheets>
    <sheet name="Riesgos corrupcion" sheetId="1" r:id="rId1"/>
    <sheet name="Rendición de Cuentas" sheetId="2" r:id="rId2"/>
    <sheet name="Servicio al ciudadano" sheetId="3" r:id="rId3"/>
    <sheet name="Transparencia" sheetId="4" r:id="rId4"/>
    <sheet name="Racionalizacion de tramites_" sheetId="5" r:id="rId5"/>
    <sheet name="Iniciativas Adici." sheetId="6" r:id="rId6"/>
  </sheets>
  <definedNames>
    <definedName name="_xlnm._FilterDatabase" localSheetId="2" hidden="1">'Servicio al ciudadano'!$A$4:$W$26</definedName>
  </definedNames>
  <calcPr calcId="191029"/>
  <extLst>
    <ext uri="GoogleSheetsCustomDataVersion1">
      <go:sheetsCustomData xmlns:go="http://customooxmlschemas.google.com/" r:id="rId10" roundtripDataSignature="AMtx7mg4olYmyjvq1jkEGXB8Cv+Uxm7hCQ=="/>
    </ext>
  </extLst>
</workbook>
</file>

<file path=xl/calcChain.xml><?xml version="1.0" encoding="utf-8"?>
<calcChain xmlns="http://schemas.openxmlformats.org/spreadsheetml/2006/main">
  <c r="V16" i="5" l="1"/>
  <c r="N8" i="1" l="1"/>
  <c r="N17" i="1"/>
  <c r="N7" i="1"/>
  <c r="N5" i="1"/>
  <c r="M8" i="6" l="1"/>
  <c r="K8" i="6"/>
  <c r="I8" i="6"/>
  <c r="M7" i="6"/>
  <c r="K7" i="6"/>
  <c r="I7" i="6"/>
  <c r="M6" i="6"/>
  <c r="K6" i="6"/>
  <c r="I6" i="6"/>
  <c r="M5" i="6"/>
  <c r="M9" i="6" s="1"/>
  <c r="K5" i="6"/>
  <c r="K9" i="6" s="1"/>
  <c r="I5" i="6"/>
  <c r="V43" i="5"/>
  <c r="T43" i="5"/>
  <c r="R43" i="5"/>
  <c r="V42" i="5"/>
  <c r="T42" i="5"/>
  <c r="R42" i="5"/>
  <c r="V41" i="5"/>
  <c r="T41" i="5"/>
  <c r="R41" i="5"/>
  <c r="V40" i="5"/>
  <c r="T40" i="5"/>
  <c r="R40" i="5"/>
  <c r="V39" i="5"/>
  <c r="T39" i="5"/>
  <c r="R39" i="5"/>
  <c r="V38" i="5"/>
  <c r="T38" i="5"/>
  <c r="R38" i="5"/>
  <c r="V37" i="5"/>
  <c r="T37" i="5"/>
  <c r="R37" i="5"/>
  <c r="V36" i="5"/>
  <c r="T36" i="5"/>
  <c r="R36" i="5"/>
  <c r="V35" i="5"/>
  <c r="T35" i="5"/>
  <c r="R35" i="5"/>
  <c r="V34" i="5"/>
  <c r="T34" i="5"/>
  <c r="R34" i="5"/>
  <c r="V33" i="5"/>
  <c r="T33" i="5"/>
  <c r="R33" i="5"/>
  <c r="V32" i="5"/>
  <c r="T32" i="5"/>
  <c r="R32" i="5"/>
  <c r="V31" i="5"/>
  <c r="T31" i="5"/>
  <c r="R31" i="5"/>
  <c r="V30" i="5"/>
  <c r="T30" i="5"/>
  <c r="R30" i="5"/>
  <c r="V29" i="5"/>
  <c r="T29" i="5"/>
  <c r="R29" i="5"/>
  <c r="V28" i="5"/>
  <c r="T28" i="5"/>
  <c r="R28" i="5"/>
  <c r="V27" i="5"/>
  <c r="T27" i="5"/>
  <c r="R27" i="5"/>
  <c r="V26" i="5"/>
  <c r="T26" i="5"/>
  <c r="R26" i="5"/>
  <c r="V25" i="5"/>
  <c r="T25" i="5"/>
  <c r="R25" i="5"/>
  <c r="V24" i="5"/>
  <c r="T24" i="5"/>
  <c r="R24" i="5"/>
  <c r="V23" i="5"/>
  <c r="T23" i="5"/>
  <c r="R23" i="5"/>
  <c r="V22" i="5"/>
  <c r="T22" i="5"/>
  <c r="R22" i="5"/>
  <c r="V21" i="5"/>
  <c r="T21" i="5"/>
  <c r="R21" i="5"/>
  <c r="V20" i="5"/>
  <c r="V44" i="5" s="1"/>
  <c r="T20" i="5"/>
  <c r="R20" i="5"/>
  <c r="V19" i="5"/>
  <c r="T19" i="5"/>
  <c r="R19" i="5"/>
  <c r="V18" i="5"/>
  <c r="T18" i="5"/>
  <c r="R18" i="5"/>
  <c r="V17" i="5"/>
  <c r="T17" i="5"/>
  <c r="R17" i="5"/>
  <c r="T16" i="5"/>
  <c r="T44" i="5" s="1"/>
  <c r="R16" i="5"/>
  <c r="R44" i="5" s="1"/>
  <c r="M15" i="4"/>
  <c r="K15" i="4"/>
  <c r="I15" i="4"/>
  <c r="M14" i="4"/>
  <c r="K14" i="4"/>
  <c r="I14" i="4"/>
  <c r="M13" i="4"/>
  <c r="K13" i="4"/>
  <c r="M12" i="4"/>
  <c r="K12" i="4"/>
  <c r="M11" i="4"/>
  <c r="K11" i="4"/>
  <c r="I11" i="4"/>
  <c r="M10" i="4"/>
  <c r="K10" i="4"/>
  <c r="I10" i="4"/>
  <c r="M9" i="4"/>
  <c r="K9" i="4"/>
  <c r="I9" i="4"/>
  <c r="M8" i="4"/>
  <c r="K8" i="4"/>
  <c r="I8" i="4"/>
  <c r="M7" i="4"/>
  <c r="K7" i="4"/>
  <c r="K16" i="4" s="1"/>
  <c r="I7" i="4"/>
  <c r="M6" i="4"/>
  <c r="K6" i="4"/>
  <c r="I6" i="4"/>
  <c r="M5" i="4"/>
  <c r="K5" i="4"/>
  <c r="I5" i="4"/>
  <c r="N25" i="3"/>
  <c r="L25" i="3"/>
  <c r="I25" i="3"/>
  <c r="N24" i="3"/>
  <c r="L24" i="3"/>
  <c r="I24" i="3"/>
  <c r="N23" i="3"/>
  <c r="L23" i="3"/>
  <c r="I23" i="3"/>
  <c r="N22" i="3"/>
  <c r="L22" i="3"/>
  <c r="I22" i="3"/>
  <c r="N21" i="3"/>
  <c r="L21" i="3"/>
  <c r="I21" i="3"/>
  <c r="N20" i="3"/>
  <c r="L20" i="3"/>
  <c r="I20" i="3"/>
  <c r="N19" i="3"/>
  <c r="L19" i="3"/>
  <c r="I19" i="3"/>
  <c r="N18" i="3"/>
  <c r="L18" i="3"/>
  <c r="I18" i="3"/>
  <c r="N17" i="3"/>
  <c r="L17" i="3"/>
  <c r="I17" i="3"/>
  <c r="N16" i="3"/>
  <c r="L16" i="3"/>
  <c r="I16" i="3"/>
  <c r="N15" i="3"/>
  <c r="L15" i="3"/>
  <c r="I15" i="3"/>
  <c r="N14" i="3"/>
  <c r="L14" i="3"/>
  <c r="I14" i="3"/>
  <c r="N13" i="3"/>
  <c r="L13" i="3"/>
  <c r="I13" i="3"/>
  <c r="N12" i="3"/>
  <c r="L12" i="3"/>
  <c r="I12" i="3"/>
  <c r="N11" i="3"/>
  <c r="L11" i="3"/>
  <c r="I11" i="3"/>
  <c r="N10" i="3"/>
  <c r="N26" i="3" s="1"/>
  <c r="L10" i="3"/>
  <c r="I10" i="3"/>
  <c r="N9" i="3"/>
  <c r="L9" i="3"/>
  <c r="I9" i="3"/>
  <c r="N8" i="3"/>
  <c r="L8" i="3"/>
  <c r="I8" i="3"/>
  <c r="N7" i="3"/>
  <c r="L7" i="3"/>
  <c r="I7" i="3"/>
  <c r="N6" i="3"/>
  <c r="L6" i="3"/>
  <c r="I6" i="3"/>
  <c r="I26" i="3" s="1"/>
  <c r="N5" i="3"/>
  <c r="L5" i="3"/>
  <c r="L26" i="3" s="1"/>
  <c r="I5" i="3"/>
  <c r="N20" i="2"/>
  <c r="L20" i="2"/>
  <c r="I20" i="2"/>
  <c r="N19" i="2"/>
  <c r="L19" i="2"/>
  <c r="I19" i="2"/>
  <c r="N18" i="2"/>
  <c r="L18" i="2"/>
  <c r="I18" i="2"/>
  <c r="N17" i="2"/>
  <c r="L17" i="2"/>
  <c r="I17" i="2"/>
  <c r="N16" i="2"/>
  <c r="L16" i="2"/>
  <c r="I16" i="2"/>
  <c r="N15" i="2"/>
  <c r="L15" i="2"/>
  <c r="I15" i="2"/>
  <c r="N14" i="2"/>
  <c r="L14" i="2"/>
  <c r="I14" i="2"/>
  <c r="N13" i="2"/>
  <c r="L13" i="2"/>
  <c r="I13" i="2"/>
  <c r="N12" i="2"/>
  <c r="L12" i="2"/>
  <c r="I12" i="2"/>
  <c r="N11" i="2"/>
  <c r="L11" i="2"/>
  <c r="I11" i="2"/>
  <c r="N10" i="2"/>
  <c r="L10" i="2"/>
  <c r="I10" i="2"/>
  <c r="N9" i="2"/>
  <c r="L9" i="2"/>
  <c r="I9" i="2"/>
  <c r="N8" i="2"/>
  <c r="L8" i="2"/>
  <c r="I8" i="2"/>
  <c r="N7" i="2"/>
  <c r="L7" i="2"/>
  <c r="N6" i="2"/>
  <c r="N21" i="2" s="1"/>
  <c r="L6" i="2"/>
  <c r="L21" i="2" s="1"/>
  <c r="I6" i="2"/>
  <c r="N19" i="1"/>
  <c r="L19" i="1"/>
  <c r="I19" i="1"/>
  <c r="N18" i="1"/>
  <c r="L18" i="1"/>
  <c r="I18" i="1"/>
  <c r="L17" i="1"/>
  <c r="I17" i="1"/>
  <c r="N16" i="1"/>
  <c r="L16" i="1"/>
  <c r="I16" i="1"/>
  <c r="N15" i="1"/>
  <c r="L15" i="1"/>
  <c r="I15" i="1"/>
  <c r="N14" i="1"/>
  <c r="L14" i="1"/>
  <c r="I14" i="1"/>
  <c r="N13" i="1"/>
  <c r="L13" i="1"/>
  <c r="I13" i="1"/>
  <c r="N12" i="1"/>
  <c r="L12" i="1"/>
  <c r="I12" i="1"/>
  <c r="N11" i="1"/>
  <c r="L11" i="1"/>
  <c r="I11" i="1"/>
  <c r="N10" i="1"/>
  <c r="L10" i="1"/>
  <c r="I10" i="1"/>
  <c r="N9" i="1"/>
  <c r="L9" i="1"/>
  <c r="I9" i="1"/>
  <c r="L8" i="1"/>
  <c r="I8" i="1"/>
  <c r="L7" i="1"/>
  <c r="I7" i="1"/>
  <c r="N6" i="1"/>
  <c r="L6" i="1"/>
  <c r="I6" i="1"/>
  <c r="N20" i="1"/>
  <c r="L5" i="1"/>
  <c r="I5" i="1"/>
  <c r="I20" i="1" s="1"/>
  <c r="M16" i="4" l="1"/>
  <c r="L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13" authorId="0" shapeId="0" xr:uid="{00000000-0006-0000-0200-000001000000}">
      <text>
        <r>
          <rPr>
            <sz val="11"/>
            <color theme="1"/>
            <rFont val="Arial"/>
            <scheme val="minor"/>
          </rPr>
          <t>Actividad cumplida en primer cuatrimestre/22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I6" authorId="0" shapeId="0" xr:uid="{00000000-0006-0000-0300-000001000000}">
      <text>
        <r>
          <rPr>
            <sz val="11"/>
            <color theme="1"/>
            <rFont val="Arial"/>
            <scheme val="minor"/>
          </rPr>
          <t>OBS OAP: Importante anotar que el cumplimiento de ésta actividad hay plazo por el DAFP HASTA EL 30
/05/2022
======</t>
        </r>
      </text>
    </comment>
  </commentList>
</comments>
</file>

<file path=xl/sharedStrings.xml><?xml version="1.0" encoding="utf-8"?>
<sst xmlns="http://schemas.openxmlformats.org/spreadsheetml/2006/main" count="1091" uniqueCount="651">
  <si>
    <t xml:space="preserve">                                                                                                                                                                                                                                                                                                                                                                                                                                                                                                                                                                                                                                                                                                                                                                                                                                                                                                   </t>
  </si>
  <si>
    <r>
      <rPr>
        <b/>
        <sz val="14"/>
        <color theme="1"/>
        <rFont val="Arial Narrow"/>
      </rPr>
      <t xml:space="preserve">Plan Anticorrupción y de Atención al Ciudadano - </t>
    </r>
    <r>
      <rPr>
        <b/>
        <i/>
        <sz val="14"/>
        <color theme="1"/>
        <rFont val="Arial Narrow"/>
      </rPr>
      <t>Vigencia 2022_V2</t>
    </r>
    <r>
      <rPr>
        <b/>
        <sz val="14"/>
        <color theme="1"/>
        <rFont val="Arial Narrow"/>
      </rPr>
      <t xml:space="preserve">                                                                                                                                                                                </t>
    </r>
  </si>
  <si>
    <t>Componente 1: Gestión del Riesgo de Corrupción  -Mapa de Riesgos de Corrupción</t>
  </si>
  <si>
    <t>Subcomponente</t>
  </si>
  <si>
    <t xml:space="preserve"> Actividades</t>
  </si>
  <si>
    <t>Meta o producto</t>
  </si>
  <si>
    <t xml:space="preserve">Responsable </t>
  </si>
  <si>
    <t>Fecha programada</t>
  </si>
  <si>
    <t>Avance descriptivo a abril 30/2022</t>
  </si>
  <si>
    <t>Porcentaje de avance</t>
  </si>
  <si>
    <t>Avance descriptivo a agosto 31/2022</t>
  </si>
  <si>
    <t>Avance descriptivo a diciembre/2022</t>
  </si>
  <si>
    <r>
      <rPr>
        <b/>
        <sz val="12"/>
        <color rgb="FF000000"/>
        <rFont val="Arial Narrow"/>
      </rPr>
      <t xml:space="preserve">Subcomponente /proceso 1                                          </t>
    </r>
    <r>
      <rPr>
        <sz val="12"/>
        <color rgb="FF000000"/>
        <rFont val="Arial Narrow"/>
      </rPr>
      <t xml:space="preserve"> Política de Administración de Riesgos de Corrupción</t>
    </r>
  </si>
  <si>
    <t>1.1.</t>
  </si>
  <si>
    <t>Socializar a los procesos la política de Administración de Riesgos vigente para de allí partir para su actualización.</t>
  </si>
  <si>
    <t>e-mail, orfeos, comunicaciones, listados de asistencia, presentaciones</t>
  </si>
  <si>
    <t>Oficina Asesora de Planeación, Direcciones Territoriales y responsables de los procesos</t>
  </si>
  <si>
    <t>SAF: Mediante correo electrónico el día 1 de abril de 2022 se socializó la política administración integral de riesgos a las dependencias de la SAF
OAP: Se ha socializado la política de administración de riesgos con el procesos Autoridad Ambiental (03/02/2022), a los líderes del SGI de PNN (18/02/2022) y se divulgó a toda la entidad por comunicación interna (02/03/2022).
Evidencia: 1.1.
GGIS: Se participa en doS jornadas de Socializacion Gestion adminsitracion del riesgo 
SSNA: Se realiza Capacitación el 24 de Marzo de 2002, Con todo el Grupo de SSNA , abordando los siguientes temas:
Politica de administración Integral d el Riesgo de Parques Nacionales Naturales.
Objetivo, alcance, periodicidad del seguimiento, riesgos del proceso de Sostenibilidad Financiera asi:
Riesgo de Gestión:Insostenibilidad financiera en la gestión e implementación de los mecanismos financieros para generar recursos a Parques Nacionales Naturales que contribuyan a la disminución de la brecha.
Riesgo de Corrupción: Incumplimiento del objeto y obligaciones de la alianza (de las partes)debido a la falta de seguimiento en la ejecución de recursos aportados.
se anexan las respectivas evidecnias  de la actvidad realizada, en la carpeta correspondiente.
GCM: Para este periodo desde el Grupo de Comunicaicones se realizó el diseño de una pieza informativa sobre la nueva Política de Administración de Riesgos
Anexo 1 Diseño Pieza Informando Nueva Politica de Admon del Riesgo de  PNNC Marzo 2 2022.
Asi mismo se realizó la socialización de esta pieza a los servidores de PNNC, a través del correo interno enviado el día 2 de marzo 
Anexo 2 Correo Socializacion Nueva Politica de Admon del Riesgo de PNNC marzo 2 2022
OCID: La Oficina de Control Disciplinario Interno realizó las siguientes reuniones: 
1. 11 de Abril de 2022: Socialización y Aclaración politica de Administración de Riesgos Vigente. 
DTAO: Se  participa en la  socialización de la política de adminirtación de riesgos por parte de la oficina asesora de planeación 
Evidencias: Carpeta Riesgos corrupción -1.1 ( Asistencia Socializacion Riesgos 18022022 OAP.)
DTAM: Se genera socialización de la política de adminirtación de riesgos por parte de la oficina asesora de planeación con la participación de la Dirección Territorial Amazonía.
Anexo 1 Asistencia Socializacion Riesgos 18022022 OAP. Se socializa la política de administración de riesgon con la DTAM. Anexo 2 Socializacion Politica Admon Riesgos 2022 DTAM
 DTAN: La poliitica de adminsitracion de riesgos 2022 fue socializada  por la OAP  febrero 18 de 2022 a nivel institucional PNN con los funcionarios y contratistas  a traves  de reunión virtual a la que asistio profesional de calidad DTAN.   Anexos: . Asistencia Socializacion Riesgos 2022
DTPA: Se participo en las socializaciones organizadas por nivel central y la Función Pública en el marco de la Administración del Riesgo; de igual forma desde la DTPA, se socializó por correo electronico, remitiendo a las jefes de AP y a los lideres de procesos en la territorial los riesgos establecidos, con sus respectivas acciones de control o acciones existentes para su gestión.
ANexo 01. Listado de asitencia socialización Nivel central
Anexo 02. Listado de asistencia socialización Función Publica
Anexo 03. Presentación Fución Pública
Anexo 04. Presentación capacitación nivel central
Anexo 05. correos de socialización remitidos a las AP
DTOR: Se realizó divulgación de la política de Administración de Riesgos vigente,  en la inducción al personal nuevo de la Entidad.
Anexo 1.1.1 Lis_asist_induccion
Anexo 1.1.2 Sensib_MIPG_SGI 
DTCA: Esta actividad no se programó para el prmier cuatrimestre, la DTCA está a la espera de la invitación a la socialización por parte de la OAP, ya que la ctualización de la política de riesgos y la documentación de riesgos, de acuerdo con los lineamientos expedidos por la Secretaria de Transparencia y la Guía del DAFP 2020, el Plan Anticorrupción y de Atención al Ciudadano vigente para 2022 y el Plan Estratégico Institucional vigente, según cronograma está proyectado para iniciarse el 01/05/2022</t>
  </si>
  <si>
    <r>
      <rPr>
        <sz val="10"/>
        <color theme="1"/>
        <rFont val="Arial Narrow"/>
      </rPr>
      <t xml:space="preserve">OAP: Se socializó la política de administración de riesgos mediante la jornada de inducción y reinducción (invitación del Grupo de Gestión Humana (12/05/2022)) y en el primer encuentro del lideres del SGI para la vigencia 2022 (23/05/2022) y se lideró la socialización en la DTCA y las APs correspondientes (31/05/2022).
Evidencia: 1.1.
La SSNA  socializó y capacitó  en el primer cuatrimestre a todos los integrantes de esta unidad de desición en lo relacionado la política de Administración de Riesgo, por lo tanto se da por cumplido dicho requerimiento.
OCDI: Correo electronico de fecha 26 de mayo de 2022, con el cual se socializó la Politica de Administración de Riesgos vigente a los funcionarios y contratistas de la Oficina de Control Disciplinario interno 
SAF Cumplida el reporte anterior. Mediante correo electrónico el día 1 de abril de 2022 se socializó la política administración integral de riesgos a las dependencias de la SAF
GPM El proceso de administración y manejo de AP y participación social, socializo por medio de correo electrónico la política de administración de riesgos con el equipo del GPM, y adicional se les anoto que podian hacer comentarios y/o observaciones, las cuales no se recibieron. </t>
    </r>
    <r>
      <rPr>
        <b/>
        <sz val="10"/>
        <color theme="1"/>
        <rFont val="Arial Narrow"/>
      </rPr>
      <t>Evidencia</t>
    </r>
    <r>
      <rPr>
        <sz val="10"/>
        <color theme="1"/>
        <rFont val="Arial Narrow"/>
      </rPr>
      <t>: Correo_ Socialización_Política de Administración de Riesgos
DTAM: Actividad cumplida en el primer cuatrimestre donde se socializa la política de administración de riesgos
DTAN: Se complementa el proceso de socializacion de la politica de riesgos 2022, Evidencia noi aportada en el primer reporte 2022. Se envio correo electronico de fecha 18 de abril de 2022 información dirigida a funcionarios y contratistas de la DTAN . Anexos: Socialización política de riesgos 2022.
DTCA: La Dirección Territorial Caribe participó en la jornada de socialización de la política de administración de Riesgos convocada y realizada por la OAP el día 23 de Mayo de 2022 en el encuentro de lideres del SGI. Evidencia: listado de asistencia y presentación: Asistencia Presencial y Virtual 23052022 (2); PRESENTACIONES ENCUENTRO LIDERES 23052022 (2). De igual manera se socializó desde la DTCA con apoyo de la OAP a todo el equipo de la DT y de las APs. Evidencia: Presentacion Política Riesgos DTCA_31052022; Presentacion Política Riesgos DTCA_31052022.pptx
DTOR: Se dio cumplimiento a la actividad en el primer cuatrimestre de la vigencia 2022.
DTPA: Se realizó el reporte en el seguimiento anterior
GCM: Actividad cumplida en el mes de marzo/22
GGIS: Se evidencia correo de socialización al equipo de funcionarios y contratistas del GGIS de la Política de Administración de Riesgos 2022</t>
    </r>
  </si>
  <si>
    <t xml:space="preserve">OAP: La socialización se realizó en el segundo cuatrimestre. No se anexa evidencia.
SSNA: Con correo electronico del 14 de Diciembre de 2022, la SSNA , socializó la politica Integral de  Riesgos relacionando los siguientes temas:Objetivo, alcance, Resposabilidad Y compromisos frente a la Gestión del Riesgo, la cual esta vigente del 13 de Diciembre de 2022.
GPM: Se hizo el respectivo reporte en segundo cuatriemestre, para este no aplica.
SAF: Cumplida el reporte anterior. Mediante correo electrónico el día 1 de abril de 2022 se socializó la política administración integral de riesgos a las dependencias de la SAF
DTAM: Actividad cumplida en el primer cuatrimestre donde se socializa la política de administración de riesgos
DTAN: La socializacion de la politica de riesgos 2022, Evidencia aportada en el primer reporte 2022. Se envio correo electronico de fecha 18 de abril de 2022 información dirigida a funcionarios y contratistas de la DTAN . Anexos: No se adjuntan evidencias.
DTCA: Esta acción ya fue cumplida enel reporte pasado
DTOR: Actividad cumplida en el primer cuatrimestre. 
DTPA: Se realizó el reporte en el primer seguimiento
</t>
  </si>
  <si>
    <t>1.2.</t>
  </si>
  <si>
    <t>Generar observaciones, propuestas y comentarios para la mejora y actualización de la política de Administración Integral de riesgos por parte de los procesos.</t>
  </si>
  <si>
    <t>e-mail, orfeos y comunicaciones</t>
  </si>
  <si>
    <t>Oficina Asesora de Planeación, Direcciones Territoriales, procesos NC</t>
  </si>
  <si>
    <t xml:space="preserve">SAF: No se generaron observaciones
OAP: La actividad de generar observaciones, propuestas y comentarios para la mejora y actualización de la política de Administración Integral de riesgos, se tiene programada para ejecutar en el mes de junio por tal motivo no se presentan evidencias, ni porcentaje de avance.
SSNA: 1.En capacitación y reunión del 01 de abril de 2022 , con el departamento de la Función Publica y PNN , se realizó  actvidad de Gestión del riesgo en la cual tambien participaron  los profesionales responsable de l riesgo en la SSNA ,  se realizaron las diferrentes observaciones y aclaraciones con el fin de revisar  la politica  riesgo y realizar su ajuste en donde haya lugar, el objetivo fue: Adelantar acompañamiento técnico en materia de Gestión del Riesgo, con el propósito de mejorar la operación de la entidad, en búsqueda de generar valor Público.
GCM: Para este periodo desde el Grupo de Comunicaicones no se realizaron obsevaciones, propuestas o comentarios para la mejora de la Politica de Administración Integral del Riesgo 
se anexa lista de asitencia y presentación de la capacitación.
OAJ: aprobó la actualización del Mapa de Riesgos del proceso Gestión Jurídica para la vigencia 2022, de acuerdo con la Guía del DAFP (Radicado No. 20221300000653)
DTAO: Se solicita la inclusión de riesgos de Fraude al grupo de gestión financiera.
Evidencias:   Carpeta Riesgos corrupción-1.2 ( 20226110000733_ajustes GRFN Riesgos de Fraude)
DTAM: Se genera Orfeo al Grupo de Control Interno donde se informa que se ha  generado comunicación con la profesional de calidad de la SAF para le propuesta del riesgo de fraude para la vigencia 2022.
Anexo 3 orfeo No. 20225000003543 gestión RIESGOS DE FRAUDE PARA LA VIGENCIA 2022 DTAM
DTAN : En jornada de socializacion de la politica y adminsitración de riesgos 2022 se formulan inquietudes y propuestas frente el reporte de los riesgos de la DTAN 2022.  2. Con las inquietudes formuladas en el seguimiento a riegos 2022 se presenta memorando al grupo de tramites y evaluación ambiental  para que se ofrezca claridad frente al reporte de evidencias en el seguimiento a riesgos del proceso sancionaotrios ambietal, informacion que fue aclarada en su momento. Anexos: Asistencia Reporte Riesgos AP_09032022 . 2. RIESGO 232  SOLICITUD EXPLICACION DR. GUILLERMO
DTPA: Se remitio a las área protegidas y a los lideres de procesos de la DTPA, los enlaces para la verificación y remisión de observaciones al Mapa de Riesgos y matriz de oportunidades de la vigencia 2022
Anexo 01. Correo verificación mapa de riesgos pagina web
DTOR: Se solicitó a Grupo de Gestión Financiera el establecimiento de riesgos de fraude, de acuerdo con el lineamientos del Procedimiento vigente Administración y de riesgos y Oportunidades código DE_PR_01, el riesgo con la tipología Fraude, será(n) identificado(s) por el líder del proceso en Nivel Central, él cual asignará las responsabilidades para el Monitoreo y reporte en los controles y acciones de tratamiento a las DTs.
Anexo 1.2.1 005 Acta_reu_pm_riesgos_GRFN
Anexo 1.2.2 Rta_memorando_DTOR 
DTCA: Esta actividad no se programó para el prmier cuatrimestre, la DTCA , ya que la ctualización de la política de riesgos y la documentación de riesgos, de acuerdo con los lineamientos expedidos por la Secretaria de Transparencia y la Guía del DAFP 2020, el Plan Anticorrupción y de Atención al Ciudadano vigente para 2022 y el Plan Estratégico Institucional vigente, según cronograma está proyectado para iniciarse el 01/05/2022
</t>
  </si>
  <si>
    <t>N.A. La actividad se encuentra programada para el mes de junio/22</t>
  </si>
  <si>
    <r>
      <rPr>
        <sz val="10"/>
        <color theme="1"/>
        <rFont val="Arial Narrow"/>
      </rPr>
      <t xml:space="preserve">OAP: Se recibieron observaciones, propuestas y comentarios para la mejora y actualización de la política de Administración Integral de riesgos, por parte de 17 procesos de la entidad, tanto por Nivel Central o Direcciones Territoriales.
Evidencia: 1.2.
SSNA Se realizó reunión con los diferentes unidades de desición en lo relacionado el procedimiento  con el riesgo de corupción conflcito de intereses haciendo enfasis en lo lineamientos del personal que se encuentra por contro de prestación de servicios y su debido cumplimiento como parte para la contribución y la prevención y no materialización del riesgo al interior de la SSNA.
OCDI: Por medio de email de fecha 11 de julio de 2022, se informó que el proceso disciplinario no tenia observación alguna a la política de Administración Integral de riesgos. 
SAF: El 21 de junio de 2022, se remiten comentarios y ajustes de forma a la Administración Integral de riesgos. Evidencia: 1.2 Politica Administración de riesgos 2021 con comentarios y 1.2 Correo comentarios - Política de Administración de Riesgos
GPM El proceso de adminitración y manejo de AP y participación social , de acuerdo a solicitud de la OAP remitio vía correo electrónico comentarios a la política de administración y riesgos, se recibio por parte de la OAP retroaliementación al reespecto. </t>
    </r>
    <r>
      <rPr>
        <b/>
        <sz val="10"/>
        <color theme="1"/>
        <rFont val="Arial Narrow"/>
      </rPr>
      <t>Evidencia</t>
    </r>
    <r>
      <rPr>
        <sz val="10"/>
        <color theme="1"/>
        <rFont val="Arial Narrow"/>
      </rPr>
      <t xml:space="preserve">: Correo _Comentarios_ Política de Administración de Riesgos
DTAM: Actividad cumplida en el primer cuatrimestre, generando aportes con relación a propuesta para el riesgo de fraude para la matriz de la presente vigencia.
DTAN: Se adjunta  informacion complementaria no aportada en el primer seguimiento al PAAC Priemr cuatriemstre 2022. Se adjunta correo electronico del 30 de junio de 2022 enviado a la oficina asesora de planeacion del nivel central, confirmando  que los funcionarios y contratitaas no presentan observaciones a la politica de risgos de PNN. 
DTCA: El día 30/06/2022 la DTCA envió observaciones y comentarios para la mejora y actualización de la política de Administración Integral de riesgos. Y el dia 12/07/2022 la OAP confirmó la inclusión de las mismas. Evidencias:Correo Observaciones Política de Administración de Riesgos; Correo confirmacion recibido de observaciones Política de Administración de Riesgos
DTOR: Durante el periodo de reporte Dirección Territorial Orinoquía realizó la revisión y aportes la política de Administración Integral de riesgos, enviada por la Oficina Asesora de Planeación. 
1.2.1 Rev_obs_politica_adm_riesgos
1.2.2 Politica_Adm_riesgos 2021_ apor_DTOR
DTPA: Se revisó la politica de administración del riesgo y se remitio el correo a nivecentral informado el estar de acuerdo con el documento remitido y las observaciones de forma ya realizadas por otras territoriales
Evidencias:
Correo de Parques Nacionales Naturales de Colombia - Política de Administración de Riesgos
GCM: Para este periodo desde el Grupo de Comunicaciones no se realizaron obsevaciones, propuestas o comentarios para la mejora de la Politica de Administración Integral del Riesgo </t>
    </r>
  </si>
  <si>
    <t xml:space="preserve">1.3. </t>
  </si>
  <si>
    <t>Formalizar la política de Administración de riesgos conforme a los lineamientos existentes del tema (Guía del DAFP entre otros) y el SGI de la Entidad, publicar y socializar a las partes interesadas</t>
  </si>
  <si>
    <t>Versión del documento política administración de riesgos  publicado en el portal web y socializado - documentos o comunicaciones de aprobación de la política</t>
  </si>
  <si>
    <t xml:space="preserve">Oficina Asesora de Planeación </t>
  </si>
  <si>
    <t>OAP: La actividad de formalizar la política de Administración de riesgos conforme a los lineamientos existentes del tema se tiene programada para ejecutar en el mes de agosto por tal motivo no se presentan evidencias, ni avances en la actividad.</t>
  </si>
  <si>
    <t>N.A. La actividad se encuentra programada para el mes de agosto/22</t>
  </si>
  <si>
    <t>OAP: Para la actividad de formalizar la política de Administración de riesgos, se analizaron las sugerencias, observaciones y comentarios remitidas por los procesos, conforme a los lineamientos existentes, se remite para revisión al Grupo de Control Interno por correo electrónico y mediente el memorando No. 20221400011423 se solicita el espacio para aprobación en el próximo Comité Interno de Control Interno, (requerimiento obligatorio para oficializar la política) pero debido a los cambios de dirección la actividad posiblemente se ejecutará hasta finales de septiembre.
Evidencia: 1.3.</t>
  </si>
  <si>
    <t>OAP: No se ha recibido rta del memorando No. 20221400011423 donde se solicitó espacio para aprobación en el próximo Comité Interno de Control Interno, (requerimiento obligatorio para oficializar la política) pero debido a los cambios de dirección la actividad no se ejecutó de forma completa.
Evidencia: 1.3.</t>
  </si>
  <si>
    <t>1.4.</t>
  </si>
  <si>
    <t>Socializar con los responsables y los procesos la política de Administración de Riesgos oficializada.</t>
  </si>
  <si>
    <t>e-mail, orfeos, comunicaciones, Listados de asistencia, presentaciones</t>
  </si>
  <si>
    <t>SAF: Aplica para el segundo semestre
OAP: La actividad de socializar a los procesos la política de Administración de Riesgos 2022, se tiene programada para ejecutar en el mes de sptiembre por tal motivo no se presentan evidencias, ni avance en la actividad.
SSNA: Se realiza Capacitación el 24 de Marzo de 2002, Con todo el Grupo de SSNA , abordando los siguientes temas:
Politica de administración Integral d el Riesgo de Parques Nacionales Naturales.
Objetivo, alcance, periodicidad del seguimiento, riesgos del proceso de Sostenibilidad Financiera asi:
Riesgo de Gestión:Insostenibilidad financiera en la gestión e implementación de los mecanismos financieros para generar recursos a Parques Nacionales Naturales que contribuyan a la disminución de la brecha.
Riesgo de Corrupción: Incumplimiento del objeto y obligaciones de la alianza (de las partes)debido a la falta de seguimiento en la ejecución de recursos aportados.
se anexan las respectivas evidecnias  de la actvidad realizada, en la carpeta correspondiente.
OCID:La Oficina de Control Disciplinario Interno realizó las siguientes reuniones: 
1. 11 de Abril de 2022: Socialización y Aclaración policita de Administración de Riesgos Vigente. 
DTAO: Se realizaron las socializaciones con las AP y con la DTAO para socializar la poltica administración del Riesgo 
Evidencias:  Carpeta Riesgos corrupción- 1.4 ( Presentación Socialización RIESGOS 
Asistencia y memoria COR  mapa de riesgos 18marzo 2022
Lista y memoria Mapa de Riesgos AP 25marzo 2022
Lista y memoria Mapa de riesgos 25 03 2022  DTAO)
DTAM: Se genera socialización de la política de administración de riesgos con las áreas protegidas y DTAM.
Anexo 4 Socializacion Politica Admon Riesgos 2022 PNN ALTO FRAGUA
Anexo 5 Socializacion Politica Admon Riesgos 2022 PNN CHURUMBELOS Marzo
Anexo 6 Socializacion Politica Admon Riesgos 2022 PNN LA PAYA 24 marzo
Anexo 7 Socializacion Politica Admon Riesgos 2022 RNN NUKAK
Anexo 8 Socializacion Politica Admon Riesgos 2022 ORITO
Anexo 9 Socializacion Politica Admon Riesgos 2022 PNN AMACAYACU
Anexo 10 socialización Politica Admon Riesgos PNN CHIRIBIQUETE
Anexo 11 Socializacion Politica Admon Riesgos 2022 PLANICIE
Anexo 12 Presentacion Socialización politica Admon RIESGOS y Matriz
DTAN: Mediante  reuniones virtuales  y por correo electronico se socializo con personal de la DTAN y los responsables del reporte a riesos 2022 la politica de adminsitracion de riesgos 2022. Anexos: Socializacion riesgos a reportar 2022. -  2. . Socilizacion riesgo a reportar sancionatorios y Contractual serv ciud. 3. socializacion  correo elect politica y adminsitracion de riesgos 2022.
DTPA: Se socializó por correo electronico, remitiendo a las jefes de AP y a los lideres de procesos en la territorial los riesgos establecidos, con sus respectivas acciones de control o acciones existentes para su gestión; de igual forma, se socialización al equipo del AP PNN Farallones de Cali a partir de la CApacitación del MIPG-SIG.
Anexo 01. correos de socialización remitidos a las AP
Anexo 02. lista de asistencia
DTOR: Se realizó divulgación de la política de Administración de Riesgos vigente,  en la inducción al personal nuevo de la Entidad.
Anexo 1.1.1 Lis_asist_induccion
Anexo 1.1.2 Sensib_MIPG_SGI 
Así mismo, la Dirección Territorial Orinoquía participó en la socialización de la política de administración del riesgo realizada por la Oficina Asesora de Planeación. 
Anexo 1.4.1 Asistencia_Soc_Riesgos
DTCA: Esta actividad no se programó para el prmier cuatrimestre, la DTCA , ya que la ctualización de la política de riesgos y la documentación de riesgos, de acuerdo con los lineamientos expedidos por la Secretaria de Transparencia y la Guía del DAFP 2020, el Plan Anticorrupción y de Atención al Ciudadano vigente para 2022 y el Plan Estratégico Institucional vigente, según cronograma está proyectado para iniciarse el 01/05/2022</t>
  </si>
  <si>
    <t>N.A. La actividad se encuentra programada para el mes de  septiembre/22</t>
  </si>
  <si>
    <r>
      <rPr>
        <sz val="10"/>
        <color theme="1"/>
        <rFont val="Arial Narrow"/>
      </rPr>
      <t xml:space="preserve">OAP: La actividad de socializar a los procesos la política de Administración de Riesgos 2022, se tiene programada para ejecutar en el mes de septiembre por tal motivo no se presentan evidencias, ni avance en la actividad.
SSNA Se realizó reunión con los diferentes unidades de decisión en lo relacionado el procedimiento  con el riesgo de corupción conflcito de intereses haciendo enfasis en lo lineamientos del personal que se encuentra por contro de prestación de servicios y su debido cumplimiento como parte para la contribución y la prevención y no materialización del riesgo al interior de la SSNA.
</t>
    </r>
    <r>
      <rPr>
        <b/>
        <sz val="10"/>
        <color theme="1"/>
        <rFont val="Arial Narrow"/>
      </rPr>
      <t>OAP: No hay avance teniendo en cuenta lo mencionado por OAP</t>
    </r>
    <r>
      <rPr>
        <sz val="10"/>
        <color theme="1"/>
        <rFont val="Arial Narrow"/>
      </rPr>
      <t xml:space="preserve">
DTAM: Actividad cumplida en el primer cuatrimestre, donde se socializa los procesos y la política de administración de riesgos
</t>
    </r>
    <r>
      <rPr>
        <b/>
        <sz val="10"/>
        <color theme="1"/>
        <rFont val="Arial Narrow"/>
      </rPr>
      <t>OAP: No hay avance teniendo en cuenta lo mencionado por OAP</t>
    </r>
    <r>
      <rPr>
        <sz val="10"/>
        <color theme="1"/>
        <rFont val="Arial Narrow"/>
      </rPr>
      <t xml:space="preserve">
DTAN: Actividad cumplida en el primer cuatrimestre 2022
</t>
    </r>
    <r>
      <rPr>
        <b/>
        <sz val="10"/>
        <color theme="1"/>
        <rFont val="Arial Narrow"/>
      </rPr>
      <t xml:space="preserve">
</t>
    </r>
    <r>
      <rPr>
        <sz val="10"/>
        <color theme="1"/>
        <rFont val="Arial Narrow"/>
      </rPr>
      <t xml:space="preserve">
DTCA: : La actividad de socializar a los procesos la política de Administración de Riesgos 2022,la OAP se tiene programada para ejecutar en el mes de septiembre por tal motivo no se presentan evidencias, ni avance en la actividad.
</t>
    </r>
    <r>
      <rPr>
        <b/>
        <sz val="10"/>
        <color theme="1"/>
        <rFont val="Arial Narrow"/>
      </rPr>
      <t>OAP: No hay avance teniendo en cuenta lo mencionado por OAP</t>
    </r>
    <r>
      <rPr>
        <sz val="10"/>
        <color theme="1"/>
        <rFont val="Arial Narrow"/>
      </rPr>
      <t xml:space="preserve">
DTOR: Se realizó divulgación de la política de Administración de Riesgos vigente,  en la inducción al personal nuevo de la Entidad.
1.4.1 Socialiación_politica_adm_riesgos
</t>
    </r>
    <r>
      <rPr>
        <b/>
        <sz val="10"/>
        <color theme="1"/>
        <rFont val="Arial Narrow"/>
      </rPr>
      <t xml:space="preserve">OAP: No hay avance teniendo en cuenta lo mencionado por OAP
</t>
    </r>
    <r>
      <rPr>
        <sz val="10"/>
        <color theme="1"/>
        <rFont val="Arial Narrow"/>
      </rPr>
      <t xml:space="preserve">
DTPA: Se socializó a los equipos de las AP PNN Fauna y Flora y al PNN Gorgona a partir de la Capacitación del MIPG-SIG la politica de Administración del riesgo.
Anexo 01. Lista de Capacitación PNN Gorgona
Anexo 02. Lista de Capacitación SFF Malpelo
</t>
    </r>
    <r>
      <rPr>
        <b/>
        <sz val="10"/>
        <color theme="1"/>
        <rFont val="Arial Narrow"/>
      </rPr>
      <t xml:space="preserve">OAP: No hay avance teniendo en cuenta lo mencionado por OAP
</t>
    </r>
    <r>
      <rPr>
        <sz val="10"/>
        <color theme="1"/>
        <rFont val="Arial Narrow"/>
      </rPr>
      <t>GGIS: Se evidencia correo de socialización al equipo de funcionarios y contratistas del GGIS de la Política de Administración de Riesgos 2022
OAP: No hay avance teniendo en cuenta lo mencionado por OAP</t>
    </r>
  </si>
  <si>
    <t xml:space="preserve">OAP: La actividad de socialización de la política de de Administración de Riesgos 2022, no se ejecutó por cuanto no se ha oficializado, por tal motivo no se presentan evidencias, ni avance en la actividad.
SSNA: Con correo electronico del 14 de Diciembre de 2022, la SSNA , socializó la politica Integral de  Riesgos relacionando los siguientes temas:Objetivo, alcance, Resposabilidad Y compromisos frente a la Gestión del Riesgo, la cual esta vigente del 13 de Diciembre de 2022. 
NOTA  OAP:  No se incluye avance de acuerdo con lo registrado por la OAP
DTAM: Actividad cumplida en el primer cuatrimestre, donde se socializa los procesos y la política de administración de riesgos
NOTA  OAP:  No se incluye avance de acuerdo con lo registrado por la OAPDTAN: Actividad cumplida en el primer cuatrimestre 2022.  No se adjuntan evidencias 
NOTA  OAP:  No se incluye avance de acuerdo con lo registrado por la OAP
DTCA: Desde nivel central no se ha socializado la nueva política de administración de riesgos o, por lo tanto no se ha extendido el documento a nivel territorial y sus Aps, La política de administración de riesgos vigente se socializó y evidenció en periodo del reporte pasado.
DTOR: Se realizó la divulgación de la politica de administración administración integral de riesgos a las áreas protegdas de PNN El Tuparro y PNN Sierra de la Macarena. 
Anexo 1.4.1 Acta_espacio_3niveles
NOTA  OAP:  No se incluye avance de acuerdo con lo registrado por la OAP
DTPA: Se remiten correos a las áreas protegidas y los líderes temáticos al interior de la DTPA, recordando las acciones existentes, de control y de oportunidad programadas. 
Anexo: 1.4 CORREOS RECORDARIOS ACCIONES DE OPORTUNIDAD, EXISTENTES Y DE CONTROL
Anexo 02. Lista de Capacitación SFF Malpelo
NOTA  OAP:  No se incluye avance de acuerdo con lo registrado por la OAP
</t>
  </si>
  <si>
    <r>
      <rPr>
        <b/>
        <sz val="12"/>
        <color rgb="FF000000"/>
        <rFont val="Arial Narrow"/>
      </rPr>
      <t xml:space="preserve">Subcomponente/proceso  2                                                 </t>
    </r>
    <r>
      <rPr>
        <sz val="12"/>
        <color rgb="FF000000"/>
        <rFont val="Arial Narrow"/>
      </rPr>
      <t>Actualización del Mapa de Riesgos de Corrupción</t>
    </r>
  </si>
  <si>
    <t>2.1</t>
  </si>
  <si>
    <t xml:space="preserve">Socialización de la metodología para la identificación y actualización del mapa de riesgos </t>
  </si>
  <si>
    <t xml:space="preserve">Actividades de socialización y acompañamiento para la actualización del Mapa de riesgos </t>
  </si>
  <si>
    <t>OAP: Se ha socializado la  la metodología para la identificación y actualización del mapa de riesgos con los procesos Autoridad Ambiental (03/02/2022), Gestión de Recursos Financieros (24/01/2022) Gestión del Conocimiento e Innovación (25/04/2022),la DTCA (10/02/2022), a los líderes del SGI de PNN (18/02/2022) y mediante asesoría recibida por parte del DAFP a todos los procesos de la Entidad (01/04/2022).
Evidencia: 2.1.</t>
  </si>
  <si>
    <t>AP: Se ha socializado la  la metodología para la identificación y actualización del mapa de riesgos en el primer encuentro del lideres del SGI para la vigencia 2022 (23/05/2022) y mediante las jornadas de la asesoría recibida por parte del DAFP para los riesgos de Gestión de Recursos Financieros - Hito 3 (27/05/2022).
Evidencia: 2.1.</t>
  </si>
  <si>
    <t>OAP: Se recibe socialización para ajustess la metodología para la identificación y actualización del mapa de riesgos  por parte del DAFP  (06/10/2022).
Se recibe socialización de MIPG en la entidad por parte del DAFP dentro de la cual esta la dimensión 7 de control interno y riesgos (22/09/2022).
Socialización de ajuste de la estructura para monitoreo y lineamientos para mapa de riesgos 2023 (01/11/2022)
Evidencia: 2.1.</t>
  </si>
  <si>
    <t>2.2</t>
  </si>
  <si>
    <t xml:space="preserve">Revisar  y actualizar la documentación de riesgos  conforme a lo establecido la Guía de Administración de Riesgos </t>
  </si>
  <si>
    <t xml:space="preserve">Procedimiento, instructivo y formato mapa de riesgo actualizado </t>
  </si>
  <si>
    <t>OAP: Se generó una revisión para la actualización de la documentación de riesgos  conforme a lo establecido la Guía de Administración de Riesgos, en la asesoría recibida por parte del DAFP (07/04/2022).
Evidencia: 2.2.</t>
  </si>
  <si>
    <t>OAP: Se generó una revisión para la actualización de la documentación de riesgos  conforme a lo establecido la Guía de Administración de Riesgos, los ajustes conforme las observaciones de la Política de Administración de Riesgos propuesta por los procesos y en la asesoría recibida por parte del DAFP (03/08/2022), pero se encuentra pendiente la oficialización debido la aprobación de la Política de Riesgos por el CICI.
Evidencia: 2.2.</t>
  </si>
  <si>
    <t>2.3</t>
  </si>
  <si>
    <t xml:space="preserve">Asesorar  y acompañar la identificación y actualización del mapa de riesgos </t>
  </si>
  <si>
    <t xml:space="preserve">Talleres de socialización y acompañamiento para la actualización del Mapa de riesgos </t>
  </si>
  <si>
    <t>Oficina Asesora de Planeación, Nivel Central  y Direcciones Territoriales</t>
  </si>
  <si>
    <t xml:space="preserve">OAP: Se ha realizado asesoramiento  y acompañamiento en la identificación y actualización del mapa de riesgos, conforme las necesidad de los diferentes procesos, tales como Gestión de Recursos Financieros, AMSPNN, Gestión de Tecnologias, Gestión del Conocimiento, Coordinación SINAP, Autoridad Ambiental.
Evidencia: 2.3.
DTAO:Se  realizaron las revisiones y solicitudes de ajustes al mapa de riesgos
Evidencias:   Carpeta Riesgos corrupción- 2.3- (120226110000063_Solict ajuste Riesgo
120226110000713_Solicitud ajuste Mapa de Riesgos -Evidencias riesgo #231
120226110000743_ajustes AA 
120226110000753_GRFN Inv Boleteria)
DTAM: Con ocasión a los riesgos de gestión, corrupción y de seguridad de la información, una vez analizados, se hicieron prouestas de ajustes, así:
Propuesta de ajuste Acción de control No. 1, Producto / evidencia de la acción del Riesgo de Corrupción No. 231 proceso AAM.   Anexo 13 Propuesta de ajuste Riesgo de Corrupción No. 231 proceso AAM.
Analizados los riesgos de la RNN Puinawai, Se realiza solicitud de ajuste de riesgos 22 y 24 proceso AAM de la RNN Puinawai.
Anexo 14 propuesta ajuste riesgos Gestio 22 y 24 Gestión 234  CorrupcionRNN PUINAWAI
DTAN: La Direccion terrrotrial adelanto talleres con los responsables de hacer el reporte a riesgos 2022 de manera virtual y asi mismo se explico la informacion por correo electronco a cada uno de los responsables de hacer el acompañamiento del reporte con las respectivas evidencias.Anexos:   5 correos electronicos  con la explicacion del reporte a riesgos por  los responsables de los procesos. .- Lista de asistencia para reporte riesgo proceso autoridad ambiental y servcio al ciudadano.
DTPA: Se hace la respectiva socialización y acompañamiento a los responsables en la actualización del Mapa de risesgos y matriz de oportunidades 2021, por correo electronico; en donde para el periodo evaluado no se realizó solicitud de actualización por parte de la DTPA, al no requerirse
DTOR: No se presenta avance en el periodo de reporte
DTCA: La Dtca ha recibido asesoria y acompañamiento permanente de la OAP en la identificacion y actualización del mapa de riesgo. Se evidencia con las asistencias de reuniones realizadas. Así mismo desde la DTCA se ha asesorado y acompañado a las Areas protegidas.EVIDENCIAS ACOMPAÑAMIENTO MAPA DE RIESGOS DESDE NC; EVIDENCIAS ACOMPAÑAMIENTO MAPA DE RIESGOS DESDE DT; </t>
  </si>
  <si>
    <t>OAP: Se ha realizado asesoramiento  y acompañamiento en la identificación y actualización del mapa de riesgos, conforme las necesidad de los diferentes procesos, tales como Gestión de Comunicaciones, Gestión de Talento Humano, Gestión de las Tecnologias y Seguridad de la Información, Control Disciplinario, AMSPNN, Gestión del Conocimiento e Innovación, Coordinación SINAP, Autoridad Ambiental, Direccionamiento Estratégico, Cooperación Nacional No Oficial e Internacional, Evaluación Independiente.
Evidencia: 2.3.
SSNA  Se realizó socializó el 13 de junio de 2022 con los interantes de la SSNA  lo relacionado el procedimiento de riesgo de corrupcion( conflicto de intereses  haciendo enfasis en lo lineamietos  del personal que se encuentra por contro de prestación de servicios y su debido cumplimiento como parte para la contribución y la prevención y no metrialización del riesgo al interiro de la SSNA (.Se anexa lista de asistencia de la actavidad realizada)
Con correo electronico del 25 de agosto la oficina asesora de planeación acepta y aprueba  la actaulización y ajuste  realizados al mapa de Riesgos e incluye los respectivos cambios realizados por la SSNA.( se anexa correo electronico).
OCDI: Se llevo a cabo reunión con acompañamiento de la Oficina Asesora de Planeación, para actualizadión del mapa de riesgos, el 31 de mayo de 2022, con ocasión a la entrada en vigencia de la Ley 1952 de 2019 modificada por la Ley 2094 de 2021. Y por medio de mmeorando No. 20224100006183 del 14 de junio de 2022, se remitió el mapa de riesgos con las modificaciones necesarias. 
GPM: En el proceso de administración y manejo, en el cuatrimestre se hizo acompañamiento para ajustes necesarios en el mapa de riesgos tanto para nivel central como para las DT. Se solicitaron en total 3 solIcitudes de ajustes a la OAP, se anexan asistencias y evdiencias de correos con solicitud.                                                                          Evidencias: Carpeta_SoportesActRiesgos
DTAM: Para el cuatrimestre anterior se cumplió esta actividad, se generaron reuniones con la OAP, GTEA para ajustes de riesgos de corrupción del proceso AAMB
DTAN: Para el segundo cuatrimestre de 2022 se socializo por medio de correo electroncico  la información que los responsables de los procesos debían aportar para  el segundo seguimiento a reisgos. El acompañamiento  hace énfasis en el cumplimiento de las actividades y las evidencias en las fechas   segundo cuatrimestre de 2022. Se adjuntan correos electrónicos dirigidos  a los jefes de las area protegidas de la DTAN explicando  el reporte a enviar al segundo seguimiento al mapa de reisgos 2022. Anexos: 1, CATARUMBO REPORTE AL MAPA DE RIESGOS SEGUNDO CUATR.-    2, COCUY REPORTE AL MAPA DE RIESGOS.-  3.ESTORAQUES REPORTE AL MAPA DE RIESGOS
DTCA: La Dtca ha recibido asesoria y acompañamiento permanente de la OAP en la identificacion y de los procesos de acuerdo a las necesidades de la DT y sus APs Evidencias:  Riesgos Autoridad Amb DTs- GTEA - OAP 05072022; Riesgos Autoridad Amb DTs- GTEA - OAP 07072022. Así mismo desde la DTCA se ha asesorado y acompañado a las Areas protegidas, Evidencias: alistamiento 2do informe mapa de riesgo, ajustes y_u observaciones 14062022.xlsx - GD_FO_02; LISTADO DE ASISTENCIA 27072022 MAPA DE RIESGO II REPORTE.xlsx - GD_FO_02
DTOR: En articulación con la Oficina Asesora de Planeación y el líderes del proceso de Autoridad Ambiental, se realizaron talleres de revisión y actualización del riesgos de corrupción 229, 231 y 232. 
2.3.1 Riesgos Autoridad Amb DTs_GTEA_OAP 05072022 
2.3.2 Riesgos_Autoridad_Amb_DTs_GTEA_OAP 07072022
DTPA: Se socializó a los equipos de las AP PNN Fauna y Flora y al PNN Gorgona a partir de la Capacitación del MIPG-SIG la politica de Administración del riesgo. Se remitió correos electronicos a los repsonsables del reporte de riesgos, especificando las acciones de control, y/o existentes por área y proceso, relacionando las evidencias correspondientes.
Anexo 01. Lista de Capacitación PNN Gorgona
Anexo 02. Lista de Capacitación SFF Malpelo
Anexo 03. Carpeta Correos Mapa de Riesgos  
GGIS:Se realiza la modificación del riesgo 203 en conjunto con GTEA y con el acompañamiento de la OAP.</t>
  </si>
  <si>
    <t>OAP: Se ha realizado asesoramiento  y acompañamiento en la identificación y actualización del mapa de riesgos, conforme las necesidad de los diferentes procesos, tales como:
Gestión de las Tecnologias y Seguridad de la Información (27/09/2022), Gestión de Talento Humano (26/09/2022), Gestión Jurídica (12/10/2022)  
Gestión de Comunicaciones (28/11/2022), servicio al ciudadano (sep), Gestión Financiera (21/09/2022), Autoridad Ambiental (sept, 04/10/202), Sostenibilidad Financiera y Negocios Ambientales (19/10/2022)
Evidencia: 2.3.
SSNA: Con correo electronico del 22 de junio la Subdireccióon envia a la Oficina asesora de planeación los comentarios  realizados por la Subdirección de Sostenibilidad y Negocios Ambientales en lo relacionado con la identificación y actualización del mapa de riesgos.
GPM:  En el proceso de administración y manejo, en este último cuatrimestre se hizo acompañamiento a la DTCA para actualización en el mapa de riesgos.Se anexa memorando de aprobación.                                                       Evidencias: Carpeta_Act. 2.3
DTAM: Actividad cumplida en el primer cuatrimestre.
DTAN: Para el tercer cuatrimestre de 2.022 la direccion territorial Andes Nororientales se socializo por medio de correo electroncio  la información que los responsables de los procesos debian aportar para  el segundo seguimiento a riesgos. El acompañamiento  hizo enfasis en el cumplimiento de las actividades y las evidencias que debian aportar para el tercer cuatrimestre de 2022. Se adjuntan 3 correos electronicos. Anexos: 1. Reporte a RIESGO 29 - REPORTE AL MAPA DE RIESGOS TERCER CUAT DE 2022.-  2. SANCIONATORIO  RIESGO 231 REPORTE A RIESGO TERCER CUATRIMESTRE DE 2022.-  3. SOPORTE DTAN Reporte mapa de riesgos y matriz de oportunidades oportunidad 29.
DTAO: CUMPLIDO Y REPORTADO
DTCA: Se realizó asesoria, acompañamiento e identificación del mapa de riesgos. Evidencias: acompañamiento riesgos
DTOR: La DT participó en espacio de reunión convocado por la oficina asesora de planeación donde se presentó la nueva estructura del mapa de riesgos para la actividad de "Seguimiento y Monitoreo", aclarando que la estructura no significa que el mapa de riesgos se ajustó, solo indica que se construyo una nueva estructura en resultado de la asesoría la cual busca que sea visiblemente más fácil para las diferentes líneas de defensa que realizan monitoreo, revisan, verifican y evalúan el mapa de riesgos.
Anexo 2.3.1 Soc_mapa_riesgos_monitoreo
Se realizó espacio de trabajo concertado entre los tres niveles de gestión Nivel central, Dirección Territorial y PNN El Tuparro para trabajar conjuntamente revisión de riesgos del proceso de Autoridad Ambiental. 
Anexo 2.3.2 Acta_espacio_3niveles
El Grupo de Servicio al Ciudadano realizó socialización del ajuste a la matriz de riesgos para el riesgo 213 y la creación del riesgo de gestión No. 34.
Anexo 2.3.3 Lista_Asistencia_soc_riesgosSC
DTPA: participación en el ajuste del riesgo 213 y 34 del proceso de Atención al Ciudadano
Anexo: 2.3 Lista de aistencia socialización riesgo 213 y 34-GD_FO_02.pdf</t>
  </si>
  <si>
    <r>
      <rPr>
        <b/>
        <sz val="12"/>
        <color rgb="FF000000"/>
        <rFont val="Arial Narrow"/>
      </rPr>
      <t xml:space="preserve">Subcomponente /proceso 3                                            </t>
    </r>
    <r>
      <rPr>
        <sz val="12"/>
        <color rgb="FF000000"/>
        <rFont val="Arial Narrow"/>
      </rPr>
      <t xml:space="preserve"> Consulta y divulgación </t>
    </r>
  </si>
  <si>
    <t>3.1</t>
  </si>
  <si>
    <t xml:space="preserve">Someter a consulta ciudadana el mapa de riesgos de corrupción </t>
  </si>
  <si>
    <t>Mapa de riesgos verificado con aportes de la ciudadanía</t>
  </si>
  <si>
    <t>Oficina Asesora de Planeación</t>
  </si>
  <si>
    <t>OAP: Se sometió a consulta de la ciudadana el mapa de riesgos de corrupción del 19 al 24 de enero y del 11 al15 de marzo. Evidencia 3.1.</t>
  </si>
  <si>
    <t>OAP: Se sometió a consulta de la ciudadana el mapa de riesgos de corrupción del 14 al 14 de julio. Evidencia 3.1.</t>
  </si>
  <si>
    <r>
      <rPr>
        <sz val="11"/>
        <color rgb="FF000000"/>
        <rFont val="&quot;Arial Narrow&quot;, Arial"/>
      </rPr>
      <t xml:space="preserve">OAP: </t>
    </r>
    <r>
      <rPr>
        <sz val="10"/>
        <color theme="1"/>
        <rFont val="Arial Narrow"/>
      </rPr>
      <t>Se sometió a consulta de la ciudadana el mapa de riesgos de corrupción del 21 al 25 de octubre</t>
    </r>
    <r>
      <rPr>
        <sz val="10"/>
        <color theme="1"/>
        <rFont val="Arial Narrow"/>
      </rPr>
      <t>. 
Evidencia 3.1.</t>
    </r>
  </si>
  <si>
    <t>3.2</t>
  </si>
  <si>
    <t xml:space="preserve">Aprobar el mapa de riesgos actualizado conforme al procedimiento de administración de riesgos </t>
  </si>
  <si>
    <t>Mapa de riesgos aprobado</t>
  </si>
  <si>
    <t>Nivel Central - responsables de los procesos</t>
  </si>
  <si>
    <t>SAF: Mediante memorando 20224300000473 se remite el mapa de riesgos y oportunidades aprobadas para la vigencia 2022 del proceso Gestión de recursos financieros
OAP: Se recibieron mediante el Sistema de Gestión documental, las aprobaciones de los mapas de riesgos de los procesos que realizaron ajustes, dando cumplimiento al procedimiento de Administración de Riesgos.
Evidencia: 3.2.
GTIC: Se realiza la actualizacion para la vigencia 2022 y envio oportuno por Orfeo del mapa de riesgos a la OAP para su aprobacion.
OAJ: aprobó la actualización del Mapa de Riesgos del proceso Gestión Jurídica para la vigencia 2022, de acuerdo con la Guía del DAFP (Radicado No. 20221300000653)</t>
  </si>
  <si>
    <t>OAP: Se recibieron mediante el Sistema de Gestión documental, las aprobaciones de los mapas de riesgos de los procesos que realizaron ajustes, dando cumplimiento al procedimiento de Administración de Riesgos.
Evidencia: 3.2.
SSNA Con correo electronico del 25 de agosto la oficina asesora de planeación acepta y aprueba  la actaulización y ajuste  realizados al mapa de Riesgos e incluye los respectivos cambios realizados por la SSNA.(se anexa correo electronico)
La Oficina Asesora de Planeación  por medio del correo electrónico del 25 de agosto de 2022, manifiesta que la SSNA  debe estar pendientes el 30 de agosto de 2022, para que sea revisado ;  el mapa de riesgos con el fin de que este acorde con lo enviado y poder ser aprobado.
OAJ: aprobó la actualización del Mapa de Riesgos del proceso Gestión Jurídica, conforme a las observaciones generales del primer informe de riesgos para la vigencia 2022, remitido por parte del Grupo de Control Interno, además de algunas modificaciones realizadas al riesgo de corrupción No. 220 (Radicado No. 20221300002543)
GTIC Se realiza la actualizacion para la vigencia 2022 y envio oportuno por Orfeo del mapa de riesgos a la OAP para su aprobacion. Ver Anexo: (Memorando actualizacion mapa de riesgos Junio 2022, mapa-de-riesgos-y-oportunidades-v-6-1-seguimiento-ajustes 29062022).
SAF Mediante memorando 20224700005053 se remite a la Oficina Asesora de Planeación el mapa de riesgos y oportunidades con ajustes del proceso Servicio al Ciudadano. Evidencia: 3.2 Memorando 20224700005053.
GPM: En el proceso de administración y manejo, en el cuatrimestre se hizo acompañamiento para ajustes necesarios en el mapa de riesgos tanto para nivel central como para las DT, y de acuerdo a ello se aprobaron ajustes y se solciitaron a la OAP por mediod e memorandos. Se solicitaron en total 2 solciitudes de ajustes a la OAP, se anexan memorandos de aprobación y solicitud.                                                                         Evidencias: Carpeta_Memorandos
GGIS:Esta actividad está programada para diciembre del presente. No se reporta avance.</t>
  </si>
  <si>
    <t>OAP: Se recibieron mediante el Sistema de Gestión documental, las aprobaciones de los mapas de riesgos de los procesos que realizaron ajustes antes del 3er cuatrimestre y las aprobaciones remitidas al día de hoy de los mapas de riesgos 2023, dando cumplimiento al procedimiento de Administración de Riesgos.
Evidencia: 3.2.
SSNA: Con correo electronico del 05 de nvembre la SNNA , envia el mapa de riesgos actualizado para su aprobación por la oficina asesora de planeación y el 07 de diciembr de 2022, e se recibe el mapa de Riesgos consolidado para su verifiacción y aprobación ,lo cual se realiza en el msima fecha.
GPM: El proceso de AMSPNN y participación Social, consolida mapa de riesgos para 2023, y remité a la OAP el mismo aprobado.             Evidencias: Carpeta_Act_3.2
SAF: Cumplida el trimestre anterior. El 21 de junio de 2022, se remiten comentarios y ajustes de forma a la Administración Integral de riesgos. Evidencia: 1.2 Politica Administración de riesgos 2021 con comentarios y 1.2 Correo comentarios - Política de Administración de RiesgosSe proyectó memorando remitiendo  a la Oficina Asesora de Planeación el mapa de riesgos 2023 del proceso gestión contractual. Evidencia: 3.2 Memorando riesgos 2023 gestión contractual
GTIC: Se realiza la actualizacion para la vigencia 2022 y envio oportuno por Orfeo del mapa de riesgos a la OAP para su aprobacion. Ver Anexo: (Memorando actualizacion mapa de riesgos vigencia 2022, mapa-de-riesgos-y-oportunidades-2022-v-7- GTIC)</t>
  </si>
  <si>
    <t>3.3</t>
  </si>
  <si>
    <t>Publicación del mapa de riesgos de corrupción</t>
  </si>
  <si>
    <t>Mapa de riesgos de corrupción publicado en portal Web</t>
  </si>
  <si>
    <t>OAP: Se realizó la publicación del mapa de riesgos en pagina web conforme los resultado de consulta publica en enero y Marzo 2022. 
Evidencia 3.3.
GCM: Se envió un correo interno a todos los servidores de PNNC informando que el Mapa de Riesgos de la entidad se encuentra actualizado y para consulta de todos, se socializó el link de publicación del dcto del Mapa.
Anexo 3 Correo Socializacion  Mapa de Riesgos se encuentra actualizado y para consulta de todos Marzo 11 2022</t>
  </si>
  <si>
    <t>OAP: Se realizó la publicación del mapa de riesgos en pagina web conforme los resultado de consulta pública realizada en junio y las validaciones de los procesos, el día 22 de Julio, en el link de Transparencia y acceso a la información pública. 
Evidencia 3.3.</t>
  </si>
  <si>
    <t>OAP: Se realizó la publicación del mapa de riesgos en pagina web conforme los resultado de consulta pública realizada en junio y las validaciones de los procesos, el día 27 de octubre, en el link de Transparencia y acceso a la información pública. 
Evidencia 3.3.</t>
  </si>
  <si>
    <r>
      <rPr>
        <b/>
        <sz val="12"/>
        <color rgb="FF000000"/>
        <rFont val="Arial Narrow"/>
      </rPr>
      <t>Subcomponente /proceso 4</t>
    </r>
    <r>
      <rPr>
        <sz val="12"/>
        <color rgb="FF000000"/>
        <rFont val="Arial Narrow"/>
      </rPr>
      <t xml:space="preserve">                                           Monitoreo o revisión</t>
    </r>
  </si>
  <si>
    <t>4.1</t>
  </si>
  <si>
    <t>Monitorear y revisar el mapa de riesgos de corrupción</t>
  </si>
  <si>
    <t xml:space="preserve">Mapa de riesgos revisado </t>
  </si>
  <si>
    <t>Niveles Central, Territorial y local</t>
  </si>
  <si>
    <t>SAF: Mediante correo electrónico se remite a la Oficina Asesora de Planeación el reporte de riesgos de los procesos Gestión Contractual, Gestión Documental, Gestión de Recursos físicos, Gestión del Talento Human, Gestión de Recursos Financieros y Servicio al Ciudadano
OAP: La OAP como segunda linea de defensa realizó monitoreo de los riesgos antes de entrega para evaluación por parte de control interno, para el primer cuatrimestre mediante la recepción y consolidación de la información por cada uno de los procesos. 
Evidencia 4.1.
GTIC: Se realiza el monitoreo del mapa de riesgos y oportunidades para el 1 cuatrimestre de la vigencia 2022
OAJ: realizó el monitoreo y la revisión del Mapa de Riesgos, de acuerdo con la evaluación del primer segumiento a la Gestión de Riesgos, para la vigencia 2022
OCID: La Oficina de Control Disciplinario Interno, realizó reporte del monitoreo del primer trimestre de 2022, enviado por correo electronico a la Oficina Asesora de Planeación, el 20 de abril de 2022. 
DTAO: Se realizo el monitoreo y reporte del mapa de riesgos vigencia 2022 , se cargaron las respectivas evidencias y se generó el reporte a los lideres de proceso.
Evidencias:  Carpeta Riesgos corrupción- 4.1 ( Orfeos remisorios )
20226110000933_Autoridad Ambiental 
120226110000913_GRF
120226110000923_GRFN
120226110000893 Gestión Contractual
120226110000903_00001servicio al ciudadano
20226110000873_00001SINAP 
20226110000883_00001AMSPNN.docx
DTAM: Se genera reporte y monitoreo de mapa de riesgos de corrupción del primer cuatrimestre 2022 de los procesos AAM, GR Financieros, GR Físicos, G Contractual, Servcicio al ciudadano
Anexo 15 monitoreo y reporte mapa de riesgos de corrupción 1ER cuatrimestre 2022DTAM
DTAN: Para el primer cuatrimestre de 2022 se llevo abo la revisión y monitoreo de los riesgos; controles y acciones de control a cargo de la Direccion terriortial Andes Nororientales. Se envio reporte de monitoreo y evidencias a los lideres de los procesos del nivel cental. ANEXO:Se adjuntan 3 memorandos ( Muesta) con el reporte a  los lideres del nicel central al pirmer cuatrimestre de 2022.
DTPA: Se realizó el monitoreo al primer cuatrimestre de la vigencias 2022 remitiendo la información correspondiente a los lideres de procesos de nivel central
Anexo 01. primer seguimiento Mapa de Riesgos y Matriz de oportunidades
DTOR: Se realizó el monitoreo y revisión al mapa de riesgos de corrupción, correspondiente al primer cuatrimestre de la vigencia 2022. 
Anexo 4.1.1 DTOR Autoridad_Ambiental
Anexo 4.1.2 DTOR_AMSPNN
Anexo 4.1.3 DTOR_Coordinacion_SINAP
Anexo 4.1.4 DTOR Servicio_Ciudadano
Anexo 4.1.5 DTOR Gestion_RFisicos
Anexo 4.1.6 DTOR Gestion_RFinancieros
Anexo 4.1.7 DTOR Gestion_Contractual
DTCA: Se han realizado monitoreos y revisiones al mapa de riesgo, verificando que las evidencias tengan correspondencia con la acción que se debe reportar, asi mismo se verificó que todos los responsables de cada riesgo haya realizado su reporte, donde se identificó que el riesgo 241 no fué reportado por la DTCA, y se procedió a requerir el reporte por correo electrónico.requerimiento presentacion reporte mapa de riesgo; Requerimiento reporte R241.
Se enviaron a los líderes de proceso de NC los mapas de riesgos.
ENVIO MATRIZ OPORTUNIDADES GESTION DOCUMENTAL
ENVIO MAPA DE RIESGOS PROCESO RECURSOS FINANCIEROS
ENVIO MAPA DE RIESGO PROCESO GRUPO CONTRATOS
ENVIO MAPA DE RIESGO PROCESO GESTION DE RECURSOS FISICOS
ENVIO MAPA DE RIESGO PROCESO AUTORIDAD AMBIENTAL
ENVIO MAPA DE RIESGO PROCESO ATENCIÓN AL CIUDADANO
ENVIO MAPA DE RIESGO PROCESO ADMINISTRACIÓN Y MANEJO DEL SISTEMA DE PARQUES NACIONALES NATURALES</t>
  </si>
  <si>
    <t>OAP: La OAP como segunda linea de defensa realizó monitoreo de los riesgos antes de entrega para evaluación por parte de control interno, para el segundo cuatrimestre mediante la recepción y consolidación de la información por cada uno de los procesos. 
Evidencia 4.1.
SSNACon correo electrónico del 24 de agosto del 2022  la SSNA realiza los ajustes y seguimiento al mapa de riesgos y con  correo electronico del 25 de agosto de 2022, la Ofcina Asesora de planeación envia Y aprueba el mapa de riesgos de la SSNA (SE ANEXA LAS EVIDENCIAS  DE LOS RESPECTIVOS CORREOS Y EL MAPA DE RIESGOS ACTUIAIZADO DE LA SSNA).
De igualmanera la SSNA socializó el procedimiento coflicto de de intereses eñ 13 de junio de 20022( se anexa lista de asistencia como evideicnia), haciendo enfasis en los lineamientos para dar cumplimiento por parte de los contratsitas para su debido cumplimiento como parte de la contribución para la prevención y no materialización del riesgo al interior de la SSNA.
OCDI: Se llevo a cabo monitoreo de mapa de riesgos correspondiente al segundo cuatrimestre, enviado por correo electronico de fecha 22 de agosto de 2022.
OAJ: realizó el monitoreo y la revisión del Mapa de Riesgos, de acuerdo con la evaluación del segundo segumiento a la Gestión de Riesgos, para la vigencia 2022
 GTIC Se realiza el monitoreo del mapa de riesgos y oportunidades para el II cuatrimestre de la vigencia 2022. Ver Anexo (mapa-de-riesgos-y-oportunidades-v-6-1-seguimiento-II Cuatrimestre).
SAF: Mediante correo electrónico se remite a la Oficina Asesora de Planeación el reporte de riesgos de los procesos Gestión Contractual, Gestión Documental, Gestión de Recursos físicos, Gestión del Talento Humano, Gestión de Recursos Financieros y Servicio al Ciudadano. Evidencia: 4.1 Correos electrónicos monitoreo riesgos.
GPM: De acuerdo con el cronograma estabelcido por la OAP, se hizo la respectivo monitoreo y retroaliemntación como primeralínea de defensa a los riesgos de corrupción del proceso de adminitración y manejo y participación social , y posteriormenre se envióa la OAP. Evidencia: Correo- Primera Revisión y Monitoreo Primera Línea de Defensa_Mapa de Riesgos_ DTAO_DTAN_DTAM_GPM
DTAM: Se genera el monitoreo y reporte del II cuatrimestre de mapa de riesgos de corrupción acorde a la rutade planeación, comuinicando a cada líder de proceso y subiendo las evidencias en drive.
Anexo 1 REPORTE MAPA DE RIESGOS  CORRUPCIÓN II CUATRIMESTRE 2022 
DTAN: Para el segundo cuatrimestre 2022 se llevo a cabo la revisión del mapa de riesgos y se envio el reporte a los lideres de los procesos del nivel central. Asi mismo se aportaron las evidencias en el drive dispuesto para la direccion territorial. Se adjunta muestra de  tres (3)  memorandos enviados con el reporte a riegos  al segudno cuatrimestre de 2,022. Anexos: 1. AUTORIDAD AMBIENTAL,-   2. RECURSOS FISICOS.- 3. SERVICIO AL CIUDADANO.
DTAO: Se realizo el monitoreo y reporte del mapa de riesgos vigencia 2022 , se cargaron las respectivas evidencias y se generó el reporte a los lideres de proceso.
Evidencias:  Carpeta Riesgos corrupción- 4.1 (Orfeos remisorios)
120226010003553_00001 Gestion de Recursos Fisicos
120226010003563_00001 Autoridad Ambiental
120226010003573_00001 Gestion de Recursos Financieros
120226010003583_00001 Gestion Contractual
120226010003593_00001 Servicio al Ciudadano
120226010003603_00001 Administración y Manejo del SPNN
120226010003613_00001 Coordinación del SINAP
DTCA:  Se han realizado monitoreos y revisiones al mapa de riesgo, verificando que las evidencias tengan correspondencia con la acción que se debe reportar, asi mismo se verificó que todos los responsables de cada riesgo haya realizado su reporte, Se consolidó por procesos y fue se envió  a los líderes de proceso de NC los mapas de riesgos, manera oportuna conforme al cronograma establecido. Evidencias: MEMORANDOS DE ENVIO II REPORTE MATRIZ DE RIESGO Y OPORTUNIDADES .
DTOR: Se realizó el monitoreo y revisión al mapa de riesgos de corrupción, correspondiente al segundo cuatrimestre de la vigencia 2022. 
4.1.1 DTOR Autoridad_Ambiental
4.1.2 DTOR AMSPNN
4.1.3 DTOR Coordinacion_SINAP
4.1.4 DTOR Servicio_Ciudadano
4.1.5 DTOR Gestion_RFisicos
4.1.6 DTOR Gestion_RFinancieros
4.1.7 DTOR Gestion_Contractual
DTPA: Se realizó el monitoreo al segundo cuatrimestre de la vigencias 2022 remitiendo la información correspondiente a los lideres de procesos de nivel central
Anexo 01. segundo seguimiento Mapa de Riesgos y Matriz de oportunidades
GCM:Se realizó el monitoreo el cual presento identificando los riesgo del área.  Anexo 16 mapa de riesgo de comunicaciones  
GGIS:Se realiza el envío del monitoreo de mapa de riesgos correspondiente al segundo cuatrimestre del año, con aportes de las DTs, GTEA y GGIS quien como líder del proceso consolida la información.</t>
  </si>
  <si>
    <t>OAP: La OAP como segunda linea de defensa realizó monitoreo de los riesgos antes de entrega para evaluación por parte de control interno, para el Terce cuatrimestre mediante la recepción y consolidación de la información por cada uno de los procesos. 
Evidencia 4.1.
SSNA: Con correo Electronico del 29 de noviembre de 2022, la SSNA, realiza reporte de Riesgos de corripción correspondeinte al  tercer cuatrimestre vigencia 2022 correspondiente al proceso de Sostenibilidad Financiera y Negocios Ambientales.
Con correo electronico del 05 de Diciembre de 2002 se realzan los ajustes correspondientes de los riesgos de corrupción correpondientes a la Subdirección de Sostenibilidad Y negocios Ambientales.
GPM: De acuerdo con el cronograma estabelcido por la OAP, se hizo para tercer cuatriemestre el respectivo monitoreo y retroaliemntación como primera línea de defensa a los riesgos de corrupción del proceso de adminitración y manejo y participación social , y posteriormente se envió a la OAP. Evidencia: Carpeta_Act_4.1
SAF: Mediante correo electrónico se remite a la Oficina Asesora de Planeación el reporte de riesgos de los procesos Gestión Contractual, Gestión Documental, Gestión de Recursos físicos, Gestión del Talento Humano, Gestión de Recursos Financieros y Servicio al Ciudadano. Evidencia: 4.1 Correos electrónicos monitoreo riesgos.
GTIC: Se realiza el monitoreo del mapa de riesgos y oportunidades para el III cuatrimestre de la vigencia 2022. Ver Anexo (mapa-de-riesgos-y-oportunidades-2022-III cuatrimestre GTIC).
DTAM: Se genera el monitoreo y reporte del III cuatrimestre de mapa de riesgos de corrupción acorde a la ruta de planeación, comunicando a cada líder de proceso y subiendo las evidencias en drive.
Anexo 1 REPORTE MAPA DE RIERSGOS III CUATRIMESTRE 2022
DTAN: Para el tercer cuatrimestre 2022 se llevo a cabo la revisión del mapa de riesgos de los responsables de los procesos en el nivel terrirotial y en las areas protegidas de la DTAN,  se envio el reporte a los lideres de los procesos del nivel central. Asi mismo se aportaron las evidencias en el drive dispuesto para la direccion territorial. Se adjunta muestra de  tres (3)  memorandos enviados con el reporte a riegos  al tercer cuatrimestre de 2,022. Anexos: 1. RECURSOS FISICOS RIESGO 9 Y 215.-  2. Gestion contractual 235 y 236.-  3. Reporte proceso Autoridad Ambiental.
DTAO: Se realizó el 3 monitoreo y reporte del mapa de riesgos vigencia 2022, se cargaron las respectivas evidencias y se generó el reporte a los lideres de proceso.
Evidencias: Carpeta Riesgos corrupción- 4.1
* 20226110001853_00001 MR DTAO AA riesgos 22,23,24 y 234
*20226110001793_00001 MR Gestión contratos DTAO
*20226110001813_00001MR atencion ciudadano DTAO
* 20226110001783_00001MR DTAO SINAP
*20226110001763_ MR AMSPNN DTAO
*20226110001773_00001 MR AA riesgo 231-232
* 20226110001803_00001 MR GRfisicos 9-215 DTAO
*20226110001753_00001 MR DTAO GRFinancieros
DTCA: Se revisa mapa de riesgo y se envia con el monitoreo a los procesos respectivos.
DTOR: Se realizó el reporte del tercer cuatrimestre del año 2022 para el monitoreo de los controles existentes y las acciones establecidas en el mapa de riesgos y matriz de oportunidades.
Anexo 4.1.1 DTOR_Autoridad_Ambiental
Anexo 4.1.2 DTOR_AMSPNN
Anexo 4.1.3 DTOR_Coordinacion_SINAP
Anexo 4.1.4 DTOR_Servicio_Ciudadano
Anexo 4.1.5 DTOR_Gestion_RFisicos
Anexo 4.1.6 DTOR_Gestion_RFinancieros
Anexo 4.1.7 DTOR_Gestion_Contractual
Anexo 4.1.8 mapa_riesgos_op2022
DTPA: Se realizó el monitoreo al tercer cuatrimestre de la vigencias 2022 remitiendo la información correspondiente a los lideres de procesos de nivel central
Anexo: 4.1 Tercer seguimiento Mapa de Riesgos y Matriz de oportunidades</t>
  </si>
  <si>
    <t>4.2</t>
  </si>
  <si>
    <t>Generar alertas tempranas como resultado del monitoreo</t>
  </si>
  <si>
    <t>Identificación de alertas tempranas</t>
  </si>
  <si>
    <t>Niveles Central (responsables de los procesos), Territorial y local</t>
  </si>
  <si>
    <t>SAF: Se remiten correo electrónicos con alertas luego de realizar el monitoreo de riesgos
OAP: Se generó campaña de alertar para el reporte de seguimiento y monitoreo de riesgos para el 1er trimestre a nivel nacional mediante correo electrónico. Adicionalmente se genero cronograma de Direccionamiento Estratégico y se socializó a NC y DTs con las fechas correspondientes a Riesgos. 
Evidencia: 4.2.
GTIC: Se envia correo de seguimiento para el monitoreo del mapa de riesgos y oportunidades vigencia 2022
SSNA: Con correo electonicodel 18 de abril de 2022, La SSNA , envia el seguimiento del mapa de riesgos correspondiente al primer seguimiento de la vigencia de 2022, con el fin de que sea revsiado por la oficina asesoar de planeación y realizar alertas tempranas para evitar su materialización.
se anexa correo electronico y mapa de riesgos con el respectivo seguimiento.
DTAO: Se han realizado los respectivos ajustes al reporte de mapa de riesgos. 
Evidencias:  Carpeta Riesgos corrupción- 4.2 -(Correo  - Re_ 1er reporte mapa de riesgos y matriz de oportunidades 2022 AAMB #23 COR
Correo  - Re_ Riesgos Proceso de Gestión de Recursos Físicos
Correo - Re_ 1er reporte mapa de riesgos y matriz de oportunidades 2022 AAMB Riesgo 23 TAT
Correo _ 1er reporte mapa de riesgos y matriz de oportunidades 2022 AAMB Riesgo # 23 PUR 
Correo_ 1er reporte mapa de riesgos y matriz de oportunidades 2022 AAMB Riesgo # 22)
DTAM: Como primera línea de defensa se generaron alertas tempranas, con el fin de realizar reporte adecuado del primer cuatrimestre 2022.
Anexo 16  RETROALIMENTACIÓN OPORTUNIDAD 21 RNN  Nukak
Anexo 17 RETROALIMENTACIÓN OPORTUNIDAD 10 PNN  Churumbelos
Anexo 18 RETROALIMENTACIÓN OPORTUNIDAD 20 PNN Rio Pure
Anexo 19  retroalimentación oportunidad 23 PNN Cahuinarí
Anexo 20 RETROALIMENTACIÓN MAPA RIESGOS 231 y 232 PNN Chiribiquete
DTAN: Para el priemer cuatrimestre de 2.022 se envia respuesta frente a las alerta generadas  en la revision de los dieferentes procesos en al primera linea de defensa a la gestion de reisgos 2022. se relacionan los correos electronicos donde la DTAN retroaliemnta el procesos haciendo claridad de las evidencias y los avances descriptivos del  primer reporte a riesgos. Anexos: 3 correos electrinicos enviados como respuesta del proceso de retroalimentación y ajuste al reporte al mapa de riesgo 2.022.
DTAN: Para el primer cuatrimestre de 2.022 se envia respuesta frente a las alerta generadas  en la revision de los dieferentes procesos en al primera linea de defensa a la gestion de reisgos 2022. se relacionan los correos electronicos donde la DTAN retroaliemnta el procesos haciendo claridad de las evidencias y los avances descriptivos del  primer reporte a riesgos. Anexos: 3 correos electrinicos enviados como respuesta del proceso de retroalimentación y ajuste al reporte al mapa de riesgo 2.022.
DTPA: Se han atendido las observaciones remitidas desde nivel central
OBS OAP: La descripción no informa de avances ni aporta evidencia
DTOR: Se realizó la presentación del reporte del mapa de riesgos de corrupción con antelación a la fecha del reporte para garantizar su consolidación oportuna, de la Dirección Territorial Orinoquía y áreas protegidas adscritas. 
Anexo 4.2.1 Sol_I_rep_map_riesgos_GRFN
Anexo 4.2.2 Sol_I_rep_map_riesgos_pnnPic
Anexo 4.2.3 Sol_I_rep_map_riesgos_pnnChi
Anexo 4.2.4 Sol_I_rep_map_riesgos_pnnSum
Anexo 4.2.5 Sol_I_rep_map_riesgos_pnnTup
Anexo 4.2.6 Sol_I_rep_map_riesgos_pnnMac
Anexo 4.2.7 Sol_I_rep_map_riesgos_dnmiCin
Anexo 4.2.8 Sol_I_rep_map_riesgos_pnnTin
DTCA: Se gereraron las alertas correspondientes como resultado del monitoreo. Se Evidencian correos enviados a los responsables del reporte de los riesgos requiriendo los ajustes y/o envios de evidencias correspondientes. ALERTAS MONITOREO RIESGOS DE CORRUPCIÓN</t>
  </si>
  <si>
    <t>OAP: Se generó campaña de alertar para el reporte de seguimiento y monitoreo de riesgos para el 2do trimestre a nivel nacional mediante correo electrónico. Adicionalmente se recordo a los procesos las fechas de imapcto conforme el cronograma de Direccionamiento Estratégico socializado. Se generó reunión con las procesos Gestión de Recursos Financieros, Gestión Contractual y Gestión de Recursos Físicos para analizar los temas que actualmente la entidad esta adelantando en temas de procesos disciplinarios para evaluar si mediante los riesgos existentes y actuales se están controlado.
Evidencia: 4.2.
GTIC´s: Se envia correo de seguimiento para el monitoreo del mapa de riesgos y oportunidades II cuatrimestre vigencia 2022. Ver Anexo (Socializacion informe Seguimiento I cuatrimestre mapa de riesgos y oportunidades; Seguimiento II cuatrimestre mapa de riesgos y oportunidades).
SAF: Se remiten correo electrónicos con alertas luego de realizar el monitoreo de riesgos. Evidencia: 4.2 Alertas
GPM:El segundo monitreo al mapa de riesgos, se recibieron los reportes correspondientes a riesgos del proceso de adm y manejo y participación social, y en los casos necesarios se generaron las alertas por medio de correo electrónico con el propósito de revisión y ajuste. 
Evidencia: Carpeta_CorreosAlertasRiesgos.
DTAM: Se generan alertas de alistamientodel reporte, socializando la norma que nosobliga, el procedimiento y aspectosde calidad para tener en cuentaen el reporte.
Anexo 2 ALERTA EVIDENCIAS II REPORTE MAPA DE RIESGOS 2022
Con algunas áreas que realizan el reporte par aconsolidación, se hacen retroalimentaciones de ajustes en redacción, evidencias drive, como primera línea de defensa.
Anexo 3 alerta ajustes REPORTE MAPA RIESGOS CUATRIMESTRE NUKAK
Anexo 4 Alerta ajustes REPORTE MAPA RIESGOS PNN CHURUMBELOS
DTAN: En el segundo reporte a riesgos del segudno cutrimestre de 2,022 se recibieron alertas para asustar  el reprote realizado por los lideres de la oficina de planeacion como pirmera linea de defensa. Se adjunta 2 alertas temprnas  efectuadas al proceso servcio al ciudadano y AMSPNN. ANEXOS:  1. Servicio al ciudadano 2do Reporte de riesgos consolidado para validación.-  2. Observaciones_Segundo Monitoreo Mapa de Riesgos_Proceso AMSPNN_DTAN. 
DTAO: Se han realizado los respectivos ajustes al reporte de mapa de riesgos. 
Evidencias:  Carpeta Riesgos corrupción- 4.2 
Correo - Observaciones_Segundo Monitoreo Mapa de Riesgos_Proceso AMSPNN_DTAO
Correo - Re_ 2do Reporte de riesgos consolidado para validación e incluir nivel central
Correo - Validación DTAO II reporte matriz de riesgos proceso autoridad ambiental
Correo - Validación DTAO II reporte matriz de riesgos proceso AA # 234
DTCA: Se gereraron las alertas correspondientes como resultado del monitoreo. Se Evidencian correos enviados a los responsables del reporte de los riesgos requiriendo los ajustes y/o envios de evidencias correspondientes, asi como los avisos correspondientes para la presentiación de sus reportes.EVIDNECIAS:  Evidencias alertas y apoyo a las DTCA y APs
DTOR: Se realizó la solicitud de los reportes con antelación para garantizar la consolidación oportuna, de la Dirección Territorial Orinoquía y áreas protegidas adscritas. 
4.2.1 Solicitud_Reporte_mapa_riesgos_mat_op
4.2.2 Solicitud_Reporte_mapa_riesgos_mat_opDT
4.2.3 Solicitud_Reporte_mapa_riesgos_mat_opGRFN
4.2.4 Solicitud_Reporte_mapa_riesgos_mat_opGRF
4.2.5 Solicitud_Reporte_mapa_riesgos_mat_opGC
DTPA: se atienden las observaciones recibidas y se plantean las acciones de mejora
Anexo 01: Plan de mejoramiento-mapa de riesgos y matriz de oportunidades
GCM: Se dio la alertas de los siguientes items 201 Control existente 1: Dentro de la descripción del reporte describes en el Anexo 1. “Evidencia circular” pero al momento de validar la evidencia se visualiza el soporte de la remisión de la misma a través de un correo, se sugiere validar o la descripción del reporte o el anexo dado que si dices que reportas la circular se esperaría evidenciar el anexo de la misma.
201 Acción de control 1:  el registro y evidencia para riesgo requerido en la columna AX solicita “correos electrónicos, y/o memorandos internos y/o actas de reunión y/o listados de asistencia. Al validar las evidencias dentro del drive se evidencia una base de datos en Excel denominado “Actualización parques” lo cual no corresponde a lo requerido para la acción de control
202 Control existente 1 La descripción del control existente dice que se reportara el procedimiento conflicto de intereses.” No obstante, en el drive de seguimiento se reportan dos anexos que no corresponden al control, favor validar y ajustar
202 Acción de control 1: En el drive no se reporta la evidencia de la acción de control, favor incluir Anexo 17 correo con la respuesta 
GGIS:Se realiza la revisión de los aportes de las DTs y de GTEA para los riesgos identificados para el proceso de Coordinación del SINAP. No se identificaron alertas.</t>
  </si>
  <si>
    <t>OAP: Se generó campaña de alertar para el reporte de seguimiento y monitoreo de riesgos para el 3er cuatrimestre a nivel nacional mediante correo electrónico. Adicionalmente se recordo a los procesos las fechas de imapcto conforme el cronograma de Direccionamiento Estratégico socializado.
Evidencia: 4.2.
SSNA: Con correo Electronico del 29 de noviembre de 2022, la SSNA, realiza reporte de Riesgos de corripción correspondeinte al  tercer cuatrimestre vigencia 2022 correspondiente al proceso de Sostenibilidad Financiera y Negocios Ambientales.
Con correo electronico del 05 de Diciembre de 2002 se realzan los ajustes correspondientes de los riesgos de corrupción correpondeintes a la Subdirección de Sostenibilidad Y negocios Ambientales.
GPM: En el tercer monitoreo al mapa de riesgos, se recibieron los reportes correspondientes a riesgos del proceso de adm y manejo y participación social, y en los casos necesarios se generaron las alertas por medio de correo electrónico con el propósito de revisión y ajuste. Evidencia: Carpeta_Act_4.2
SAF: Se remiten correo electrónicos con alertas luego de realizar el monitoreo de riesgos. Evidencia: 4.2 Alertas
DTAM: Se generan alertas de alistamiento del reporte del III cuatrimestre, con el fin de realziarel reporte atendiendo las obsercvaciones de la primera y segunda línea:
Se genera alerta de ajuste der eporte al SPM Orito: Anexo 2  OBS REPORTE RIESGOS DE CORRUPCIÓN SPM ORITO.
Anexo 2 OBSERVACIONES RIESGOS DE CORRUPCIÓN  PNN AMACAYACU.
Anexo 3  Riesgo de Corrupción 234 Acción 1.- PNN Cahuinarí.
Anexo 4 RETROALIMENTACIÓN MAPA RIESGOSPNN RIO PURE
Anexo 5  ajustes realizados reporte mapa riesgos proceso AAMB
Anexo 6  AJUSTES OBS MAPA RIESGOS PROCESO AMSP
DTAN: En el tercer reporte al mapa de riesgos  2,022 se recibieron alertas tempranas  para realizar ajustes  el reporte realizado desde  la direccion terrirotial y las Areas Protegidas. Los lideres de la oficina de planeacion como pirmera linea de defensa enviaron  las alertas del reprote y la DTAN envio tramite de respuesta y ajustes  de la información aportada. Se adjunta 3 alertas tempranas del tercer cuatrimestre: Anexos: 1. Alerta - Preliminar Tercer cuatrimestre 2022.-  2. Riesgo 213  Rta a observacioens _ 3er Reporte de riesgos Servicio al Ciudadano.- 3. RTA  central DTAN_ RIESGO 3, SINAP , RIESGO DE GESTION.  
DTAO: Se han realizado los respectivos ajustes al reporte de mapa de riesgos. 
Evidencias: Carpeta Riesgos corrupción- 4.2
*Autoridad Ambiental - DTAO - Riesgo 23 - 24.pdf
*Correo- Re_ Reporte matriz de riesgos Autoridad Ambiental III T 2022
*Re_ Reporte matriz de riesgos Autoridad Ambiental III T 2022
DTCA: Se generan alertas  monitoreo y revisión de maa de riesgos. Evidencia: CARPETA OBSERVACIONES
DTOR: Se realizó la solicitud de los reportes con antelación para garantizar la consolidación oportuna, de la Dirección Territorial Orinoquía y áreas protegidas adscritas. 
Anexo 4.2.1 Sol_III_rep_MR_MO2022
DTPA: se realiza monitoreo a las acciones esxistentes, de control y de oportunidad remitidas por los responsables de estas en la DTPA y se generan los correos alerta, con las observación pertinentes
Anexo: 4.2 Correos alerta-observaciones seguimiento Mapa de riesgos y matriz de oportunidades</t>
  </si>
  <si>
    <r>
      <rPr>
        <b/>
        <sz val="12"/>
        <color rgb="FF000000"/>
        <rFont val="Arial Narrow"/>
      </rPr>
      <t>Subcomponente/proceso 5</t>
    </r>
    <r>
      <rPr>
        <sz val="12"/>
        <color rgb="FF000000"/>
        <rFont val="Arial Narrow"/>
      </rPr>
      <t xml:space="preserve"> 
Seguimiento</t>
    </r>
  </si>
  <si>
    <t>5.1.</t>
  </si>
  <si>
    <t>Primer Seguimiento al mapa de riesgos</t>
  </si>
  <si>
    <t>Mapa de riesgos con resultados del seguimiento publicado en portal Web</t>
  </si>
  <si>
    <t>Grupo de Control Interno</t>
  </si>
  <si>
    <t xml:space="preserve">GCI: Si bien el proceso de Evaluación Independiente realizó el 11-04-2022 mediante correo electrònico el reporte a la Oficina Asesora de Planeación del Riesgo de Gestiòn No 5  y los Riesgos de Corrupciòn No 205, 206, 207 y la Oportunidad No 4  con sus respectivas evidencias estableciendo cumplimiento en el seguimiento y monitoreo para el primer cuatrimestre.  
El Informe de Seguimiento del Mapa de Riesgos, se publicará hasta el 13 de mayo de 2022, en cumplimiento de la Ley 1474/2011. </t>
  </si>
  <si>
    <t>N.A. La actividad se encuentra programada para el mes de  mayo/22</t>
  </si>
  <si>
    <r>
      <rPr>
        <sz val="10"/>
        <color theme="1"/>
        <rFont val="Arial Narrow"/>
      </rPr>
      <t>GCI</t>
    </r>
    <r>
      <rPr>
        <b/>
        <sz val="10"/>
        <color theme="1"/>
        <rFont val="Arial Narrow"/>
      </rPr>
      <t>:</t>
    </r>
    <r>
      <rPr>
        <sz val="10"/>
        <color theme="1"/>
        <rFont val="Arial Narrow"/>
      </rPr>
      <t xml:space="preserve"> El primer Informe de Seguimiento del Mapa de Riesgos, fue publicado  el 13 de mayo de 2022, en cumplimiento de la Ley 1474/2011 en el siguiente link: https://www.parquesnacionales.gov.co/portal/es/transparencia-participacion-y-servicio-al-ciudadano/informes-de-evaluacion-y-gestion/vigencia-2022/. 
De igual forma se reportó a la Oficina Asesora de Planeación OAP en el marco del proceso de Evaluación Independiente el 18-08-2022 mediante correo electrònico, las evidencias del Riesgo de Gestiòn No 5  y los Riesgos de Corrupciòn No 205, 206, 207 y la Oportunidad No 4  con sus respectivas evidencias estableciendo cumplimiento en el seguimiento y monitoreo para el segundo cuatrimestre.  </t>
    </r>
  </si>
  <si>
    <t>5.2.</t>
  </si>
  <si>
    <t>Segundo Seguimiento al mapa de riesgos</t>
  </si>
  <si>
    <t>GCI: Se realizara el seguimiento respectivo en el periodo correspondiente al II Cuatrimestre de la vigencia 2022.</t>
  </si>
  <si>
    <t>N.A. La actividad se encuentra programada para el II cuatrimestre/22</t>
  </si>
  <si>
    <r>
      <rPr>
        <b/>
        <sz val="10"/>
        <color theme="1"/>
        <rFont val="Arial Narrow"/>
      </rPr>
      <t xml:space="preserve">
</t>
    </r>
    <r>
      <rPr>
        <sz val="10"/>
        <color theme="1"/>
        <rFont val="Arial Narrow"/>
      </rPr>
      <t>GCI:</t>
    </r>
    <r>
      <rPr>
        <b/>
        <sz val="10"/>
        <color theme="1"/>
        <rFont val="Arial Narrow"/>
      </rPr>
      <t xml:space="preserve"> </t>
    </r>
    <r>
      <rPr>
        <sz val="10"/>
        <color theme="1"/>
        <rFont val="Arial Narrow"/>
      </rPr>
      <t>El Informe de Seguimiento del Mapa de Riesgos, será publicado el próximo 9 de septiembre de 2022, en el enlace: https://www.parquesnacionales.gov.co/portal/es/transparencia-participacion-y-servicio-al-ciudadano/informes-de-evaluacion-y-gestion/vigencia-2022/</t>
    </r>
    <r>
      <rPr>
        <b/>
        <sz val="10"/>
        <color theme="1"/>
        <rFont val="Arial Narrow"/>
      </rPr>
      <t xml:space="preserve">. 
</t>
    </r>
  </si>
  <si>
    <t xml:space="preserve">GCI: El primer Informe de Seguimiento del Mapa de Riesgos, fue publicado  el 13 de mayo de 2022, en cumplimiento de la Ley 1474/2011 en el siguiente link: https://www.parquesnacionales.gov.co/portal/es/transparencia-participacion-y-servicio-al-ciudadano/informes-de-evaluacion-y-gestion/vigencia-2022/. 
De igual forma se reportó a la Oficina Asesora de Planeación OAP en el marco del proceso de Evaluación Independiente el 18-08-2022 mediante correo electrònico, las evidencias del Riesgo de Gestiòn No 5  y los Riesgos de Corrupciòn No 205, 206, 207 y la Oportunidad No 4  con sus respectivas evidencias estableciendo cumplimiento en el seguimiento y monitoreo para el segundo cuatrimestre.  </t>
  </si>
  <si>
    <t>5.3.</t>
  </si>
  <si>
    <t>Tercer Seguimiento al mapa de riesgos</t>
  </si>
  <si>
    <t>GCI: Se realizara el seguimiento respectivo en el periodo correspondiente al III Cuatrimestre de la vigencia 2022.</t>
  </si>
  <si>
    <t>N.A. La actividad se encuentra programada para el III cuatrimestre/22</t>
  </si>
  <si>
    <r>
      <rPr>
        <sz val="10"/>
        <color theme="1"/>
        <rFont val="Arial Narrow"/>
      </rPr>
      <t>GCI:</t>
    </r>
    <r>
      <rPr>
        <b/>
        <sz val="10"/>
        <color theme="1"/>
        <rFont val="Arial Narrow"/>
      </rPr>
      <t xml:space="preserve"> </t>
    </r>
    <r>
      <rPr>
        <sz val="10"/>
        <color theme="1"/>
        <rFont val="Arial Narrow"/>
      </rPr>
      <t>Se realizará el seguimiento respectivo con corte al 31-12-2022.</t>
    </r>
  </si>
  <si>
    <t xml:space="preserve">GCI: El segundo Informe de Seguimiento del Mapa de Riesgos, fue publicado  el 08 de septiembre de 2022, en cumplimiento de la Ley 1474/2011 en el siguiente link: https:https://www.parquesnacionales.gov.co/portal/es/transparencia-participacion-y-servicio-al-ciudadano/informes-de-evaluacion-y-gestion/vigencia-2022/.
Se realizará la publicación del informe del tercer Informe de Seguimiento del Mapa de Riesgos con corte al 31 de diciembre del 2022 el 16 de enero del 2023.
De igual forma se reporta a la Oficina Asesora de Planeación OAP en el marco del proceso de Evaluación Independiente mediante correo electrònico, las evidencias del Riesgo de Gestiòn No 5  y los Riesgos de Corrupciòn No 205, 206, 207 y la Oportunidad No 4  con sus respectivas evidencias estableciendo cumplimiento en el seguimiento y monitoreo para el segundo cuatrimestre.  </t>
  </si>
  <si>
    <t>AVANCE PROMEDIO DE LAS ACTIVIDADES EJECUTADAS FRENTE A LO PROGRAMADO PARA EL CUATRIMESTRE - RIESGOS DE CORRUPCIÓN</t>
  </si>
  <si>
    <r>
      <rPr>
        <b/>
        <sz val="14"/>
        <color theme="1"/>
        <rFont val="Arial Narrow"/>
      </rPr>
      <t>Plan Anticorrupción y de Atención al Ciudadano -</t>
    </r>
    <r>
      <rPr>
        <b/>
        <i/>
        <sz val="14"/>
        <color rgb="FFFF0000"/>
        <rFont val="Arial Narrow"/>
      </rPr>
      <t xml:space="preserve"> </t>
    </r>
    <r>
      <rPr>
        <b/>
        <i/>
        <sz val="14"/>
        <color theme="1"/>
        <rFont val="Arial Narrow"/>
      </rPr>
      <t>Vigencia  2022_V2</t>
    </r>
    <r>
      <rPr>
        <b/>
        <sz val="14"/>
        <color theme="1"/>
        <rFont val="Arial Narrow"/>
      </rPr>
      <t xml:space="preserve">                                                                                                                                                                                  </t>
    </r>
  </si>
  <si>
    <t>Componente 3:  Rendición de cuentas</t>
  </si>
  <si>
    <t xml:space="preserve">Subcomponente </t>
  </si>
  <si>
    <t>Actividades</t>
  </si>
  <si>
    <r>
      <rPr>
        <b/>
        <sz val="12"/>
        <color theme="1"/>
        <rFont val="Arial Narrow"/>
      </rPr>
      <t xml:space="preserve">Subcomponente 1                              </t>
    </r>
    <r>
      <rPr>
        <sz val="12"/>
        <color theme="1"/>
        <rFont val="Arial Narrow"/>
      </rPr>
      <t>Información de calidad y en lenguaje comprensible</t>
    </r>
  </si>
  <si>
    <t>1.1</t>
  </si>
  <si>
    <t xml:space="preserve">Informar periódicamente a la ciudadanía sobre los resultados de la gestión institucional. </t>
  </si>
  <si>
    <t>Elaboración y publicación de piezas de comunicaciones, con publicación en el portal Web, redes sociales, las carteleras y difusión a través de IN SITU RADIO, de acuerdo a la caracterización de usuarios de la entidad.
Nota: desde el Grupo de Comunicaciones - GCM se impartirán los respectivos lineamientos para la ejecución de la actividad</t>
  </si>
  <si>
    <t>Subdirección de Gestión y Manejo, Oficina Asesora de Planeación, Grupo de Participación Social  y  del Grupo de Comunicaciones - GCM, con el apoyo de las Direcciones Territoriales.</t>
  </si>
  <si>
    <t>02/01/2022 al 31/12/2022</t>
  </si>
  <si>
    <t>1.2</t>
  </si>
  <si>
    <t xml:space="preserve">Publicación de los Informes de Gestión de la entidad </t>
  </si>
  <si>
    <t>Elaboración y publicación de un informe semestral de Gestión de la entidad publicado en portal Web</t>
  </si>
  <si>
    <t>02/01/2022 y el 31/12/2022</t>
  </si>
  <si>
    <t>OAP: Con fecha 31/01/2021 se publicó el infrome de gestión de la entidad correspondiente a la vigencia 2021 https://www.parquesnacionales.gov.co/portal/wp-content/uploads/2022/01/pnn-informe-de-gestion-2021.pdf</t>
  </si>
  <si>
    <t>1.3</t>
  </si>
  <si>
    <t xml:space="preserve">Elaboración y divulgación del Informe de avances y logros de la entidad en desarrollo de los compromisos acordados en los Acuerdos de PAZ. </t>
  </si>
  <si>
    <t>Elaboración y publicación en portal Web del Informe de logros de la entidad en desarrollo de los compromisos acordados en los Acuerdos de PAZ</t>
  </si>
  <si>
    <t xml:space="preserve">Subdirección de Gestión y Manejo de Áreas Protegidas – GPM  (elabora) y Oficina Asesora de Planeación (revisa y publica) </t>
  </si>
  <si>
    <t>31/06/2022
cumplido</t>
  </si>
  <si>
    <t>CUMPLIDO</t>
  </si>
  <si>
    <t xml:space="preserve">OAP: El informe de Informe Rendición de Cuentas PAZ 2021_PNN; se publicó para consulta pública en el siguiente link https://www.parquesnacionales.gov.co/portal/es/transparencia-participacion-y-servicio-al-ciudadano/
</t>
  </si>
  <si>
    <t>1.4</t>
  </si>
  <si>
    <t xml:space="preserve">Actualizar la propuesta de contratación y dar inicio a la modernización del portal web </t>
  </si>
  <si>
    <t>Propuesta actualizada
Inicio al proceso de modernización del protal web institucional.</t>
  </si>
  <si>
    <t>Grupo de Comunicaciones - GCM -(apoyan GSIR - OAP)</t>
  </si>
  <si>
    <t>02/01/2022 y el 31/07/2022</t>
  </si>
  <si>
    <t xml:space="preserve">GCM:Flujo de navegación, estructuración, prototipado y adaptación de la estructura actual de la página a los lineamientos y esquema entregado por ministerio de medio ambiente, proceso que se está ejecutando en tiempo record con recursos donados por KFW los cuales se han optimizado al máximo para la entrega, fecha estimada de entrega 1 de octubre, fecha estimada de lanzamiento 1 de noviembre.
link: </t>
  </si>
  <si>
    <t xml:space="preserve">Propuesta actualizada, inició al proceso de modernización del portal web institucional. 
En fase de estabilización para dar incio a socialización y asignación de roles a los funcioanrios de la entidad y actualización con datos en marco de la finalziación del periodo 2022 e inciio del 2023.
Enlace evidencia: https://test.parquesnacionales.gov.co/
  </t>
  </si>
  <si>
    <r>
      <rPr>
        <b/>
        <sz val="12"/>
        <color theme="1"/>
        <rFont val="Arial Narrow"/>
      </rPr>
      <t xml:space="preserve">Subcomponente 2                             </t>
    </r>
    <r>
      <rPr>
        <sz val="12"/>
        <color theme="1"/>
        <rFont val="Arial Narrow"/>
      </rPr>
      <t xml:space="preserve">  Diálogo de doble vía con la ciudadanía y sus organizaciones</t>
    </r>
  </si>
  <si>
    <t xml:space="preserve">Generar espacios de diálogo social y divulgación de información, mediante estrategia de redes sociales  y otros medios de divulgación de  la entidad referidas a la gestión institucional. </t>
  </si>
  <si>
    <t>Espacios de diálogo virtuales y divulgación mejorados para la ciudadanía o grupos de valor o interes.</t>
  </si>
  <si>
    <t>Subdirección de Gestión y manejo de Áreas Protegidas y Direcciones Territoriales con el apoyo del Grupo de Comunicaciones - GCM y Direcciones Territoriales</t>
  </si>
  <si>
    <t>02/01/2022 al 30/07/2022</t>
  </si>
  <si>
    <t>GPM: *Vida Silvestre: Desde la Línea de Manejo de Vida Silvestre y en conjunto con el Grupo de Comunicaciones, y en concordancia con el numeral 1.1., se realizaron Instagram Life del Día de la Danta, Día de los Primates, Día del Perezoso, Lanzamiento del Documento del Programa de Conservación de Danta de Montaña en PNNC y Reubicacion del oso andino "Tama" en el Bioparque Wakata. Piezas graficas de divulgacion biologica y de conservacion de los anteriores Instagram Life y de las tematicas de Titi cabeciblanco, Tortugas de rio y marinas, Puma, Dias de la Vida Silvestre y Prevencion del trafico ilegal en semana santa.                                                                                          *Edu. Ambiental: Se realizó un espacio formativo con la Universidad Libre para abordar la temática de áreas protegidas, SINAP, Subsistema de Parques Nacionales Naturales y algunas experiencias asociadas a ecoturismo y el programa salud naturalmente en los parques.
Participación en el Foro ambiental Distrital en Bogotá sobre las áreas protegidas y cambio climático. (Evidencia: Anexo 4. Actividad educativa Universidad Libre 26 sep; evidencia: Anexo 1.AP soluciones naturales Cambio climático Foro Distrital 2Nov 2022)
Se llevó a cabo el Taller presencial Dialogo sobre interpretación en áreas silvestres protegidas. Actividad educativa en el marco del Convenio 001 de 2019 U. Pedagógica y Parques Nacionales Naturales, en la sede de PNN Bogotá. (Evidencia: Anexo 2. Actividad educativa 30 sept Interpretacion Costa rica)
De forma virtual se realizó el Espacio de Formación Ambiental para el Sector Defensa territorial. Actividad educativa en el marco del relacionamiento con SAVIA y MinDefensa para el fortalecimiento de integrantes de la Brigada 22. San José del Guaviare. (Evidencia: Anexo 3. Actividad educativa Sector defensa 21 sept)
GCM: Continuó con el posicionamos de Instagram lives en el marco de la labor misional, los cuales contaban con la participación de diferentes actores y aliados estratégicos de la comunidad de PNNC. 
A través de las redes sociales se realizaron 1.228 contenidos temáticos estratégicos así:
Septiembre: 311 publicaciones
Octubre: 476 publicaciones
Noviembre: 309 publicaciones
Diciembre: 132 publicaciones
Evidencia: Anexo 1.Estadísticas lives PNN 2022 (1)
DTAN: Para el  tercer cuatriemestre de 2022, el SFF Guaneneta de la Direccion Terrirotial  Andes Nororientales, realizo  2 actividades virtuales  que permitieron comunicar con la ciudadania la gestion realizada en una de las Areas Prtegidas de PNN de Colombia. se adjuntan los enlaces que permiten evideniciar las actividades realizadas.                                   1.  Diario del guardaparque de los 29 años del SFF Guanentá, actividades relacionadas con la recolección de semillas, propagación y siembra de frailejones que realiza el AP
https://fb.watch/gTPAa0dWRO/?mibextid=2Rb1fB
DTCA: Esta actividd fue cumplida en el reporte anterior
2. La importancia de los frailejones en el ecosistema,  características de los mismos, descripción de algunas especies y ejercicios de propagación que adelanta el AP
https://www.instagram.com/tv/ClWf7LiAfu6/?igshid=NWQ4MGE5ZTk=
No se aportan evidencias en el DRIVE. Se adjuntan enlaces web de las actividades desarrolladas.
DTOR: Se realizaron las siguientes acciones: 
I.  adelantó el conversatorio "Fortalecimiento a las Reservas Naturales de la Sociedad Civil - RNSC con el proyecto GEF/SINAP" en las "Tardes de Manduqueo con el SIRAP Orinoquia, el 14 de septiembre/2022 por las plataformas de Facebook Live: https://fb.watch/gZRSySaNR_/ y YouTube: https://youtu.be/JQAYIBp72wk del SIRAP Orinoquia.
II. se realizó el IV Encuentro BiodiverSirap Orinoquia, a través de las plataformas de Facebook Live y YouTube del SIRAPO, en el cual se socializaron experiencias de conservación en la región a partir de dos módulos: octubre 18: Módulo Conferencias TED. Enlace Facebook Live: https://fb.watch/gZY9_JI4dM/ - Enlace YouTube: https://youtu.be/C_BJHagGkbQ  yOctubre 19: Módulo Ponencias. Enlace Facebook Live: https://fb.watch/gZYgj8S6wy/
III. Tercer Boletín Virtual "El Zumbido del Orinoco", con el lanzamiento el 29 de noviembre/2022 por redes sociales del SIRAPO de Facebook Live: https://fb.watch/h76SnajLhg/ y YouTube: https://youtu.be/YHIG25BwKN8 y la participación de Corporinoquia y WWF Colombia como instituciones invitadas
Anexo 1. 2022 informe_GEF_Orinoquia
Anexo 2. Guiones IV_BiodiverSirap
Anexo 3. 2022 - Boletín virtual 3
PNN Cordillera de Los Picachos:
I. Se adelantó socialización ante comunidad estudiantil de la  I.E Roberto Duran, ubicado en el sector de gestión Huila, de "Las aves de nuestro Parque"; el día 18 de septiembre se realiza taller de Cambio Climático y deforestación ante la comunidad del Sector de gestión Pato Balsillas; El 15 septiembre se adelantó un taller de manejo de los residuos sólidos y el reciclaje, con estudiantes del I.E Verde Amazónico y el 27 de octubre 2022, se realiza talle, sobre la importancia de los primates  con el eco parche del colegio Verde amazónico, ubicados en la cabecera municipal de San Vicente del Caguán.
Anexo 4. Ayuda memoria aves de nuestro Parque
Anexo_5 _Cambio Climático-EA 18 sep (2)
Anexo 6. Ayuda_De_Memoria_Residuos_Sólidos.
Anexo 7. Socialización_Primates_Ecoparche.
Anexo 8. Presentación Primates de nuestro Parque
PNN Chingaza: Se realizó el Intercambio de experiencias denominado “Turismo de naturaleza – Alternativa para el buen vivir”, en modalidad virtual el día 28 de octubre de 2022 a las 8:00 am, liderado por el equipo de la línea Turismo de Naturaleza del PNN Chingaza, transmitido por el canal oficial de la entidad en YouTube, con previa difusión por Facebook y Twitter para lograr suscripciones al evento a través de las redes sociales: https://youtu.be/t68_csbZ1wA.
En las redes sociales institucionales se publicó en el periodo información de:
• Difusión del evento “Turismo de naturaleza – Alternativa para el buen vivir”, (Tweet 26, 27 y 28 de octubre 2022)
• Promoción ecoturismo en PNN Chingaza (Tweet 9 de octubre 2022)
• Reconocimiento a la labor del Guardaparques del PNN Chingaza Augusto Roldán (publicación Facebook de noviembre)
• Divulgación visita de grupo de niños del ICBF en el programa Salud Naturalmente en los parques
• (Publicación Facebook de noviembre)
Anexo 12. Informe redes sociales
DTPA: se reporto el especio en segundo cuatrimestre del año.</t>
  </si>
  <si>
    <t>2.2.</t>
  </si>
  <si>
    <t>Realizar sondeo ciudadano para priorizar los temas a tratar en las acciones de diálogo social a realizarse</t>
  </si>
  <si>
    <t>Encuesta virtual realizada y resultados</t>
  </si>
  <si>
    <t xml:space="preserve">Grupo de Comunicaciones - GCM </t>
  </si>
  <si>
    <t>01/04/2022 al 01/08/2022</t>
  </si>
  <si>
    <t xml:space="preserve">GCM: En este periodo se realizó una encuesta para conocer cuales son los canales de comunicación que más usan los usuarios para enterarse sobre la información de Parques Nacionales, así como la información que les interesa de PNNC. Esta encuesta se público en la página web, redes sociales y se envió por correo electrónico a la base de datos del Grupo de comunicaciones.
Link publicación en página:
https://www.parquesnacionales.gov.co/portal/es/encuesta-externa-parques-nacionales-naturales-de-colombia/
Evidencia: Anexo 2. Reporte de encuesta </t>
  </si>
  <si>
    <t>2.3.</t>
  </si>
  <si>
    <t>Realizar acciones de diálogo social en torno a la gestión institucional, previa aprobación de temas y mecanismos para su desarrollo en el Comité institucional de gestión y desempeño.</t>
  </si>
  <si>
    <t xml:space="preserve">3 acciones de diálogo según priorización aprobada en el comité  institucional de gestión y desempeño. 
</t>
  </si>
  <si>
    <t>Oficina Asesora de Planeación - Grupo de Comunicaciones - GCM y todas las dependencias de la entidad y Direcciones Territoriales (que propongan su realización) . 
SAF para temas administrativoc, financieros y contractuales</t>
  </si>
  <si>
    <t>N.A para el presente cuatrimestre</t>
  </si>
  <si>
    <t xml:space="preserve">GCM: Esta acción ya se cumplio en el trimestre pasado por lo cual no se repotan avances 
DTAN: En el tercer cuatriemestre la DTAN  aporta los informes mensuales en temas varios asociados a los indicadores de restauración:  1. Viveros.- 2. Individuos sembrados.- 3. Hectareas en resturación. La información aportada brinda  insumos que le permiten a PNNC contar con información de base  para el desarrollo de foros institucionales. La informacion consolidada a la fecha por área protegida reposa en el siguiente enlace, carpeta: viveros en funcionamiento ( no se aportan evidencias fisicas en el drive) https://drive.google.com/drive/folders/1TJQ0M_5pVxkwMrUd_dmkjjRDzHjBELjF?usp=sharing y en individuos sembrados https://drive.google.com/drive/folders/165cFOwwfvNC7m7zlobEt9ws7SyfCDmgF?usp=sharing 
DTAO: no se programo por parte de la DTAO, ni se tuvo instrucciones del nivel central
DTCA: Esta actividad fue cumplida en el reporte anterior
</t>
  </si>
  <si>
    <t>2.4.</t>
  </si>
  <si>
    <t xml:space="preserve">Evaluar las acciones de diálogo realizadas </t>
  </si>
  <si>
    <t>Informe que muestre el resultado de la estrategia implementada</t>
  </si>
  <si>
    <t>30/04/2022 al 31/04/2022</t>
  </si>
  <si>
    <t xml:space="preserve">GCM: Por medio de la publicidad para las rendiciones de cuentas se llegó a un público de 880 personas en las tres rendiciones de cuentas, obteniendo 10.811 impresiones en las redes de PNN Anexo 15 seguimientos a las vistas en rendición de cuentas </t>
  </si>
  <si>
    <t xml:space="preserve">GCM: Esta acción ya se cumplio en el trimestre pasado por lo cual no se repotan avances </t>
  </si>
  <si>
    <t>2.5.</t>
  </si>
  <si>
    <t>Promover y posicionar el servicio de guardaparques voluntario, permitiendo una participación activa de la ciudadanía interesada en este programa</t>
  </si>
  <si>
    <t xml:space="preserve">70 ciudadanos formados como guardarparques voluntarios, los cuales serán incorporados para apoyar la conservación de las Áreas Protegidas, </t>
  </si>
  <si>
    <t xml:space="preserve">Grupo de Planeación del Manejo con el apoyo del Grupo de Comunicaciones - GCM </t>
  </si>
  <si>
    <t>GCM: Desde el el grupo de co unicaciones se realizo una campaña donde se publicaron varios mensajes invitando a la comunidad en general a participar en el proceso de Guardaparques voluntarios, al igual se realizo un faceook live para explicar el proceso los requisitos para este proceso. Anexo 13 se encutran todas la piezas que se realizo para esta actividadGPM: En el programa se ha hecho toda la orientación correspondiente para la vinculación de guardaparques voluntarios en las tres categorias: Convocados, comunitarios e institucionales, en todo lo referente a inscripción, envió de formatos de seguimientos, envió de dotación y carnés. A la fecha se han vinculado 151 guardaparques. 
Por otro lado, en cuanto a guardaparques certificados, se han generado hasta el 20 de agosto 76 certificados, los cuales la gran mayoría pertenecen a la categoría de convocados.Evidencias: Carp. Certificados GPV
DTPA: En el PNN Farallones de Cali se firmo acuerdo colectivo (sin recursos) con una comunidad que alberga más de 300 personas suscrito el 8 de abril de 2022; en el que actualmente se viene implementando acciones enmarcadas en el acuerdo como caracterización, levantamiento de ortofotomosaicos, gestión con otras entidades, implementación de aislamientos.</t>
  </si>
  <si>
    <t xml:space="preserve">GPM: En el programa se ha hecho toda la orientación correspondiente para la vinculación de guardaparques voluntarios en las tres categorias: Convocados, comunitarios e institucionales, en todo lo referente a inscripción, envió de formatos de seguimientos, envió de dotación y carnés. A la fecha se han inscrito 177 voluntarios.
Por otro lado, en cuanto a guardaparques certificados, se han generado hasta el 16 de diciembre 118 certificados, los cuales la gran mayoría pertenecen a la categoría de convocados.
GCM: Esta acción ya se cumplio en el trimestre pasado por lo cual no se repotan avances </t>
  </si>
  <si>
    <r>
      <rPr>
        <b/>
        <sz val="12"/>
        <color theme="1"/>
        <rFont val="Arial Narrow"/>
      </rPr>
      <t xml:space="preserve">Subcomponente 3   </t>
    </r>
    <r>
      <rPr>
        <sz val="12"/>
        <color theme="1"/>
        <rFont val="Arial Narrow"/>
      </rPr>
      <t>Responsabilidad</t>
    </r>
    <r>
      <rPr>
        <b/>
        <sz val="12"/>
        <color theme="1"/>
        <rFont val="Arial Narrow"/>
      </rPr>
      <t xml:space="preserve">  -                       </t>
    </r>
    <r>
      <rPr>
        <sz val="12"/>
        <color theme="1"/>
        <rFont val="Arial Narrow"/>
      </rPr>
      <t>Incentivos para motivar la cultura de la rendición y petición de cuentas</t>
    </r>
  </si>
  <si>
    <t xml:space="preserve">Coordinación con la comunidad para la realización de acciones que promuevan la conservación y la protección de la biodiversidad de las AP, tales como: restauración ecológica, conservación de la biodiversidad y desarrollo de campañas de educación ambiental. 
</t>
  </si>
  <si>
    <t xml:space="preserve">Convocatorias realizadas para promover e incentivar la participación ciudadana en los procesos de conservación y protección de la biodiversidad </t>
  </si>
  <si>
    <t>Direcciones Territoriales (consolida lo realizado por las Áreas Protegidas), Subdirección de Gestión y Manejo y Grupo de Comunicaciones - GCM</t>
  </si>
  <si>
    <t xml:space="preserve">Identificación del grupo de valor,o del ciudadano a destacar  
Publicación en portal Web de las persona o entidades con mayor participación en las convocatorias por medios electrónicos  </t>
  </si>
  <si>
    <t xml:space="preserve">Comité de Gestión y Evaluación del desempeño Institucional con el apoyo del Grupo de Comunicaciones - GCM </t>
  </si>
  <si>
    <t>GCM: No se reportan avances</t>
  </si>
  <si>
    <t xml:space="preserve">Publicación en portal Web, en formato digital  con información de interés a la comunidad sobre gestiones, estudios, investigaciones adelantadas en la entidad sobre la biodiversidad y conservación de las Áreas Protegidas. </t>
  </si>
  <si>
    <t xml:space="preserve">Publicación de revistas, videos, boletines etc  descargables en formato digital </t>
  </si>
  <si>
    <t>Grupo de Comunicaciones - GCM con apoyo de DT-AP y NC</t>
  </si>
  <si>
    <t xml:space="preserve">DTAM: 
PNN Alto fragua: Publicación de información de interés 20 años  Hasta el momento están participando en la construcción de esta propuesta, delegados de WWF, Amazon Conservation Team-ACT y la Asociación de Cabildos del Pueblo Inga del Caquetá "Tandachiridu Ingakuna", actores estratégicos en la gestión y manejo del parque. Obviamente en esa construcción, desde nivel central nos ha estado acompañando Luisa cuyo acompañamiento se gestionó de acuerdo al conducto regular, desde la DTAM; conversatorio breve con la comunidad indígena (inga) que fue la precursora de la declaración del área protegida. 
Anexo 16 Preparatoria25FebreroAFIWAnexo 
Anexo 17 consolidado Publicación en portal Web Informacion interes
OBS OAP: considerando el avance parcial de la actividad se toma proporcional (100/2) 
DTAN: Se ha consolidado  y compartido información en temas de propagación y generalidades, avances en restauración que correponde a insumos que permiten divulgar los avances de la DTAN en estos temas. La información se ha enviado al nivel central Dra. Johanna Puentes, de la sub direccion de gestion y manejo. La direcion territorial ha comapartido un documento debidamente ilustrado y documentado, que reune las memorias de investigación en los temas de resturaciíón acologica ofreciendio a PNNC el desarrollo de publicaciones de los procesos de investigacion desarrollados en al direccion territorial Andes Nororientales. Las evidencias reposan en el siguiente enlace denominado PUBLICACIÓN DTAN https://drive.google.com/drive/folders/1RFfTJKinIGv8Ppx6_PozOJYiib_vBhMI?usp=sharing                              Evidencia: No se adjunta evidencia fisica en el DRIVE
DTOR: Para este reporte se remiten los siguientes enlaces de publicaciones en la pagina web  del PNN El Tuparro: 
1. https://www.parquesnacionales.gov.co/portal/es/ecoturismo/parques/region-amazonia-y-orinoquia/parque-nacional-natural-el-tuparro/
2. 
https://www.parquesnacionales.gov.co/portal/es/colombia-suma-hoy-23-parques-naturales-abiertos-al-ecoturismo/
3.
http://www.parquesnacionales.gov.co/portal/es/se-realizan-acciones-para-controlar-incendio-forestal-presentado-en-el-parque-nacional-natural-el-tuparro/
https://twitter.com/parquescolombia/status/1509564342739607560?s=24&amp;t=f1O_EaPs-CEhWqBnCOJL1Q
Anexo 3.3.1 Pub_El_Tuparro
Anexo 3.3.2 Pub_El_Tuparro
Anexo 3.3.3 Pub_El_Tuparro_incendio_f
DTCA: Desde la DTCA se ha apoyado al grupo de comunicaciones para publicación en el portar web, gestiones adelantas para la conservaión y bio diversidad de las áreas protegidas. Se evidencia con el link de las publicaciones:
1) Parques Nacionales Naturales de Colombia, comunidades campesinas y aliados trabajando juntos para la conservación del PNN Paramillo: http://www.parquesnacionales.gov.co/portal/es/parques-nacionales-naturales-de-colombia-comunidades-campesinas-y-aliados-trabajando-juntos-para-la-conservacion-del-pnn-paramillo/ 
2) 30 familias del corregimiento Tomarrazon en la Guajira dan ejemplo de conservación en la Cuenca Camarones:
http://www.parquesnacionales.gov.co/portal/es/30-familias-del-corregimiento-tomarrazon-en-la-guajira-dan-ejemplo-de-conservacion-en-la-cuenca-camarones/
</t>
  </si>
  <si>
    <t>DTAM: No se registran avances.
DTAN; Con corte al mes de agosto, la DTAN viene colgando la informacion de la estrategia de resturacion que si venen adelantando en las AP de la territorial, esta informacion a su vez es insumo para la oficina de comunicaciones con el fin de visulaizar las jornadas de restauracion que se adelantan, estas son colgadas en las paginas de redes sociales y la pagina institucional de la entidad. anexo: pantallazo de redes socilaes u link.
DTCA: Se ha realizado  desde las AP jusrisdicción de la DTCA con el apoyo del grupo de comunicaciones publicaciones, videos y boletines en formato digital, los cuales se han divulgado a la ciudadanía a través de las redes sociales de la entidad. Evidencia: Publicaciones</t>
  </si>
  <si>
    <r>
      <rPr>
        <b/>
        <sz val="12"/>
        <color theme="1"/>
        <rFont val="Arial Narrow"/>
      </rPr>
      <t>Subcomponente 4</t>
    </r>
    <r>
      <rPr>
        <sz val="12"/>
        <color theme="1"/>
        <rFont val="Arial Narrow"/>
      </rPr>
      <t xml:space="preserve">                              Evaluación y retroalimentación a  la gestión institucional</t>
    </r>
  </si>
  <si>
    <t xml:space="preserve">Elaboración de informe de evaluación del proceso de rendición de cuentas (Incluye la respuesta a grupos de valor o de interés). </t>
  </si>
  <si>
    <t>Informe del proceso de rendición de cuentas</t>
  </si>
  <si>
    <t xml:space="preserve">  Grupo Control Interno </t>
  </si>
  <si>
    <t>01/07/2022 al 30/12/2022</t>
  </si>
  <si>
    <t>N.A para el presente cuatrimestre=(ver fecha de ejecución)</t>
  </si>
  <si>
    <t xml:space="preserve">GCI: El día 2 de agosto de 2022, el Ministerio del Medio Ambiente efectuó Rendición de Cuentas del Sector Ambiente, se realizó el informe respectivo por la Oficina de Control Interno del Ministerio de Ambiente y Desarrollo Sostenible MADS.    </t>
  </si>
  <si>
    <t>Publicación del Informe en el portal Web</t>
  </si>
  <si>
    <t>Informe publicado en portal Web</t>
  </si>
  <si>
    <t>Grupo Control Interno</t>
  </si>
  <si>
    <t>01/07/2022 al 30/10/2022</t>
  </si>
  <si>
    <t xml:space="preserve">GCI: El día 2 de agosto de 2022, el Ministerio del Medio Ambiente efectuó Rendición de Cuentas del Sector Ambiente, se realizó la publicación del informe respectivo realizado por la Oficina de Control Interno del MADS en el siguiente link: https://www.parquesnacionales.gov.co/portal/wp-content/uploads/2022/09/informe-conclusiones-y-evaluacion-rendicion-de-cuentas-sector-ambiente-vigencias-2021-2022.pdf.  </t>
  </si>
  <si>
    <t>4.3</t>
  </si>
  <si>
    <t xml:space="preserve">Elaboración de acciones de mejoramiento dentro del proceso de rendición de cuentas que ameritan intervención y ajustes  </t>
  </si>
  <si>
    <t xml:space="preserve">Plan de mejoramiento </t>
  </si>
  <si>
    <t>30/10/2022 al 31/01/2023</t>
  </si>
  <si>
    <t xml:space="preserve">OAP: Una vez sea  publicado el informe de Control Interno al proceso de Rendición de cuenta, se analizarán llas recomendaciones para proyectar las acciones de mejora. </t>
  </si>
  <si>
    <t>OAP Las acciones de mejora corresponden mas al nivel sectorial dado que la entidad además de participar en la rendición de cuentas sectorial, ha descentralizado e innovado el proceso focalizando la rendición de cuentas a los proyectos de interés prioritario tales como los de restauración, ampliación de Áreas protegidas y ecoturismo</t>
  </si>
  <si>
    <t xml:space="preserve"> AVANCE PROMEDIO DE LAS ACTIVIDADES EJECUTADAS FRENTE A LO PROGRAMADO PARA EL CUATRIMESTRE - RENDICIÓN DE CUENTAS</t>
  </si>
  <si>
    <r>
      <rPr>
        <b/>
        <sz val="14"/>
        <color theme="1"/>
        <rFont val="Arial Narrow"/>
      </rPr>
      <t>Plan Anticorrupción y de Atención al Ciudadano -</t>
    </r>
    <r>
      <rPr>
        <b/>
        <i/>
        <sz val="14"/>
        <color theme="1"/>
        <rFont val="Arial Narrow"/>
      </rPr>
      <t xml:space="preserve">  Proyecto_2022_V2 </t>
    </r>
    <r>
      <rPr>
        <b/>
        <sz val="14"/>
        <color theme="1"/>
        <rFont val="Arial Narrow"/>
      </rPr>
      <t xml:space="preserve">                                                                                                                                                                               </t>
    </r>
  </si>
  <si>
    <t>Componente 4:  Servicio al Ciudadano</t>
  </si>
  <si>
    <r>
      <rPr>
        <b/>
        <sz val="14"/>
        <color theme="1"/>
        <rFont val="Arial Narrow"/>
      </rPr>
      <t>Subcomponente 1</t>
    </r>
    <r>
      <rPr>
        <sz val="14"/>
        <color theme="1"/>
        <rFont val="Arial Narrow"/>
      </rPr>
      <t xml:space="preserve">                           Estructura administrativa y Direccionamiento estratégico </t>
    </r>
  </si>
  <si>
    <t>Incorporar recursos en el presupuesto para el desarrollo de iniciativas que mejoren el servicio al ciudadano.</t>
  </si>
  <si>
    <t>Presupuesto asignado para la vigencia 2023, que respalden iniciativas que mejoren el servicio al ciudadano.</t>
  </si>
  <si>
    <t>Grupo de Atención al ciudadano,   Grupo de Gestión Financiera, y Oficina Asesora de Planeación y Direcciones Territoriales</t>
  </si>
  <si>
    <t>01/07/22 al 31/12/2022</t>
  </si>
  <si>
    <r>
      <rPr>
        <sz val="10"/>
        <color rgb="FF000000"/>
        <rFont val="Arial Narrow"/>
      </rPr>
      <t xml:space="preserve">SAF: En el ejercicio de Planeación y costeo anual, se realizó y se cuenta con presupuesto asignado de acuerdo con el PAA Vigencia de 2022 para las iniciativas que mejoren el Servicio al Ciudadano. 
</t>
    </r>
    <r>
      <rPr>
        <sz val="10"/>
        <color rgb="FF000000"/>
        <rFont val="Arial Narrow"/>
      </rPr>
      <t>Evidencias:</t>
    </r>
    <r>
      <rPr>
        <sz val="10"/>
        <color rgb="FF000000"/>
        <rFont val="Arial Narrow"/>
      </rPr>
      <t xml:space="preserve">
1.1 FORMATO PAA 2022
</t>
    </r>
    <r>
      <rPr>
        <sz val="10"/>
        <color rgb="FF000000"/>
        <rFont val="Arial Narrow"/>
      </rPr>
      <t>DTAO: No se cuenta con presupuesto para remodelacion y /o mantenimiento
DTAM: Mediante Resoluciones  Anexo 1 Resolucion No. 378 ppto de Inversión Nacion, Anexo 2 Resolucion No. 379  pptto de Inversión FONAM, Anexo 3 Resolucion No. 380 Adquisicion de bienes y servicios y Transferencias, se asigan y distribuye el presupuesto para la DTAM.
De esta forma se asignó el presupuesto por Nación para adquisición de bienes y servicios - infraestructura mejorada para la administración, la vigilancia y el control de las áreas protegidas - administración de las áreas del sistema de parques nacionales naturales y coordinación del sistema nacional de AP.
DTAN: Se publicó y adelantó el proceso del Contrato de Obra con el objeto:  “Contrato de obra a precios unitarios sin formula de reajuste para la adecuación del edificio MINAMBIENTE Bucaramanga Fase II, sede administrativa de la Dirección Territorial Andes Nororientales de PNN”, y que se encuentra actualmente en la etapa de prepliegos, el cual incluye incluye espacios físicos de atención y servicio al ciudadano para garantizar su accesibilidad. No se adjunta evidencia fisica.
DTPA: La Dirección Territorial Pacifico, establecio en los recursos solicitados la prestación de servicios para el proceso de atención al ciudadano disponiendolo para la contratación de personal administrativo de recepción; en donde para este cuatrimestre evaluado se realizo el proceso</t>
    </r>
    <r>
      <rPr>
        <sz val="10"/>
        <color rgb="FF000000"/>
        <rFont val="Arial Narrow"/>
      </rPr>
      <t xml:space="preserve"> </t>
    </r>
    <r>
      <rPr>
        <u/>
        <sz val="10"/>
        <color rgb="FF1155CC"/>
        <rFont val="Arial Narrow"/>
      </rPr>
      <t>https://community.secop.gov.co/Public/Tendering/ContractDetailView/Index?UniqueIdentifier=CO1.PCCNTR.3219345</t>
    </r>
    <r>
      <rPr>
        <sz val="10"/>
        <color rgb="FF000000"/>
        <rFont val="Arial Narrow"/>
      </rPr>
      <t xml:space="preserve">
DTOR: No se presenta avance en el periodo a reportar. 
DTCA: APLICA A PARTIR DEL 01/07/22</t>
    </r>
  </si>
  <si>
    <t>N.A. La actividad se encuentra programada para el III cuatrimestre</t>
  </si>
  <si>
    <r>
      <rPr>
        <sz val="10"/>
        <color theme="1"/>
        <rFont val="Arial Narrow"/>
      </rPr>
      <t xml:space="preserve">SAF: En el ejercicio de Planeación y costeo anual, se realizó y se cuenta con presupuesto asignado de acuerdo con el PAA Vigencia de 2022 para las iniciativas que mejoren el Servicio al Ciudadano. 
Evidencias:
1.1 FORMATO PAA 2022 el PAA Vigencia de 2022 para las iniciativas que mejoren el Servicio al Ciudadano.
</t>
    </r>
    <r>
      <rPr>
        <b/>
        <sz val="10"/>
        <color theme="1"/>
        <rFont val="Arial Narrow"/>
      </rPr>
      <t xml:space="preserve">- OAP: Esta actividad se cumplirá en el último trimestre de la vigencia 2022. En consecuencia no se tiene en cuenta el % reportado
</t>
    </r>
    <r>
      <rPr>
        <sz val="10"/>
        <color theme="1"/>
        <rFont val="Arial Narrow"/>
      </rPr>
      <t xml:space="preserve">
DTAM: Actividad cumplida en el primer cuatrimestre en donde se asignaron los recursos del presupuesto por Nación para adquisición de bienes y servicios - infraestructura mejorada para la administración, la vigilancia y el control de las áreas protegidas - administración de las áreas del sistema de parques nacionales naturales y coordinación del sistema nacional de AP.
</t>
    </r>
    <r>
      <rPr>
        <b/>
        <sz val="10"/>
        <color theme="1"/>
        <rFont val="Arial Narrow"/>
      </rPr>
      <t xml:space="preserve">- OAP: Esta actividad se cumplirá en el último trimestre de la vigencia 2022. En consecuencia no se tiene en cuenta el % reportado
</t>
    </r>
    <r>
      <rPr>
        <sz val="10"/>
        <color theme="1"/>
        <rFont val="Arial Narrow"/>
      </rPr>
      <t xml:space="preserve">DTAN: Se adelantó y adjudicó el proceso del Contrato de Obra con el objeto:  “Contrato de obra a precios unitarios sin formula de reajuste para la adecuación del edificio MINAMBIENTE Bucaramanga Fase II, sede administrativa de la Dirección Territorial Andes Nororientales de PNN”, el cual  incluye espacios físicos de atención y servicio al ciudadano para garantizar su accesibilidad. Se adjunta link del proceso en Secop e información General del Contrato:   </t>
    </r>
    <r>
      <rPr>
        <u/>
        <sz val="10"/>
        <color rgb="FF1155CC"/>
        <rFont val="Arial Narrow"/>
      </rPr>
      <t xml:space="preserve">https://www.secop.gov.co/CO1ContractsManagement/Tendering/ProcurementContractEdit/Update?ProfileName=CCE-17-Licitacion_Publica_Obra_Publica&amp;PPI=CO1.PPI.18137080&amp;DocUniqueName=ContratoDeCompra&amp;DocTypeName=NextWay.Entities.Marketplace.Tendering.ProcurementContract&amp;ProfileVersion=4&amp;DocUniqueIdentifier=CO1.PCCNTR.3732620&amp;prevCtxUrl=https%3a%2f%2fwww.secop.gov.co%2fCO1ContractsManagement%2fTendering%2fProcurementContractManagement%2fIndex&amp;prevCtxLbl=Contratos+
</t>
    </r>
    <r>
      <rPr>
        <sz val="10"/>
        <color theme="1"/>
        <rFont val="Arial Narrow"/>
      </rPr>
      <t xml:space="preserve">DTAO: No se cuenta con presupuesto para remodelacion y /o mantenimiento
DTCA: A la fecha no se ha iniciado el ejercicio a espera de los lineamientos de NC
DTOR: No se presenta avance en el periodo a reportar. 
</t>
    </r>
  </si>
  <si>
    <t>SAF: Se realizó la planeación financiera 2023 de acuerdo incluyendo requerimientos para mejorar el sevicio al ciudadano
Evidencias:
1.1. Planeación financiera 2023 Servicio al ciudadano
DTAM: Acorde a las directrices de la Oficina Asesora de Planeación se realizó el ejercico de la programaciónd el a inversión de 2023 por administración y fortalecimiento, en este ejecicio se priorizó los techos de la inversión para la contratación de del recurso humano, así como recursos para infraestructura, para fortalecert el proceso de atención de servicio al ciudadano. 
Anexo 1  DISTRIBUCION  2023
DTAN: Actividad cumplida y reportada en el segundo cuatriemstre de 2022.  "Se adelantó y adjudicó el proceso del Contrato de Obra con el objeto:  “Contrato de obra a precios unitarios sin formula de reajuste para la adecuación del edificio MINAMBIENTE Bucaramanga Fase II, sede administrativa de la Dirección Territorial Andes Nororientales de PNN”, el cual  incluye espacios físicos de atención y servicio al ciudadano para garantizar su accesibilidad. Se adjunta link del proceso en Secop e información General del Contrato:   https://www.secop.gov.co/CO1ContractsManagement/Tendering/ProcurementContractEdit/Update?ProfileName=CCE-17-Licitacion_Publica_Obra_Publica&amp;PPI=CO1.PPI.18137080&amp;DocUniqueName=ContratoDeCompra&amp;DocTypeName=NextWay.Entities.Marketplace.Tendering.ProcurementContract&amp;ProfileVersion=4&amp;DocUniqueIdentifier=CO1.PCCNTR.3732620&amp;prevCtxUrl=https%3a%2f%2fwww.secop.gov.co%2fCO1ContractsManagement%2fTendering%2fProcurementContractManagement%2fIndex&amp;prevCtxLbl=Contratos+" No se adjuntan evidencias
DTAO: No se cuenta con presupuesto para remodelacion y /o mantenimiento
DTCA:  Referente al presupuesto 2023 que se asignará para atender las iniciativas del PAAC, la Dirección Territorial Caribe deberá acatar lo expuesto en el DECRETO 397 DEL 17 DE MARZO DE 2022 y la DIRECTIVA PRESIDENCIAL No 08 AUSTERIDAD DEL GASTO_SEPTIEMBRE2022. Lo cual no permite incrementar el presupuesto.
DTOR: En la Dirección Territorial Orinoquía, se realizó asignación de recursos, como iniciativa que mejora el servicio al ciudadano, la contratación de dos contratistas, de los cuales uno tiene asignado, fortalecer la capacidad de interacción del equipo del área con visitantes en condicioes de discapacidad, pricipalmente aquellas personas sordas, especificamente en la inducción a visitantes, entrega de información oportuna del área protegida y apoyo en la producción de material grafico y de video que facilite la interación con esta población. 
Anexo 1.1.1 Insumos_Metas2023_pChi
DTPA: Se solicitó en el ejercicio de planeación 2023 un profesional de apoyo a la gestión en la atención al público  por los diferentes  canales (presencial, correo intitucional, telefonico, chat Whatsapp, participacion a feria)
Anexo: 1.1 Formato de programación PAA 2023 - DTPA_REV</t>
  </si>
  <si>
    <t>Establecer mecanismos de comunicación directa entre las áreas de servicio al ciudadano y la Alta Dirección para facilitar la toma de decisiones y el desarrollo de iniciativas de mejora.</t>
  </si>
  <si>
    <t xml:space="preserve">Informe semestral de resultados de la aplicación de las encuestas de satisfacción a usuarios. 
resultados de PQRs. que será presentado y retroalimentado en el Comité Directivo.  </t>
  </si>
  <si>
    <r>
      <rPr>
        <sz val="10"/>
        <color theme="1"/>
        <rFont val="Arial Narrow"/>
      </rPr>
      <t xml:space="preserve">Consolida: Grupo de Atención al ciudadano. Responsables de c/u de las dependencias según las actividades definidas y </t>
    </r>
    <r>
      <rPr>
        <i/>
        <sz val="10"/>
        <color theme="1"/>
        <rFont val="Arial Narrow"/>
      </rPr>
      <t>Direcciones Territoriales</t>
    </r>
  </si>
  <si>
    <t xml:space="preserve">SAF-GAU: El informe de resultados de as encuestas y el informe de resultados de PQRSD se presenta de manera trimestral y se publica en la página web de la entidad en el siguiente link: 
https://www.parquesnacionales.gov.co/portal/es/servicio-al-ciudadano/informe-de-peticiones-quejas-y-reglamos/
SSNA: En el mes de enero de 2002 se publicó el informe  semestral de encuestas de satisfacción realizadas en las Aras con vocación ecoturistica en el cual se puede apreciar los siguiente: 
-Se realizaron las encuestas de Satisfacción de visitantes que fueron aplicadas en 14 áreas protegidas con vocación ecoturística durante el periodo Enero – Diciembre de 2021, con el fin de conocer el perfil del visitante y el nivel de satisfacción respecto a los aspectos generales, actividades y servicios ecoturísticos que se ofrecen en las áreas protegidas con vocación ecoturística del Sistema de Parques Nacionales Naturales de Colombia - SPNN. 
Se analizaron de 1619 encuestas de satisfacción que fueron aplicadas durante el el periodo
Enero – Diciembre de 2021, en 14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-Se tuvieron en cuenta los siguinetes parametros : perfil del visitante, motivacion e interes por Area protegida, aspectos economicos, aspectos genrales , acividadaes y servicios ecoturisticos, entre otros.
Se anexa el nforme correspondeinte y los resultados obtenidos.
DTAO: se realiza  aplicacion de encuestas a los usuarios que ingresan a las sedes en consulta de nuestras areas protegidas o cualquier otro tramite. encuesta en formato AU_FO_14 
Evidencias: caperta servicio al ciudadano- 1.2 encuestas satisfaccion usuarios( Encuestas satisfaccion
Formato tabulación encuestas de satisfacción A. al Ciudadano2021 -2022-2)
DTAM: Se Genera el informe de encuestas de satisfacción 1er trimesdtre de 2022 DTAM.
Anexo 4 informe Encuestas satisfacción 1Er trimesdtre DTAM 
OBSV OAP : Teniendo en cuenta los insumos alcanzados se pondera sobre el 100% de cumplimiento
DTAN: 1. La direccion terrirorial  presentara  el informe de encuestas de satisfacción a los visitantes de las AP de la DTAN en el mes de julio de 2022, fecha en la que se consolida la informacion enviada por las AP con vocación ecoturistica para elaborar su respectivo analisis, elaboración  presentacion de informe al nivel central.   2. En relacion a las PQR tramitadas en la Direccion Territorial andes Nororientales; se envian mensualmente correo electronico aL GPC  el informe de todas la PQRS. Anexo: Se adjunta los correos electronicos de enero, febreo y marzo de 2022 enviando al nive central la información para su respectiva consolidación y seguimiento.
DTPA: Se han aplicado las encuestas de satisfacción a usuarios 
Anexo 01. ENCUESTAS USUARIOS ENE-MARZO 
Anexo 02. Formato tabulación encuestas de satisfacción A. al Ciudadano 2021-2022 
DTOR: Actividad semestral, no se presenta avance en el periodo a reportar. 
DTCA: Se están realizando encuestas a los usuarios y se tabulan mes a mes, esto se realiza en las Aps y en la Dirección Territorial. La información la vamos consolidando en una carpeta drive y trimestralmente se envian a NC (Correo de Parques Nacionales Naturales de Colombia - ENCUESTAS SATISFACCION USUARIOS)
</t>
  </si>
  <si>
    <r>
      <rPr>
        <sz val="10"/>
        <color rgb="FF000000"/>
        <rFont val="Arial Narrow"/>
      </rPr>
      <t xml:space="preserve">SAF-GAU: El informe de resultados de las encuestas y el informe de resultados de PQRSD se presenta de manera trimestral y se publica en la página web de la entidad en el siguiente link: 
https://www.parquesnacionales.gov.co/portal/es/servicio-al-ciudadano/informe-de-peticiones-quejas-y-reglamos/
Se encuentran publicados I y II trimestre 2022
DTAM: Acorde a la meta, se genera el informe II trimestre de encuestas de satisfacción y se remite al Grupo de Procesos Corporativos quienes consolidan la información semestral.
Anexo 1 ENCUESTAS DE SATISFACCIÓN DTAM II TRIMESTRE 2022
Anexo 2 informe Consolidado encuestas de satisfacción segundo trimestre 2022
DTAN: Se adelantó y adjudicó el proceso del Contrato de Obra con el objeto:  “Contrato de obra a precios unitarios sin formula de reajuste para la adecuación del edificio MINAMBIENTE Bucaramanga Fase II, sede administrativa de la Dirección Territorial Andes Nororientales de PNN”, el cual  incluye espacios físicos de atención y servicio al ciudadano para garantizar su accesibilidad. Se adjunta link del proceso en Secop e información General del Contrato: </t>
    </r>
    <r>
      <rPr>
        <sz val="10"/>
        <color rgb="FF000000"/>
        <rFont val="Arial Narrow"/>
      </rPr>
      <t xml:space="preserve">  </t>
    </r>
    <r>
      <rPr>
        <u/>
        <sz val="10"/>
        <color rgb="FF1155CC"/>
        <rFont val="Arial Narrow"/>
      </rPr>
      <t xml:space="preserve">https://www.secop.gov.co/CO1ContractsManagement/Tendering/ProcurementContractEdit/Update?ProfileName=CCE-17-Licitacion_Publica_Obra_Publica&amp;PPI=CO1.PPI.18137080&amp;DocUniqueName=ContratoDeCompra&amp;DocTypeName=NextWay.Entities.Marketplace.Tendering.ProcurementContract&amp;ProfileVersion=4&amp;DocUniqueIdentifier=CO1.PCCNTR.3732620&amp;prevCtxUrl=https%3a%2f%2fwww.secop.gov.co%2fCO1ContractsManagement%2fTendering%2fProcurementContractManagement%2fIndex&amp;prevCtxLbl=Contratos+
</t>
    </r>
    <r>
      <rPr>
        <sz val="10"/>
        <color rgb="FF000000"/>
        <rFont val="Arial Narrow"/>
      </rPr>
      <t>DTAO Encuestas usuarios: se aplica encuestas de satisfacción de usuarios a las personas que ingresan a las sedes a consultar sobre nuestras áreas protegidas o en consulta de otros trámites. encuestas en formato AU_FO_14 
Evidencias: carpeta servicio al ciudadano - 1.2                               
Encuestas Usuarios 2 trim 
Tabulacion II trimestre
PQRS: DTAO: Se realizaron los reportes de PQRS correspondientes a las meses de abril, mayo, junio y julio 2022. 
Evidencias:Anexo 1. Correo  - INFORME DE PQRS ABRIL 2022
Anexo 2. Correo - INFORM
DTCA: Se Genera el informe de encuestas de satisfacción a ususarios 2do trimestre de 2022 a partir de las encuestas realizadas y su respectiva tabulación y se envía a NC para su consolidación y generación del informe semestral de resultados de la aplicación de las encuestas de satisfaccion a usuarios. Evidencias:( Informe tabulación encuestas 2do trimestre de satisfacción a usuarios); (encuestas de satisfacción de usuarios 2do trimestre); (Correo de Parques Nacionales Naturales de Colombia - Encuestas de satisfacción) (analisis-encuestas-ii-trimestre-2022)
En cuanto a las PQRSD desde la DTCA se realiza el infomre mensual de las PQRSD tramitadas y se envía al GAC,(Correo de Parques Nacionales Naturales de Colombia - REPORTE PQRSD GESTIONADAS EN JUNIO) (Correo de Parques Nacionales Naturales de Colombia - REPORTE PQRSD GESTIONADAS EN MAYO DE 2022)(Correo de Parques Nacionales Naturales de Colombia - REPORTE QPRSD TRAMITADAS EN JULIO) el GAC realiza el informe el cual es publicado en la Intranet de la entidad. https://www.parquesnacionales.gov.co/portal/wp-content/uploads/2022/07/informe-pqrsd-ii-trimestre-2022.pdf. (informe-pqrsd-ii-trimestre-2022)E DE PQRS MAYO 2022
Anexo 3. Correo - INFORME DE PQRS JUNIO 2022
Anexo 4. Correo - INFORME DE PQRS JULIO 2022
DTOR: La Dirección Territorial Orinoquía genera los insumos requeridos por Nivel Central para la consolidación del informe de peticiones, quejas y reclamos, el cual fue publicado en el enlace de transparecnia de la pagina web de Parques Nacionales Naturales de Colombia. 
1.2.1  informe-pqrsd-ii-trimestre-2022
DTPA: Se han aplicado las encuenstas de satisfacción a usuarios 
Anexo 01. ENCUESTAS USUARIOS ABRIL-JUNIO 
Anexo 02. Formato tabulación encuestas de satisfacción Abril-Junio</t>
    </r>
  </si>
  <si>
    <t>SAF-GAU: El informe de resultados de las encuestas de satisfacción a usuarios y el informe de resultados de PQRSD se presenta de manera trimestral y se publica en la página web de la entidad en el siguiente link: 
https://www.parquesnacionales.gov.co/portal/es/servicio-al-ciudadano/informe-de-peticiones-quejas-y-reglamos/
Se encuentran publicados y actualizados al IIl trimestre 2022
DTAM: Acorde a la meta, se genera el informe IIU trimestre de encuestas de satisfacción y se remite al Grupo de Procesos Corporativos quienes consolidan la información semestral.
Anexo 2 INFORME ENCUESTAS SATISFACCIÓN DTAM III TRIM 2022
Anexo 3 informe Consolidado encuestas de satisfacción tercer trimestre 2022
DTAN: 1. Para el tercer cuatrimestre de 2022 la DTAN   ha enviado el informe de encuestas de satisfaccion  al nivel central mediante correo electronico para su respectiva consolidación.  Se adjunta correoelectronico de fecha 07 de octubre de 2022 com la informacion reportada por al DTAN. Asi mismo la direccion terrirotial envia el informe de encuestasde satisfaccion aplicadas en las Areas Protegidas con vocacion ecoturistica al segundo semestre de 2022. (Informe semestral de encuetas de satisfacción)   el seguimiento a las PQR se viene haciendo y reportando en la ,matriz general del sistema documental ORFEO dodne se puede identificar  el tramite de respuesta  en los tiempos legales para el tramite de PQR. Se adjunta matriz de PQR con el registrosde las respeustgas a la peticiones  que se han tramitado en al DTAN y sus Areas Protegidas.   Anexos: 1. CORREO ENVIANDO INF  3 TRIMESTRE.-  2. 2022 Informe Semestral Encuestas Satisfacción DTAN.-  3. DTAN Matriz de PQR y tramite de respuesta                         
DTAO:  Se aplicaron las  encuestas de satisfacción de usuarios a las personas que ingresan a las sedes a consultar sobre nuestras áreas protegidas o en consulta de otros trámites. encuestas en formato AU_FO_14 
Evidencias: carpeta servicio al ciudadano - 1.2              Encuestas Usuarios  
Tabulacion III trimestre
PQRS: DTAO: Se realizaron los reportes de PQRS correspondientes al 3 trimestre del PAA
Evidencias: carpeta servicio al ciudadano - 1.2  PQRS  
Correo  - INFORME PQRS DTAO - PAA 3 Trim 2022
Correo  - INFORME PQRS DTAO - PAA 4 Trim 2022
DTCA: Esta actividad ya se cumplio
DTPA:Se han aplicado las encuenstas de satisfacción a usuarios 
1.2 Anexos
-Encuesta de usuarios septiembre-diciembre 
-Formato tabulación encuestas de satisfacción septiembre-diciembre</t>
  </si>
  <si>
    <r>
      <rPr>
        <b/>
        <sz val="14"/>
        <color theme="1"/>
        <rFont val="Arial Narrow"/>
      </rPr>
      <t xml:space="preserve">Subcomponente 2                            </t>
    </r>
    <r>
      <rPr>
        <sz val="14"/>
        <color theme="1"/>
        <rFont val="Arial Narrow"/>
      </rPr>
      <t xml:space="preserve"> Fortalecimiento de los canales de atención</t>
    </r>
  </si>
  <si>
    <t xml:space="preserve">Realizar ajustes razonables a los espacios físicos de atención y servicio al ciudadano para garantizar su accesibilidad de acuerdo con la NTC 6047. </t>
  </si>
  <si>
    <t xml:space="preserve">Ejecución de las obras programadas de acuerdo con el presupuesto asignado para la vigencia, teniendo en cuenta los Diseños arquitectónicos y cronograma de las obras  a realizar, y de acuerdo con los autodiagnósticos y diagnósticos aplicados. </t>
  </si>
  <si>
    <t xml:space="preserve">
Grupo de Infraestructura y Direcciones Territoriales</t>
  </si>
  <si>
    <t>SAF: Se han realizado diseños, especificaciones, cantidades de obra y presupuestos correspondientes para los espacios físicos de atención al ciudadano con discapacidad que cuentan con diagnóstico remitido por las Direcciones Territoriales, las sedes que son propiedad de parques ya están en proceso de modificación para que cumplan con la norma de accesibilidad, para las sedes en arriendo se estableció comunicación con los propietarios indicando las condiciones que necesitan las sedes de parques para poder brindar una atención incluyente,  ya que parques no puede intervenir ni hacer inversiones de infraestructura en predios que no sean de propiedad de la entidad.     
Todas las Obras de Infraestructuras Nuevas de Parques Nacionales tienen como requerimiento cumplir con la norma NTC 6047   
DTAO: no se cuenta con presupuesto para remodelacion y /o mantenimiento
OBS OAP: la Territorial debe adelantar gestiones coordinadas para la consecución de presupuestos para dar cumplimeitno a la actividad.
DTAM: Este año asignaron $1.500.000.000 millones para el PNN Amacayacu. Proceso que será manejado por Nivel Central
OBS OAP: No se evidencia avance en la actividad programada
DTPA: En la instalaciones fisicas de la DTPA no se ha desarrollado para el periodo reportado obras civiles, ni la elaboración de diseños arquitectonico, toda vez que la infraestructura de la territorial ya cuenta con la accesibilidad pertinente. 
OBS AOP: No se evidencian avances por tanto el avance es 0
DTOR: No se presenta avance en el periodo a reportar. 
DTCA: Se asignaron recursos para el mejoramiento de la infraestructura a las siguientes áreas: DTCA, PNN Tayrona, SFF El Corchal, PNN Corales del Rosario y SFF Los Flamencos. De los cuales ya el PNN TAYRONA tiene contrato y esta iniciando ejecucion. (CONTRATO DE COMPRAVENTA N°002-DE 2022- ACEPTACION DE LA OFERTA SASI-DTCA-001-2022)</t>
  </si>
  <si>
    <r>
      <rPr>
        <sz val="10"/>
        <color rgb="FF000000"/>
        <rFont val="Arial Narrow"/>
      </rPr>
      <t xml:space="preserve">SAF: La entidad incorpora en su presupuesto recursos destinados para garantizar el acceso real y efectivo de las personas con discapacidad a los servicios que ofrece.
El porcentaje se toma del avance de las adecuaciones de las diferentes sedes admnistrativas de las 6 direcciones territoriales y nivel central, evaluando solo acceso al medio fisico. Evidencia 2.1 Autoevaluación NTC 6047.
DTAM: Como se mencionó en el reporte anterior, las actividades de ejecución de obras para la DTAM se llevan o coordinan en Infraestructura de Nivle Central.
</t>
    </r>
    <r>
      <rPr>
        <b/>
        <sz val="10"/>
        <color rgb="FF000000"/>
        <rFont val="Arial Narrow"/>
      </rPr>
      <t xml:space="preserve">-OAP: se mantiene % reportado por SAF_GI
</t>
    </r>
    <r>
      <rPr>
        <sz val="10"/>
        <color rgb="FF000000"/>
        <rFont val="Arial Narrow"/>
      </rPr>
      <t>DTAN: La obra de infraestructura  donde se  tiene planeadas las mejoras  a los espacios fisicos de atención y servicio al ciudadanose encuentra en ejecución  “Contrato de obra a precios unitarios sin formula de reajuste para la adecuación del edificio MINAMBIENTE Bucaramanga Fase II, sede administrativa de la Dirección Territorial Andes Nororientales de PNN” se adjunta enlace del contrato en el secop. ( No se aportan evidencias)  Anexo</t>
    </r>
    <r>
      <rPr>
        <sz val="10"/>
        <color rgb="FF000000"/>
        <rFont val="Arial Narrow"/>
      </rPr>
      <t xml:space="preserve">: </t>
    </r>
    <r>
      <rPr>
        <u/>
        <sz val="10"/>
        <color rgb="FF1155CC"/>
        <rFont val="Arial Narrow"/>
      </rPr>
      <t xml:space="preserve">https://www.secop.gov.co/CO1ContractsManagement/Tendering/ProcurementContractEdit/Update?ProfileName=CCE-17-Licitacion_Publica_Obra_Publica&amp;PPI=CO1.PPI.18137080&amp;DocUniqueName=ContratoDeCompra&amp;DocTypeName=NextWay.Entities.Marketplace.Tendering.ProcurementContract&amp;ProfileVersion=4&amp;DocUniqueIdentifier=CO1.PCCNTR.3732620&amp;prevCtxUrl=https%3a%2f%2fwww.secop.gov.co%2fCO1ContractsManagement%2fTendering%2fProcurementContractManagement%2fIndex&amp;prevCtxLbl=Contratos+
</t>
    </r>
    <r>
      <rPr>
        <sz val="10"/>
        <color rgb="FF000000"/>
        <rFont val="Arial Narrow"/>
      </rPr>
      <t xml:space="preserve">DTAO: No se cuenta con presupuesto para remodelacion y /o mantenimiento
DTCA: En la DTCA se está ejecutando obra pública consistente en mantenimiento de la infraestructura de la DTCA de PNNC, según las cantidades, diseños y especificaciones de obra elaboradas por el grupo de infraestructura de PNNCc a NC. A la fecha se cuenta con actas de obras parciales
DTOR: No se presenta avance en el periodo a reportar. 
DTPA: En la instalaciones fisicas de la DTPA no se ha desarrollado para el periodo reportado obras civiles, ni la elaboración de diseños arquitectonico, toda vez que la infraestructura de la territorial ya cuenta con la accesibilidad pertinente. </t>
    </r>
  </si>
  <si>
    <t>SAF: La entidad incorpora en su presupuesto recursos destinados para garantizar el acceso real y efectivo de las personas con discapacidad a los servicios que ofrece.
El porcentaje se toma del avance de las adecuaciones de las diferentes sedes admnistrativas de las 6 direcciones territoriales y nivel central, evaluando solo acceso al medio fisico. Evidencia 2.1 Autoevaluación NTC 6047 
DTAM: Como se mencionó en el reporte anterior, las actividades de ejecución de obras para la DTAM se llevan o coordinan en Infraestructura de Nivle Central
DTAN: La  direccion territorial en cabeza de la coordinadora administraiva y financiera ha informado La obra de infraestructura  donde se  tiene planeadas las mejoras  a los espacios fisicos de atención y servicio al ciudadanose encuentra en ejecución  “Contrato de obra a precios unitarios sin formula de reajuste para la adecuación del edificio MINAMBIENTE Bucaramanga Fase II, sede administrativa de la Dirección Territorial Andes Nororientales de PNN” se adjunta enlace del contrato en el secop. ( No se aportan evidencias)  Anexo: https://www.secop.gov.co/CO1ContractsManagement/Tendering/ProcurementContractEdit/Update?ProfileName=CCE-17-Licitacion_Publica_Obra_Publica&amp;PPI=CO1.PPI.18137080&amp;DocUniqueName=ContratoDeCompra&amp;DocTypeName=NextWay.Entities.Marketplace.Tendering.ProcurementContract&amp;ProfileVersion=4&amp;DocUniqueIdentifier=CO1.PCCNTR.3732620&amp;prevCtxUrl=https%3a%2f%2fwww.secop.gov.co%2fCO1ContractsManagement%2fTendering%2fProcurementContractManagement%2fIndex&amp;prevCtxLbl=Contratos+
DTAO: No se cuenta con presupuesto para remodelacion y /o mantenimiento
DTCA: La Dirección Territorial Caribe adelanto obras de mejoramiento y mantenimiento en la sede administrativa, se adjuntan imágenes.
DTOR: En el PNN Chingaza realizó las siguientes adecuaciones con el fin de garantizar la accesibilidad a medios físicos de acceso de servicio al ciudadano:
1. El alcance de las obras se enfocó en el mejoramiento de la planta turística, mantenimiento a la infraestructura operativa y la construcción y mantenimiento de senderos bajo el marco del plan de ordenamiento ecoturístico en vigencia 2022 – 2027 del Parque Nacional Natural Chingaza. 
Anexo 2.1.1 Informe de obras 2022_mtto
2. AL finalizar el año 2022 e equipo de infraestructura realizo un total de 5 intervenciones en senderos, siendo los senderos: Suasie en descenso, sendero de los sentidos, sendero laguna seca, sendero plantas del camino y sendero La Arboleda – Alto de Cóndores.
Anexo 2.1.2 Informe de obras_2022senderos
3. En el mes de noviembre finalizan las actividades en obras por parte del equipo de infraestructura de PNN Chingaza, se presenta el trabajo realizado en las vallas a lo largo del año bajo el marco del plan de mantenimiento de vallas 2021 – 2027. Se realizo la ejecución completa del plan para el año 2021 y 2022 y se avanzo significativamente en las actividades programadas para el plan de vallas del año 2023. 
Anexo 2.1.3 Informe_de_vallas2022
DTPA: En la instalaciones fisicas de la DTPA no se ha desarrollado para el periodo reportado obras civiles, ni la elaboración de diseños arquitectonico, toda vez que la infraestructura de la territorial ya cuenta con la accesibilidad pertinente. 
En el AP PNN Gorgona se viene adelantando una obra de pasarelas, con la finalidad de atender visitantes con alguntipo de discapacidad.
Anexo: 2.1 Estudio previo proceso contrctual estación de buceo y pasarelas PNN Gorgona</t>
  </si>
  <si>
    <t>Evaluar y realizar seguimiento a los instrumentos y herramientas implementadas para garantizar la accesibilidad (para personas con discapacidad visual) a la página web de la entidad (Implementación de la NTC 5854 y Convertic).dos evaluaciones una semestral</t>
  </si>
  <si>
    <t>Elaborar y socializar lineamientos relacionados con la atención en situación de discapacidad visual. 
Dos evaluaciones (una cada semestre) para reducir los hallazgos reportados en el diagnóstico realizado a través del sitio http://www.tawdis.net/  -</t>
  </si>
  <si>
    <t>Grupo de Tecnologías de la información y las comunicaciones y Grupo de Atención al ciudadano</t>
  </si>
  <si>
    <t xml:space="preserve">SAF:La implementanción de esta actividad se esta revisando con el grupo GTIC
GTIC:Se realiza el test de tawdis para revisar estado actual de la plataforma web: "https://www.parquesnacionales.gov.co", se da por entender que siempre va ver falencias y que por ser un gestor de contenidos, donde muchas personas ingresan contenido,  se hace más complejo tener los criterios de accesibilidad en estado perfecto, pero se esta trabajando para mejorar cada vez más. Se adjunta tawdis, obteniendo los siguientes resultados: 
64 Problemas
en 5 criterios de éxito
Son necesarias correcciones
La información y los componentes de la interfaz de usuario deben ser presentados a los usuarios de modo que puedan percibirlos. Perceptible 22
Los componentes de la interfaz de usuario y la navegación deben ser operables. Operable 9
La información y el manejo de la interfaz de usuario debe ser comprensible. Comprensible 0
El contenido debe ser suficientemente robusto como para ser interpretado de forma fiable por una amplia variedad de agentes de usuario, incluyendo las ayudas técnicas. Robusto 33
DTAN: Se publicó y adelantó el proceso del Contrato de Obra con el objeto:  “Contrato de obra a precios unitarios sin formula de reajuste para la adecuación del edificio MINAMBIENTE Bucaramanga Fase II, sede administrativa de la Dirección Territorial Andes Nororientales de PNN”, y que se encuentra actualmente en la etapa de prepliegos, el cual incluye incluye espacios físicos de atención y servicio al ciudadano para garantizar su accesibilidad. 
en el link que me remitió cargué el Estudio Previo publicado en SECOP II:
https://drive.google.com/drive/folders/1xU-4x_qSRQWUti9bNKKI5uqBoJ057-UL?usp=sharing
NO SE ADJUNTA EVIDENCIA EN DRIVE.
</t>
  </si>
  <si>
    <r>
      <rPr>
        <sz val="10"/>
        <color theme="1"/>
        <rFont val="Arial Narrow"/>
      </rPr>
      <t xml:space="preserve">GTIC´s Se realizo el test de tawdis encontrando una mejora en los cuatros aspectos a evaluar en el test: perceptible, operable, compresible y robusto, en cuanto a las anteriores evaluaciones. Obteniendo los siguientes problema del test:
28 Problemas
en 3 criterios de éxito
Son necesarias correcciones
La información y los componentes de la interfaz de usuario deben ser presentados a los usuarios de modo que puedan percibirlos. Perceptible 16
Los componentes de la interfaz de usuario y la navegación deben ser operables. Operable 12
La información y el manejo de la interfaz de usuario debe ser comprensible. Comprensible 0
El contenido debe ser suficientemente robusto como para ser interpretado de forma fiable por una amplia variedad de agentes de usuario, incluyendo las ayudas técnicas. Robusto 0 
Se sigue trabajando para mejorar y mantener la página, y mejorar los criterios del test
SAF: La implementación de esta actividad se esta revisando con el grupo GTIC
</t>
    </r>
    <r>
      <rPr>
        <b/>
        <sz val="10"/>
        <color theme="1"/>
        <rFont val="Arial Narrow"/>
      </rPr>
      <t>OAP: se mantiene el % de avance de GTIC´s</t>
    </r>
  </si>
  <si>
    <t>SAF: La implemetanción de esta actividad se esta revisando con el grupo GTIC
GTIC: Se realiza diagnostico de la página web por medio del sitio http://www.tawdis.net/, obteniendo 30 probemas en 3 criterios:
-perceptible 17 problemas
-operable 13 problemas
-compresible 0 
-robusto 0.
Minimizando el número de problemas obtenidos en anteriores test. Se hace notable que es una página pública y que mucho de los errores es debido al contenido expuesto por diferentes personas. Se adjunta diagnostico</t>
  </si>
  <si>
    <t>Sensibilizar a los funcionarios y contratistas sobre el uso y funcionamiento de la herramienta SIEL,  para garantizar el servicio de accesibilidad de personas con discapacidad auditiva, teniendo en cuenta que el usuario debe estar registrado en el Centro de Relevo.</t>
  </si>
  <si>
    <t xml:space="preserve">3 sensibilizaciones al personal de atención al ciudadano (mínimo dos personas) en el uso y funcionamiento del Servicio de Interpretación en Línea - SIEL.
Nota: se debe concertar un cronograma que precise las fechas de realización.   (abril-agosto-noviembre)
   </t>
  </si>
  <si>
    <t>Nivel central, Direcciones Territoriales, con el apoyo del Grupo de Atención al ciudadano</t>
  </si>
  <si>
    <t>SAF-GAU: Se programaron sensibilizaciones para los contratistas y funcionarios sobre el uso de la herramienta SIEL, las charlas son programadas para los meses de abril, agosto y noviembre.
Cronograma fila 12
https://docs.google.com/spreadsheets/d/1WuQ-kyUy4I7P5EkCJmOAM7W18L-04bWS/edit#gid=768464728
DTAM: No se presenta avance en el periodo a reportar. 
DTAN: En el primer cuatrimestre de 2022 no se ha recibido  en la DTAN socialización sobre Servicio de Interpretación en Línea - SIEL. 
OBS OAP: La DT debe adelantar gestión para coordinar con el NC la realización de las sensibilizaciones
DTPA: El personal para el servicio de atención al ciudadano, es contratista en la territorial, por lo tanto no hace parte del programa de capacitaciones.
Sin embargo, la persona encargada de atención al ciudadano en la territorial, tiene conocimiento sobre el centro de relevo del MINTIC, y cuenta con la APP Movil para la implementación de la misma en el momento que se requiera.
OBS OAP: La DT debe adelantar gestión para coordinar con el NC la realización de las sensibilizaciones
DTOR: No se presenta avance en el periodo a reportar. 
DTCA: Se está a la espera del cronograma del GAC</t>
  </si>
  <si>
    <r>
      <rPr>
        <sz val="10"/>
        <color rgb="FF000000"/>
        <rFont val="Arial Narrow"/>
      </rPr>
      <t xml:space="preserve">SAF-GAU: El 29 de abril se realizó la Sensibilización Centro de Relevo - SIEL. Adicionalmente se programaron sensibilizaciones para los contratistas y funcionarios sobre el uso de la herramienta SIEL para los meses de agosto y noviembre.
Cronograma fila 12
https://docs.google.com/spreadsheets/d/1WuQ-kyUy4I7P5EkCJmOAM7W18L-04bWS/edit#gid=768464728
Evidencias: 
2.3 Asistencia-v-29-04-22.xlsx Sensibilización SIEL
DTAM: Por parte del Grupo de Servicio al Ciudadano se tiene programada sensibilización para el día 25 de agosto.
Anexo 3  Sensibilización SIEL jue 25 de ago de 2022 1100  12
DTAN:  Para el segundo cuatrimestre de 2022 no se ha recibido  en la DTAN socialización sobre Servicio de Interpretación en Línea - SIEL. 
</t>
    </r>
    <r>
      <rPr>
        <b/>
        <sz val="10"/>
        <color rgb="FF000000"/>
        <rFont val="Arial Narrow"/>
      </rPr>
      <t xml:space="preserve">-OAP: la DT debe coordinar con la Sede Central la realización de esta actividad.
</t>
    </r>
    <r>
      <rPr>
        <sz val="10"/>
        <color rgb="FF000000"/>
        <rFont val="Arial Narrow"/>
      </rPr>
      <t>DTAO: Desde el nivel central se programa Sensibilización SIEL para el 25 agosto 2022
Evidencia: Correo  Invitación_ Sensibilización SIEL jue 25 de ago de 2022 11_00 - 12_00 (COT) (Buzón Calidad Territorial - DTAO)
DTCA: Desde la DTCA se participó en la sensibilización programada por GAC. (Asistencia-v-29-04-22.xlsx Sensibilización SIEL - GD_FO_02) , fecha en que ya se había enviado informe PAAC primer seguimiento; (Presentación SIEL) . Adicional a ello la DTCA organizó a todo el personal de atención al ciudadano de la DT y sus AP una capacitacón de la herramienta SIELcon apoyo de NC.( Asistencia 25082020 Centro de Relevo SIEL DTCA Y AP)</t>
    </r>
    <r>
      <rPr>
        <b/>
        <sz val="10"/>
        <color rgb="FF000000"/>
        <rFont val="Arial Narrow"/>
      </rPr>
      <t xml:space="preserve">
</t>
    </r>
    <r>
      <rPr>
        <sz val="10"/>
        <color rgb="FF000000"/>
        <rFont val="Arial Narrow"/>
      </rPr>
      <t>DTOR: Se partició en la Sensibilización Centro de Relevo - SIEL, programada por Grupo de Atención al Usuario.
Nota: se presenta evidencia de abril dado que dicha actividad se realizó posterior a la solicitud del reporte del Plan Anticorrupción y de Atención al Ciudadano. 
Además, se programo al personal de ateción al ciudadano para participar en presenta evidencia de particpación el día 25 de agosto de 2022. 
2.3.1 Asistencia_Sensibilización_SIEL_GD_FO_02
2.3.2 Presentación SIEL
2.3.3 Asistencia_Sensibilización
DTPA: El personal para el servicio de atención al ciudadano, es contratista en la territorial, por lo tanto no hace parte del programa de capacitaciones.
Sin embargo, la persona encargada de atención al ciudadano en la territorial, tiene conocimiento sobre el centro de relevo del MINTIC, y cuenta con la APP Movil para la implementación de la misma en el momento que se requiera.
Desde nivel central se programo una socialización con el fin de sensibilizar al personal de atención al ciudadano (mínimo dos personas) en el uso y funcionamiento del Servicio de Interpretación en Línea - SIEL.
Evidencias: 
Anexo 01. Invitación sensibilización SIEL</t>
    </r>
  </si>
  <si>
    <t>SAF-GAU: El 21 de noviembre se realizó la Sensibilización Centro de Relevo - SIEL. 
Evidencias: 
2.3 Lista de asistencia-21-11-22
DTAN:  Para el tercer cuatrimestre de 2022 no se ha recibido  en la DTAN socialización sobre Servicio de Interpretación en Línea - SIEL. 
DTAO: no se realizaron para la vigencia
DTCA: estas capacitaciones ya fueron realizadas y reportadas en los reportes anteriores
DTOR: Actividad cumplida en el segundo cuatrimestre. 
DTPA: El personal para el servicio de atención al ciudadano, es contratista en la territorial, por lo tanto no hace parte del programa de capacitaciones.
Sin embargo, la persona encargada de atención al ciudadano en la territorial, tiene conocimiento sobre el centro de relevo del MINTIC, y cuenta con la APP Movil para la implementación de la misma en el momento que se requiera.</t>
  </si>
  <si>
    <t>2.4</t>
  </si>
  <si>
    <t>Habilitar la ventanilla de radicación de PQRSD. Ysolicitar los ajustes necesarios para brindar un mejor servicio.</t>
  </si>
  <si>
    <t xml:space="preserve">Tres reportes en los que se detallen los ajustes, actualizaciones, mantenimientos de la ventanilla de PQRSD.
</t>
  </si>
  <si>
    <r>
      <rPr>
        <sz val="10"/>
        <color theme="1"/>
        <rFont val="Arial Narrow"/>
      </rPr>
      <t>Grupo de Tecnologías de la Información y Comunicaciones   y Grupo de Atención al Ciudadano</t>
    </r>
    <r>
      <rPr>
        <i/>
        <sz val="10"/>
        <color theme="1"/>
        <rFont val="Arial Narrow"/>
      </rPr>
      <t xml:space="preserve"> (fase de implementación)</t>
    </r>
    <r>
      <rPr>
        <sz val="10"/>
        <color theme="1"/>
        <rFont val="Arial Narrow"/>
      </rPr>
      <t xml:space="preserve"> 
</t>
    </r>
  </si>
  <si>
    <t>SAF: La ventanilla se encuentra en pruebas de funcionamiento y ajustes por parte del GTIC para salir a operación en la página principal de la entidad.
GTIC:Se han venido realizando las correcciones a la herramienta solicitados por el grpo de atencion al ciudadano, se actualizaron los servicios que comunican a la Ventanilla Unica con Orfeo, se cambio el look and feel para seguir con la directriz de gov.co. 
DTAO: Se realizan verificaciones desde la DTAO con la persona que apoya el proceso de Servicio al Ciudadano de la aplicación de la ventanilla única y se evidencia que se encuentra presentando fallas pero en esta ocasion no todas las opciones sino solo QUEJAS, es decir que ya la implementacion ha avanzado con respecto a cortes anteriores.  Es necesario precisar que la DTAO no ha recibido ningún lineamiento o indicación sobre su participación o responsabilidad en el tema de mantenimiento e integración de la ventanilla de PQR pero viene adelantando pruebas para su uso.
Evidencias: caperta servicio al ciudadano-2.4 Realizar mantenimiento y soporte a la ventanilla de PQyR(  : ~$Errores carga ventanilla PQR
1 Errores carga ventanilla PQR)
DTAM: Actividad realizada por el GSIR, la DTAM está atenta a directrices por parte del líder del proceso de nivel central
OBSV OAP: De acuerdo no se incluye en ponderación
DTAN: Para el primer cuatrimestre de 2.022 ha enviado el reporte de las PQR tramitadas y los informes que permiten al nivel central la optencion de datos e información para desarrollar la actividad propuesta. Evidencias: 3 archiivos con el reporte de PQR de los meses de enero, febreo y marzo de 2022
DTOR: DTOR: El mantenimiento y soporte de la herramienta de PQRS se está realizando desde el nivel central, de acuerdo a las incidencias reportadas con relación al funcionamiento del aplicativo, de acuerdo a lo citado en el memorando 20192400001743.
OBS OAP: Lo reportado y las evidencias no sustantan avances en la actividad 
DTCA: Se encuentra en fase de prueba por parte de GTI</t>
  </si>
  <si>
    <t>GTIC´s La ventanilla PQRSD esta habilitada para recibir registro y consulta de las PQRSD; se han corrigido errores presentados en el aplicativo a partir de reporte realizado de los usuarios finales. Ver Anexo: (vu; vu_2; vu_1).
SAF-GAU: Entra en funcionamiento la ventanilla de PQRSD, la cual se encuentra en los siguientes links:
https://www.parquesnacionales.gov.co/portal/es/
https://www.parquesnacionales.gov.co/portal/es/servicio-al-ciudadano/peticiones-quejas-reclamos-y-sugerencias/.
Se realizaron reuniones para el ajuste de la herramienta y correción de algunos errores que presento en el funcionamiento.
Evidencias: 
2.4 Listado de asistencia prueba VU 25072022
2.4 Listado de asistencia entrega VU 17062022
2.4 Plantilla listado de asistencia ventanilla única 01022022
2.4 Listado de asistencia socializacion digrama flujo 17082022 (1)
DTAN: Para el segundo cuatrimestre de 2.022 ha enviado el reporte de las PQR tramitadas y las  matrices de PQR de la DTAN que permiten al nivel central la verificaión de las respuestas dentro de los terminos establecidos. Evidencias: 4 archivos con el reporte de PQR de los meses: abril, Mayo , Junio y julio de 2022
DTAO: Se realizan verificaciones desde la DTAO sobre la aplicación de la ventanilla única y se evidencia que se encuentra activo en todos los módulos a comparación del trimestre anterior, es decir que ya la implementación ha avanzado con respecto a cortes anteriores.  
Se participa en la Presentación Ventanilla Única PQRSD vie 1 de jul de 2022 .
Evidencias:
1 Soporte carga ventanilla PQR
2. correo -Presentación Ventanilla Única PQRSD vie 1 de jul de 2022 
DTPA: Esta actividad se encuentra a cargo de GSIR (Grupo de Sistema de Información y Radiocomunicaciones).</t>
  </si>
  <si>
    <t xml:space="preserve">SAF-GAU: Se encuentra habilitada la ventanilla de PQRSD, la cual se encuentra en los siguientes links:
https://www.parquesnacionales.gov.co/portal/es/
https://www. parquesnacionales.gov.co/portal/es/servicio-al-ciudadano/peticiones-quejas-reclamos-y-sugerencias/.
Se realizaron reuniones para el ajuste de la herramienta y corrección de algunos errores que presento en el funcionamiento.
Evidencias: 
2.4 Listadosde asistencia 5/10/22  
2.4 Listadosde asistencia 1/11/22
GTIC: Se realizaron los ajustes solicitados por el grupo de atencion a usuarios se corrigio error presentado a la hora de guardar una peticion anonima ya que si la persona escribia un correo electronico, la informaión no se reflejaba en la herramienta Orfeo; se corrigio el error verificando si la persona escribe un correo valido se registra en la Ventanilla y se notifica en la herramienta Orfeo
DTAO: Se realizan verificaciones desde la DTAO sobre la aplicación de la ventanilla única y se evidencia que se encuentra activo en todos los módulos a comparación del trimestre anterior, es decir que ya la implementación ha avanzado con respecto a cortes anteriores.  Es necesario precisar que la DTAO no ha recibido ningún lineamiento o indicación sobre su participación o responsabilidad en el tema de mantenimiento e integración de la ventanilla de PQR, pero viene adelantando pruebas para su uso. También se establece comunicación con el compañero de nivel Central Miguel Ángel Rico para validar el tema y formalización de la disponibilidad del portal con el fin de generar las comunicaciones necesarias para su uso ya sea anónimo o personalizado, y se queda pendiente del proceso formal donde se comunica la disponibilidad definitiva del portal  
Evidencias: Carpeta 2.4 Ventanilla de PQyR
~$Errores carga ventanilla PQR
1 Soporte carga ventanilla PQR
</t>
  </si>
  <si>
    <t>2.5</t>
  </si>
  <si>
    <t>Implementar nuevos canales de atención y ajustar los existentes, de acuerdo con las características y necesidades de los ciudadanos para garantizar cobertura.</t>
  </si>
  <si>
    <t xml:space="preserve">1) Habilitar la línea Celular y chat de Whatsapp como nuevo canal de información y recepción de PQRSD.
2)Socializar los canales de atención a través de medios virtuales con el Grupo de Comunicaciones - GCM.  </t>
  </si>
  <si>
    <t xml:space="preserve">Grupo de Tecnologías de la Información y Comunicaciones, Grupo Atención al Ciudadano y apoya Grupo de Comunicaciones - GCM </t>
  </si>
  <si>
    <t>GTIC:La Ventanilla Unica esta desarrollada con las tecnologias Angular y Bootstrap, lo cual lo hace responsive (redimensionable a varios tipos de pantalla) lo cual le permite ser acceda desde Computadores, Portatiles, Tabletas y Celulares.</t>
  </si>
  <si>
    <t>GTIC¨s Se realizo diseño de diagrama de flujo de como canalizar las PQRSD que se reciben por otros canales de comunicación al aplicativo Ventanilla Unica, esta fue socializada a los grupos interes, para revision y posterior aprobación. Ver Anexo (Listado de asistencia socializacion digrama flujo 17082022; Diagrama flujo pqrsd otros canales ajustado 23082022).
SAF: 1) Se encuentra habilitada la línea Celular y chat de Whatsapp para atención a los ciudadanos.
2) Se socializan los canales de atención en el banner principal de la página web.
https://www.parquesnacionales.gov.co/portal/es/
Evidencia: 
2.5 Publicación en Página WEB 18-8-22
GCM: Por medio de piezas se dio a conocer el nuevo canal de información y recepcion de PQRSD se realizaron correos internos al igual que publicaciones en las redes de Parques Nacionales. Anexo 9 se anexan las piezas grafiicas  Anexo 9 piezas comunicativas en pro del uen uso</t>
  </si>
  <si>
    <t xml:space="preserve">SAF: 1) Se encuentra habilitada la línea Celular y chat de Whatsapp para atención a los ciudadanos desde Nivel Central.
2) Se socializan los canales de atención en el banner principal de la página web.
https://www.parquesnacionales.gov.co/portal/es/
Evidencia: 
2.5Publicación en Página WEB 
SAF: 1) Se encuentra habilitada la línea Celular y chat de Whatsapp para atención a los ciudadanos desde Nivel Central.
2) Se socializan los canales de atención en el banner principal de la página web.
https://www.parquesnacionales.gov.co/portal/es/
Evidencia: 
2.5Publicación en Página WEB 
GCM: Por medio de piezas se dio a conocer el nuevo canal de información y recepcion de PQRSD a través del correo interno. 
Anexo 1. Piezas publicadas
GTIC: Se dialoga con los grupo de atención a usuarios  con el grupo GTIC se determinan cambios inmediatos en la aplicación chat de la entidad  hasta el momento que se vaya a realizar el cambio de chat  por el nuevo portal (integrado al portal por medio de plugin). Se realiza cambios en las estadisticas descritas. Faltaron insumos para realizar cambio de los logos nuevos de la entidad. </t>
  </si>
  <si>
    <t xml:space="preserve">2.6 </t>
  </si>
  <si>
    <t>Implementar mecanismos para revisar la consistencia de la información que se entrega al ciudadano a través de los diferentes canales de atención y evaluar  el desempeño de los servidores públicos en relación con su comportamiento y actitud en la interacción con los ciudadanos. .</t>
  </si>
  <si>
    <t>Informe semestral de resultados de la aplicación de las encuestas de satisfacción-visitantes a los PNN - (Con vocación ecoturística).
Presentación de los resultados de las encuestas al Comité de revisión por la Dirección.</t>
  </si>
  <si>
    <t xml:space="preserve">Grupo de Atención al ciudadano, Subdirección de Sostenibilidad y Negocios Ambientales (ecoturismo)
</t>
  </si>
  <si>
    <t xml:space="preserve">SAFG_GAU: El avance de esta actividad se reportara en el segundo cuatrimestre de la presente vigencia dado que la publicación del informe es semestral
DTAO: el informe es semestral no aplica para este reporte 
</t>
  </si>
  <si>
    <t>N.A. La actividad se encuentra programada para el mes de julio</t>
  </si>
  <si>
    <t xml:space="preserve">SSNA Se realizó el informe  de 1774  encuestas  de satisfacción correspondiente al segundo semestre enero  a Junio de 2022 el cual se describe la satsifacción de los visitantes en su ingreso a las Areas con vocación ecoturistica en las  5 Direcciones territoriales mostrando los siguienyes resultados:
De acuerdo con el análisis , se logró de manera general un 30% del cumplimiento de la muestra definida para el primer trimestre del año 2022, en el cual se puede apreciar que de los 20 parques encuestados con vocación ecoturística, 8 se encuentran por debajo del rango del 20% al 30% , 3 se encuentra en el rango del 30% al 40% , 3 se encuentra entre 40% y el 60%, 2 se encuentran entre  el 60% y 100% y  1 se encuentra arriba del 100%, se describe a continuación las áreas protegidas y el porcentaje del cumplimiento del tamaño de la muestra, durante el primer semestre del año en mención asi:
PNN Tayrona: 35%, PNN Corales: 30%,VP Isla Salamanca: 9%.,PNN Macuira: 94%, SFF Flamencos: 18%, SFF Colorados: 53%,PNN Nevados: 43%,SFF Otún Quimbaya: 13%,SFF Galeras: 20%, PNN Guácharos: 68%,PNN Cocuy: 52%,PNN Chingaza: 105%, PNN Tuparro: 12%,PNN Macarena: 6%,PNN Utría: 40%, SFF Malpelo: 17% PNN Gorgona: 19%.
se presentan las principales conclusiones obtenidas de acuerdo con los resultados presentados en las encuestas de satisfacción de visitantes de las áreas protegidas con vocación ecoturística abiertas al público en las Direcciones Territoriales Caribe (DTCA), Andes Occidentales (DTAO), Andes Nororientales (DTAN), Pacífico (DTPA) y Orinoquía (DTOR). Estos son:
-Perfil del Visitante: De acuerdo con los resultados obtenidos la diferencia promedio entre los visitantes del género   femenino y masculino es del 4%. En donde predomina el género femenino con una representación del 52% y el género masculino con un   48%. La Dirección Territorial en la que predominó el género masculino es la DTAN con el 57%, mientras que en la DTOR predomino el género femenino con un 59%..
Edad:La edad predominante de los visitantes en las áreas protegidas estuvo en el rango de edad, comprendido entre los 18 a 35 años, con una representatividad del 63% de los visitantes encuestados, seguido del rango entre 36 y 50 años, con una representación del 45%. El mayor porcentaje de visitantes mayores de 50 años se dio en la DTOR, con una representación del 45%, mientras que los visitantes de 18 a 25 años tuvieron una representación del 43% en la DTAN, de igual manera;  se observó que predominó en todas las Direcciones Territoriales la edad de ingreso de 18 a 25 años  con una representación del 39%.
Ocupación Principal:La ocupación principal de los visitantes a nivel general es en gran mayoría la de empleados con un 50%, seguido de los independientes con el 26% respectivamente. De acuerdo con los resultados de las encuestas aplicadas, los empleados predominaron en la DTOR con el 60% y en la DTAO con una representación de 57%, mientras que los estudiantes predominaron en la DTCA y en la DTAN con un 16%, de igual manera éstos se presentaron en menor proporción en la DTPA con un 6%. Los trabajadores independientes tuvieron una mayor representación en la DTAN con un 36%. Los pensionados, se presentaron en mayor proporción en la DTAN representados con un 9%.
Nivel de Formación:En general, el nivel de formación predominante en los visitantes de las áreas protegidas del SPNN es el de universitario, representado con el 45%, seguido del posgrado cuya representación es el 30%.
También podemos observar que los visitantes con nivel de formación primaria representan  un 15% del total de visitantes;  se debe hacer salvedad que es necesario trabajar en una estrategia de ecoturismo en hogares y colegios, por parte  de parques nacionales naturales, ya que los niños y jóvenes no están teniendo la oportunidad de visitar los parques, ya sea por índole familiar o en sus respectivos colegios no tienen   conocimiento del ecoturismo que se brinda la organización.
El nivel de formación asociado a técnico y tecnológico fue mayor para la DTCA con una representación del 20%; de igual manera los visitantes con nivel educativo correspondiente a secundaria se presentaron en mayor proporción en la DTAO con un 18% y  el nivel universitario fue mayor para la DTCA con un 47%.
-Procedencia de Visitantes: Las Direcciones Territoriales que tuvieron mayor cantidad de visitantes nacionales son la DTAO con un 95%, la DTAN con un 91% ;dtor 91%;  mientras que la mayoría de los visitantes extranjeros estuvieron en la DTPA con un 17% respectivamente.
Conocimiento de las Areas protegidas: El 99% de los visitantes encuestados reconoce que visito un área protegida, entendiéndose que la información previa a través de diferentes medios de divulgación y la charla de inducción ha dado buenos resultados a nivel general.
SAF: Las encuestas de satisfacción-visitantes a los PNN - (Con vocación ecoturística) son publicadas por Subdirección de Sostenibilidad 
</t>
  </si>
  <si>
    <t xml:space="preserve">SSNA: La Subdirección de Sostenibilidad y negocios Ambientales realizó el informe de encuestas de satisfacción de Enero a Junio de 2022 teniendo los siguinetes resultados:
análisis de 1774 encuestas de satisfacción que fueron aplicadas durante el periodo Enero – junio de 2022,
en 18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Se analizó el comportamiento de los visitantes de las áreas protegidas con vocación ecoturística, durante el periodo 2002-2021 así como
el número de encuestas aplicadas por cada área protegida durante el año 2021. De esta manera se calcularon como estadísticas de
tendencia el promedio de visitantes en cada AP y la mediana respectivamente.
De acuerdo con el análisis , se logró de manera general un 28% del cumplimiento de la muestra definida para el año 2022,
se puede apreciar que de los 18 parques encuestados con vocación ecoturística, 8 se encuentran por debajo del rango del 20% al 30% ,
3 se encuentra en el rango del 30% al 40% , 3 se encuentra entre 40% y el 60%, 2 se encuentran entre el 60% y 100% y 1 se e ncuentra
arriba del 100%.
NOTA: El analisis de encuestas de satisfacción correspondientes al cierre de vigencia 30 de diciembre de 2022, se realiza en el mes de enero segun cronograma de la SSNA.
SSNA: 
SAF: Las encuestas de satisfacción-visitantes a los PNN - (Con vocación ecoturística) son publicadas por Subdirección de Sostenibilidad </t>
  </si>
  <si>
    <t>2.7</t>
  </si>
  <si>
    <t xml:space="preserve">Asignar responsables de la gestión de los diferentes canales de atención de acuerdo con los requisitos establecidos y lineamientos impartidos por la Dirección Nacional de Planeación  - Dirección de Servicio al Ciudadano,  Profesionalizar los cargos del personal en cargado de  atención al ciudadano en las  DT y NC. </t>
  </si>
  <si>
    <t xml:space="preserve">1)designar por competencia al funcionario o contratista en la atención de los  diferentes canales. 
 2-Revisar los perfiles  para designar a las personas encargadas de la atención al ciudadano 
</t>
  </si>
  <si>
    <r>
      <rPr>
        <sz val="10"/>
        <color theme="1"/>
        <rFont val="Arial Narrow"/>
      </rPr>
      <t xml:space="preserve">Gestión Humana, Grupo de Atención al ciudadano en la Sede Central y </t>
    </r>
    <r>
      <rPr>
        <i/>
        <sz val="10"/>
        <color theme="1"/>
        <rFont val="Arial Narrow"/>
      </rPr>
      <t xml:space="preserve">Direcciones Territoriales </t>
    </r>
  </si>
  <si>
    <t xml:space="preserve">SAF: Se consolida información de las personas encargadas de la atención al ciudadano en cada una de las DT y NC.
</t>
  </si>
  <si>
    <t>SAF Las Direcciones Territoriales y Nivel central designaron los funcionarios y contratistas para la atención al Usuario.
Evidencias:
2.7 Responsables Atención al Ciudadano 
Actividad cumplida en el primer cuatrimestre donde se evidenció que la DT cuenta con personal para la tención y prestación del servicio a través de diferentyes canales con los que se cuenta.
DTAN: Para el primer cuatrimestre de 2.022 la direccion territorial envio las evidencias dandole cumplimientoa la meta y prodductos propuestos. 
DTCA:Esta actividad fue cumplida en el reporte anterior
DTOR: Actualmente la persona designada a atención al ciudadano tiene el cargo de secretaria ejecutiva, código 4210, grado 20, nombrada mediante acto administrativo Resolución No. 0217 de fecha 19 de mayo de 2016. 
Anexo 2.7.1 acto_adm_nombramiento nombramiento
Anexo 2.7.2 Manual_Funciones
DTPA: En enero del 2022, se remitio a Nivel Central junto con el Plan anual de adquisiciones el formato de seguimiento de CPS de la territorial; en donde esta incluido el contrato de prestación de servicios de la persona encargada de atención al ciudadano. La cual tiene un contrato hasta el mes de diciembre del año en curso y viene ejecutandolo sin novedades</t>
  </si>
  <si>
    <t>SAF: Las Direcciones Territoriales y Nivel central designaron los funcionarios y contratistas para la atención al Usuario.
Evidencias:
2.7 Responsables Atención al Ciudadano 
DTAM: Actividad cumplida en el primer cuatrimestre donde se evidenció que la DT cuenta con personal para la tención y prestación del servicio a través de diferentes canales con los que se cuenta.
DTAN: Actividad  que fue cumplida y reportada en el primer cuatriesmtre de 2.022
DTAO: CUMPLIDO  Y REPORTADO EN EL PRIMER CUATRIMESTRE
DTCA: esta actividad ya fue reportada, cumplida y evidenciada en los reportes pasados
DTOR: Actividad cumplida en el primer cuatrimestre. 
DTPA: En enero del 2022, se remitio a Nivel Central junto con el Plan anual de adquisiciones el formato de seguimiento de CPS de la territorial; en donde esta incluido el contrato de prestación de servicios de la persona encargada de atención al ciudadano. La cual tiene un contrato hasta el mes de diciembre del año en curso y viene ejecutandolo sin novedades
Anexo: 2.7 CPS-DTPA-FONAM-2022-004</t>
  </si>
  <si>
    <r>
      <rPr>
        <sz val="10"/>
        <color rgb="FF000000"/>
        <rFont val="Arial Narrow"/>
      </rPr>
      <t xml:space="preserve">SSNA: En el mes de enero de 2002 se publicó el informe  semestral de encuestas de satisfacción realizadas en las Aras con vocación ecoturistica en el cual se puede apreciar los siguiente: 
-Se realizaron las encuestas de Satisfacción de visitantes que fueron aplicadas en 14 áreas protegidas con vocación ecoturística durante el periodo Enero – Diciembre de 2021, con el fin de conocer el perfil del visitante y el nivel de satisfacción respecto a los aspectos generales, actividades y servicios ecoturísticos que se ofrecen en las áreas protegidas con vocación ecoturística del Sistema de Parques Nacionales Naturales de Colombia - SPNN. 
Se analizaron de 1619 encuestas de satisfacción que fueron aplicadas durante el el periodo
Enero – Diciembre de 2021, en 14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-Se tuvieron en cuenta los siguinetes parametros : perfil del visitante, motivacion e interes por Area protegida, aspectos economicos, aspectos genrales , acividadaes y servicios ecoturisticos, entre otros.
Se anexa el nforme correspondiente y los resultados obtenidos.
DTAO: Para el 2022 continua la persona encargada desde el 2020, para atender los temas relacionados con atención al ciudadano.  Elicenia Jimenez  CPS N 182 2021.
Evidencias: caperta servicio al ciudadano-2.7 Responsable atención ciudadano (  CPS N 182 2021.,. Correo  - Rta solicitud de información radicación, control, seguimiento a PQRSD de la Dirección Territorial
DTAM: La Dirección territorial acopió los recursos para la contratación del personal administrativo en las áreas protegidas para la astención relacionada con el proceso Servicio al Ciudadano y este se involucra en las diferentes capacitaciones y socializaciones de los instrumentos de atención.
Anexo 5 CD-DTAM NACION-CPS No. 029 - 2022 PNN Churumbelos
Anexo 6 CD-DTAM NACION-CPS No. 006 - 2022 Amacayacu
Anexo 7 CD-DTAM NACION-CPS No. 007 - 2022 Rio Pure
nexo 8 CD-DTAM NACION-CPS No. 030 - 2022Alto Fragua
Anexo 9 CD-DTAM NACION-CPS No. 032 - 2022 RNN Nukak
Anexo 10  CD-DTAM NACION-CPS No. 034 - 2022 Yaigoje
Anexo 11 CD-DTAM NACION-CPS No. 052 - 2022 RNN Puinawai
Anexo 12 CD-DTAM NACION-CPS No. 097 - 2022 PNN Cahuinari
Anexo 13 CD-DTAM NACION-CPS No.037-2022 Orito
Anexo 14 CD-DTAM NACION-CPS No.069-2022 La Paya
Anexo 15 HV Adminsitrativa PNN  Chiribiquete
DTAN: La direccion territorial  ha contratado la persona reponsable y encargda de atención al ciudadano. Se adjunta la hoja de vida de la persona encargada de atención al ciudadano, sus obligaciones y actividades. Anexos: Acti 2.7 HV Pedro Atencion ciudadano
DTPA: En enero del 2022, se remitio a Nivel Central junto con el Plan anual de adquisiciones el formato de seguimiento de CPS de la territorial; en donde esta incluido el contrato de prestación de servicios de la persona encargada de atención al ciudadano.
DTOR: DTOR: Actualmente la persona designada a atención al ciudadano tiene el cargo de secretaria ejecutiva, código 4210, grado 20, nombrada mediante acto administrativo Resolución No. 0217 de fecha 19 de mayo de 2016. 
Anexo 2.7.1 acto_adm_nombramiento nombramiento
Anexo 2.7.2 Manual_Funciones
DTCA: En la asignación presupuestal para la vigencia 2022, no fue aprobada la contratación de una persona según los requerimientos y lineamientos dados por el Grupo de Gestión Corporativa, sin embargo, la Territorial Caribe designó la responsabilidad  a la persona que hace las funciones de control de correspondencia interna y externas y atención de llamadas telefónicas. Evidencia: CPS 070 </t>
    </r>
    <r>
      <rPr>
        <u/>
        <sz val="10"/>
        <color rgb="FF1155CC"/>
        <rFont val="Arial Narrow"/>
      </rPr>
      <t>https://community.secop.gov.co/Public/Tendering/OpportunityDetail/Index?noticeUID=CO1.NTC.2630481&amp;isFromPublicArea=True&amp;isModal=Fals</t>
    </r>
  </si>
  <si>
    <t>SAF: Desde el Grupo de Atención al Ciudadano se remitieron memorandos a las Direcciones Territoriales solicitando las hojas de vida de las personas encargadas de la atención al ciudadano en DTs para consolidar las mismas con el fin de revisar los perfiles por parte del Grupo de Gestión Humana. 
Posteriormente  el Grupo de Atención al Ciudadano remitió  memorando 20224700005853 al Grupo de Gestión Humana con las hojas de vida recopiladas de las personas encargadas de la atención al ciudadano en NC y DTs para el respectivo trámite. 
El Grupo de Gestión Humana realizó la revisión de los perfiles generando el respectivo informe. 
Evidencias: 2.7 Informe revisión perfiles GAU 2022, 2.7 Analisis HV Equipo Atención Usuario GGH y 2.7 Solicitud Hojas de vida  
DTCA:Esta actividad fue cumplida en el reporte anterior
DTOR: Actualmente la persona designada a atención al ciudadano tiene el cargo de secretaria ejecutiva, código 4210, grado 20, nombrada mediante acto administrativo Resolución No. 0217 de fecha 19 de mayo de 2016. 
Anexo 2.7.1 acto_adm_nombramiento nombramiento
Anexo 2.7.2 Manual_Funciones</t>
  </si>
  <si>
    <t>SAF: Actividad cumplida el trimestre anterior
Desde el Grupo de Atención al Ciudadano se remitieron memorandos a las Direcciones Territoriales solicitando las hojas de vida de las personas encargadas de la atención al ciudadano en DTs para consolidar las mismas con el fin de revisar los perfiles por parte del Grupo de Gestión Humana. 
Posteriormente  el Grupo de Atención al Ciudadano remitió  memorando 20224700005853 al Grupo de Gestión Humana con las hojas de vida recopiladas de las personas encargadas de la atención al ciudadano en NC y DTs para el respectivo trámite. 
El Grupo de Gestión Humana realizó la revisión de los perfiles generando el respectivo informe. Evidencia  2.7 Informe revisión perfiles GAU 2022
DTAN: Actividad  que fue cumplida y reportada en el primer cuatriesmtre de 2.022
DTAO: CUMPLIDO  Y REPORTADO EN EL PRIMER CUATRIMESTRE
DTCA: esta actividad ya fue reportada, cumplida y evidenciada en los reportes pasados
DTOR: Actividad cumplida en el primer cuatrimestre. 
DTPA: En enero del 2022, se remitio a Nivel Central junto con el Plan anual de adquisiciones el formato de seguimiento de CPS de la territorial; en donde esta incluido el contrato de prestación de servicios de la persona encargada de atención al ciudadano.
Anexo: 2.7 CPS-DTPA-FONAM-2022-004</t>
  </si>
  <si>
    <t>2.8</t>
  </si>
  <si>
    <t>Coordinar con el Grupo  de  Comunicaciones el desarrollo y publicación de piezas informativas sobre temas de  canales de atención,  radicación y seguimiento de PQRS, en los medios de comunicación  internos y externos  de la  entidad.</t>
  </si>
  <si>
    <t>"Parrilla de información insumo para la creación de piezas comunicacionales sobre temas del servicio al ciudadano. Capturas de pantalla de publicación de piezas gráficas.</t>
  </si>
  <si>
    <t>Grupo Atención al Ciudadano- Grupo de Comunicaciones - GCM</t>
  </si>
  <si>
    <t>SAF-GAU: se elaboraron  4 piezas informativas sobre temas de servicio al ciudadano, se divulgó mediante correo electrónico  información pertinente al proceso</t>
  </si>
  <si>
    <t xml:space="preserve">SAF: Desde el GAU se solicita la publicación y difusión de las piezas informativas sobre los temas sobresalientes del proceso de servicio al ciudadano por medio de los canales de la entidad.
Evidencias:
2.8 Correo - Al día con Parques 27-5-22
2.8 Correo  Al día con Parques 🌏 pasos para responder PQRSD 18-08-22
2.8 Correo Parques Nacionales Naturales de Colombia - Al día con Parques invitavión lenguaje claro
2.8 Publicación Pantalla
2.8 Publicación Pantalla 1
2.8 Publicación Pantalla 2
2.8 Publicación en Página WEB 18-8-22
DTAN:  En el segundo cuatriemstre de 2.022, se llevo a cabo 2 sensibilizaciones por el grupo de atencion al ciudadano con los temas:  Analisis de informes de PQR y términos de respuesta
de las PQRS se adjuntan 3 archivos . Anexos: 1-  19-5-22 TERMINOS DE RESPUESTA A PQR,-  2-  28-07-22 ANÁLISIS INFORMES PQRSD GCI - GD_FO_02.-  3-  LEY 2207 DEL 17 DE MAYO DE 2022
DTPA: Jornadas de sensibilización:el personal de recepción participo en las capacitaciones de Riesgo Público.
Evidencia: 
Anexo 01. Presentación
Anexo 02. Listado de asistencia
La persona encargada de recepción realizó dos cursos virtuales de Función Pública.
Evidencias: 
Anexo 03. Certificado de MIPG
Anexo 04. Certificado de Integridad, Transparencia y lucha contra la corrupción
Se implementan los instrumentos a nuestra disposición tales como encuestas de satisfacción al usuario y se brindan otros mecanismos de comunicación tales como la socialización de la página web y números de teléfono donde se amplía información o se gestionan procesos , además de clasificar las solicitudes, propiciar espacios donde se brinda atención personalizada por parte del área encargada según las necesidades del usuario. 
Anexo 05. Información que se entrega a usuarios
GCM: Se crearon 5 piezas las cuales se enviaron por medio de correo interno a todos los servidores de PNNC informando sobre los codigos pqrsd, y informacion de los tiempos de  respuestas de las peticiones. Anexo 9 piezas graficas </t>
  </si>
  <si>
    <t>SAF: Desde el GAU se solicita la publicación y difusión de las piezas informativas sobre los temas sobresalientes del proceso de servicio al ciudadano por medio de los canales de la entidad.
Evidencias:
2.8 Correo Términos de respuesta a PQRSD 21-11-22
2.8 Correo  Pasos para dar respuesta a las PQRSD en el SGD Orfeo 18-11-22
2.8 Correo Términos de respuesta de las PQRSD 17-11-22
2.8 Correo  Al día con Parques 🌏 7-9-22 Términos de respuesta
2.8 Correo Recomendaciones para gestionar respuestas de PQRSD
2.8 Correo  Al día con Parques 🌏 Tipos de PQRSD 2-12-22
2.8 INTRANET TÉRMINOS y CIERRE PQRSD  30-11-22
2.8 INTRANET TÉRMINOS  22-11-22
2.8 Publicación TV
GCM: Por medio de piezas se dio a conocer el nuevo canal de información y recepcion de PQRSD a través del correo interno. 
Anexo 1. Piezas publicadas</t>
  </si>
  <si>
    <t>2.9</t>
  </si>
  <si>
    <t xml:space="preserve">Realizar medición y seguimiento a los resultados de los indicadores del desempeño por los diferentes canales de atención y consolidar estadísticas sobre tiempos de espera, tiempos de atención y cantidad de ciudadanos.
</t>
  </si>
  <si>
    <r>
      <rPr>
        <sz val="10"/>
        <color theme="1"/>
        <rFont val="Arial Narrow"/>
      </rPr>
      <t xml:space="preserve"> Informe semestral con los resultados del seguimiento y tendencia de los indicadores de desempeño por los diferentes canales de atención incluida la Ventanilla de Única. ventanilla de PQyR., con indicación de  tiempos de espera, tiempos de atención y cantidad de ciudadanos.
</t>
    </r>
    <r>
      <rPr>
        <i/>
        <sz val="10"/>
        <color theme="1"/>
        <rFont val="Arial Narrow"/>
      </rPr>
      <t xml:space="preserve">NOTA: </t>
    </r>
    <r>
      <rPr>
        <sz val="10"/>
        <color theme="1"/>
        <rFont val="Arial Narrow"/>
      </rPr>
      <t xml:space="preserve">se presenta infomes semestralmente para la vigencia 2022 , se presenta un informes  el 29 de julio y el otro 20 de enero  de 2023. </t>
    </r>
  </si>
  <si>
    <t>Grupo de Atención al ciudadano  Grupo de Procesos Corporativos, apoyo de Grupo de Tecnologías de Información</t>
  </si>
  <si>
    <t xml:space="preserve">SSNA: En el mes de enero de 2002 se publicó el informe  semestral de encuestas de satisfacción realizadas en las Aras con vocación ecoturistica en el cual se puede apreciar los siguiente: 
-Se realizaron las encuestas de Satisfacción de visitantes que fueron aplicadas en 14 áreas protegidas con vocación ecoturística durante el periodo Enero – Diciembre de 2021, con el fin de conocer el perfil del visitante y el nivel de satisfacción respecto a los aspectos generales, actividades y servicios ecoturísticos que se ofrecen en las áreas protegidas con vocación ecoturística del Sistema de Parques Nacionales Naturales de Colombia - SPNN. 
Se analizaron de 1619 encuestas de satisfacción que fueron aplicadas durante el el periodo
Enero – Diciembre de 2021, en 14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-Se tuvieron en cuenta los siguinetes parametros : perfil del visitante, motivacion e interes por Area protegida, aspectos economicos, aspectos genrales , acividadaes y servicios ecoturisticos, entre otros.
Se anexa el nforme correspondiente y los resultados obtenidos.
</t>
  </si>
  <si>
    <t>SAF: Se presenta informe del I semestre del 2022 con la información del desempeño de los diferentes canales y la gestión grente a las PQRSD. 
Evidencias:
2.9 Informe SAF primer SEMESTRE 2022
DTAN: 1. Se programó y se desarrolló  una  sensibilización acompañada por el GAU con los temas: ( 19/05/2022) TRAMITES DE PQR - FORMATOS PARA REGISTRO DE USUARIOS Y VISITANTES -  ENCUESTAS DE SATISFACCION. Aasi mismo se socializo por medio correo electronico los terminos de respuesta a la PQRS  informacion enviadas  a los funcionarios y contratistas de la DTAN.  Anexos: 1. Lista_asistencia PQR, RGISTRO FORMATOS Y ENCUESTAS VISIT.-   2. Correo enviado AP DTAN TÉRMINOS DE RESPUESTA PQR´s</t>
  </si>
  <si>
    <t>SAF: Se presenta informe del I semestre del 2022 con la información del desempeño de los diferentes canales y la gestión grente a las PQRSD. 
Evidencias:
2.9 Informe SAF primer SEMESTRE 2022</t>
  </si>
  <si>
    <r>
      <rPr>
        <b/>
        <sz val="14"/>
        <color theme="1"/>
        <rFont val="Arial Narrow"/>
      </rPr>
      <t xml:space="preserve">
Subcomponente 3                           </t>
    </r>
    <r>
      <rPr>
        <sz val="14"/>
        <color theme="1"/>
        <rFont val="Arial Narrow"/>
      </rPr>
      <t>Talento humano</t>
    </r>
    <r>
      <rPr>
        <b/>
        <sz val="14"/>
        <color theme="1"/>
        <rFont val="Arial Narrow"/>
      </rPr>
      <t xml:space="preserve">
</t>
    </r>
  </si>
  <si>
    <t>Fortalecer las competencias de los servidores públicos que atienden directamente a los ciudadanos a través de procesos de cualificación.</t>
  </si>
  <si>
    <t xml:space="preserve">1) Tres jornadas de sensibilización en que se ha participado de acuerdo con la programación enviada por el DNP o Función Pública.  
2) Una sensibilización, (preferible por medios virtuales) para las personas encargadas de la atención del ciudadano (las Direcciones Territoriales Direcciones Territoriales DT asumen las sensibilizaciones frente a las AP de su jurisdicción)
3)Mecanismos eficaces implementados en relación con la atención al ciudadano.(Direcciones Territoriales y Parques) 
Nota: se debe concertar un cronograma que precise las fechas de realización.  </t>
  </si>
  <si>
    <r>
      <rPr>
        <sz val="10"/>
        <color theme="1"/>
        <rFont val="Arial Narrow"/>
      </rPr>
      <t xml:space="preserve">Grupo de Atención al ciudadano, Gestión Humana y </t>
    </r>
    <r>
      <rPr>
        <i/>
        <sz val="10"/>
        <color theme="1"/>
        <rFont val="Arial Narrow"/>
      </rPr>
      <t>Direcciones Territoriales</t>
    </r>
  </si>
  <si>
    <r>
      <rPr>
        <sz val="10"/>
        <color rgb="FF000000"/>
        <rFont val="Arial Narrow"/>
      </rPr>
      <t xml:space="preserve">SAF-GAU:1) Participación en el 7° Encuentro del Equipo Tranversal Relación Estado-Ciudadano el 29-03-22. 
2) Se realizó una sensibilización para la atención oportuna y precisa de las PQRSD que presentan los ciudadanos.
</t>
    </r>
    <r>
      <rPr>
        <sz val="10"/>
        <color rgb="FF000000"/>
        <rFont val="Arial Narrow"/>
      </rPr>
      <t>Evidencias:</t>
    </r>
    <r>
      <rPr>
        <sz val="10"/>
        <color rgb="FF000000"/>
        <rFont val="Arial Narrow"/>
      </rPr>
      <t xml:space="preserve">
3. 1. Asistencia 7 Encuentro Estado-Ciudadano 29-03-22
3. 1. lista-de-asistencia-23-02-22 Sensibilización PQRSD
3. 1. Presentacion-PQRSD-DT
3. 1. Lista-de-asistencia-v-23-03-22 Radicación y seguimiento PQRSD (2)
Durante el periodo y en el marco de la circular No 20214000000054 del 20 abril de 2021, que establece realizar cursos virtuales obligatorios se continuo con el curso de Integridad Transparencia y Lucha Contra la Corrupciòn -ITLC, ya que este curso propende por la transparencia y lucha contra la corrupcion y contribuye a indicar la ruta a funcionarios y colaboradores en la atenciòn y servicio al ciudadano y el curso Virtual Modelo Integrado de Planeaciòn y Gestiòn -MIPG en el modulo fundamentos generales donde se nos aporta todo lo referente a como garantizar desde la planeacion y las funciones para generar el valor agragdo que requieren los usuarios y como garantizar la satisfacciòn de los mismo. ITLC participatron 24 y MIPG 4 servidores. Desde Gestiòn Humana tambien se hizo inducciòn a funcionarios sobre MIPG en el componente de Talento Humano y participaron 33 servidores.
</t>
    </r>
    <r>
      <rPr>
        <sz val="10"/>
        <color rgb="FF000000"/>
        <rFont val="Arial Narrow"/>
      </rPr>
      <t>DTAO: 
1. No se realizaron para el presente periodo    
 2.capacitacion a direcciones territoriales, areas portegidas y grupo de procesos corpoprativos sobre sensibilizacion atencion al cuidadano, PQRS y radicados realizada el 10 de marzo 2022     y se realiza reunion sobre las planillas para la atencion a los usuarios el dia 25 de abril de 2022 
3. no se realizaron para la vigencia.
Evidencias: caperta servicio al ciudadano-  3.1 competencias AU
Lista de asistencia, print y invitación         
DTAM: Se realiza sensibilización de las solicitudes recibidas a través del correo institucional con relación a la atención y gestión de peticines anóniumas y verbales. 
Anexo 16 sensibilización Peticiones Anónimas
Anexo 17 sensibilización Peticiones Verbales
DTAN:   En el primer cuatriemtre de 2022, se llevo acabo una semana de senbilizacion al personal  Auxiliares adminisitrtivas (os)  de todas las areas protegidas de la direccion terrirotial Andes Nororientakesy. La sencibilizacion   hubo un enfasis especial en la atencion a los usarios y visitantes a las areas adminsitrtivas de PNN, asi se explicaron los formatos que deben diligenciar, la encueta de satisfacción para que los ciudadnos participen de la evaluación y calificacion del servcio prestado. Anexos: Lista de asistencia reunion con auxiliares administrativos de las AP de la DTAN.
DTPA: Se han desarrollado dos jornadas de sensibilización a la persona encarga de recepción en temas relacionados a la atencion a usuarios y los formatos a diligenciar.
Anexo 01. Sensibilización Atención al ciudadano
Anexo 02. Resolver inquietudes frente a la sensibilización PQRSD Atención al Ciudadano
DTOR: Se realizó jornada de inducción al personal nuevo del área técnica y área administrativa, donde se enfatizó en temas de servicio al ciudadano, atención de PQRS y protocolo de servicio al ciudadano. 
Anexo 3.1.1 Sensibilizacion_MIPG_SGI
Anexo 3.1.2 Lista_asistencia_induccion
Anexo 3.1.3 Lista_asistencia_induccion
Anexo 3.1.4 Lista_asistencia_induccion
DTCA: 1) LA DTCA no ha participado en jornadas de sensibilización de acuerdo a programación  del DNP o función Pública.
2) A la fecha hemos realizado una sensibilización al grupo de trabajo de la DT y a las Aps de nuestra juridicción. Capacitación -gestión documental, orfeo, y PQRS 10-03-2022 (5)
3) Como mecanismo en relación con la atención al ciudadano hemos implementado desde la DT seguimiento constante a las PQRS recibidas (de la DT y de las APs), recordando a los encargados de contestarlas el trámite oportuno de las mismas.Correos de seguimiento PQRS. Se realizarán dos sensibilizaciones, para reforzar los temas de PQRS, encuestas a atención al usuario y diligenciamiento de planillas para registro de usuarios y visitantes. De igual forma se enviarán mensajes de sensibilización mensualmente por correo electrónico CRONOGRAMA SENSIBILIZACIONES ATENCIÓN AL CIUDADANO</t>
    </r>
  </si>
  <si>
    <t xml:space="preserve">SAF-GAU:1) Participación en las siguientes sensibilizaciones: -Participación Ciudadana en el ciclo de la Gestión Pública, -Política de Servicio y Lenguaje Claro, - Manual Único de Rendición de cuentas, -Capacitación Rendición de cuentas
Evidencias:
3.1 Participación Ciudadana 25-05-22
3.1 2022-05-25_Registro_asistentes  SESIÓN MASIVA PARTIICPACIÓN CIUDADANA
3.1 2022-06-09_Registro_asistencia_conectados
3.1 Asistencia Rendición de cuentas 9-6-22
3.1 Lenguaje Claro 16-6-22
3.1 2022-06-16_Registro_asistencia Lenguaje Claro
3.1 RENDICIÓN DE CUENTAS 7-7-22
Durante el periodo y en el marco de la circular No 20214000000054 del 20 abril de 2021, que establece realizar cursos virtuales obligatorios se continuo con el curso de Integridad Transparencia y Lucha Contra la Corrupciòn -ITLC, ya que este curso propende por la transparencia y lucha contra la corrupcion y contribuye a indicar la ruta a funcionarios y colaboradores en la atenciòn y servicio al ciudadano como tambien el curso Virtual Modelo Integrado de Planeaciòn y Gestiòn -MIPG en el modulo fundamentos generales donde se nos aporta todo lo referente a como garantizar desde la planeacion y las funciones para generar el valor agragdo que requieren los usuarios y como garantizar la satisfacciòn de los mismo. ITLC participaron 226 y MIPG en total participaron 253 servidores distribuidos asi: MIPG 8 modulos completos 51 servidores; MIPG modulo fundamentos generales 174 y MIPG modulo auditira 28. Un curso virtual muy interesante es el Inducción a Gerentes Publicos del Departamento Administrativo de la función Publica DAFP el cual fue realizado porn 17 servidores. Evidencias: 3.1 Servicio al Ciudadano MIPG GGH, 3.1 Servicio al Ciudadano ITLC GGH y  3.1 Inducción Gerentes Publicos DAFP GGH
DTAM: Se lleva a cabo sensibilización y capacitación del Modelo Integrado de Planeación y Gestión  presencial con el equipo de funcionarios y contratistas de la DT, y se socializa el tema de PQRS, terminos y definicones y se enfatiza en el compromiso de la oportunidad en las respeustas.
Anexo 4 presentación  sensibilización MIPG_PQRS 18 DE JULIO.
Anexo 5 asistencia capacitación MIPG_PQRS 
DTAO: 
1. Se participo en sección masiva de  Política de servicio al ciudadano y lenguaje claro por los canales youtube :https://www.youtube.com/watch?v=TxcTlr5MkgU y facebookhttps://www.facebook.com/FuncionPublica  .  
2. Se realizó Sensibilizacion PQRS y  atención al cuidadano  para la DT Y AP de la DTAO  el 14 de junio 2022 , y se participo en la capacitación realizada por el nivel central el 19 de mayo sobre los terminos transitorios de las PQRs, 28 julio 2022 de Análisis y seguimiento informes de PQRS. la presentacion de ventanilla unica el 1 julio 2022.
3. No se realizaron para la vigencia.
Evidencias:
Politica de servicio y lenguaje claro 16 junio 2022
Lista-de-asistencia-PQRS 14 06 2022  
Correo - Invitación_ URGENTE DEROGACIÓN TERMINOS DE RESPUESTA PQRSD jue 19 de may de 2022
Correo  Sensibilización PQRS y atención al Ciudadano mar 14 de jun de 2022 10_30 - 11_30 (COT) (Buzón Calidad Territorial - DTAO)
Correo - Invitación_ Análisis y seguimiento informes de PQRSD-Grupo Control In... jue 28 de jul de 2022
correo -Presentación Ventanilla Única PQRSD vie 1 de jul de 2022
DTCA: Participamos en la sensibilización realizadada por función pública sobre lenguaje claro. Evidencia: CAPACITACIONES DAFP.
Se participó en la Sensibilización SIEL dictada por NC así mismo se pidió apoyo para dictala a las AP. Y se realizó capabitación en ORFEP y trámites de PQRSD. Evidencia: CAPACITACIONES DTCA Y AP
Se mantiene en constante recorderis a través de piezas de comunicación los trámites de atención al ciudadano. Evidencia MECANISMOS
DTOR:  Se realizó jornada de inducción al personal nuevo del área técnica y área administrativa, donde se enfatizó en temas de servicio al ciudadano, atención de PQRS y protocolo de servicio al ciudadano. 
3.1.1 Socialiación_serv_ciudadano
3. De otra parte, el Parque Nacional Natural Chingaza avanza en la estrategía de turismo incluyente. "En el desarrollo del diseño de experiencia de visita en Turismo Accesible e Incluyente que realiza el Parque Nacional Chingaza, el pasado 26 de junio se realizó, una salida de inclusión la cual propone integrar a todas las personas a vivir una experiencia en atractivos naturales".
3.1.2 Salida sendero accesible
3.1.3 Ficha de Informe Seg_turismo incluyente
Se realizó sensibilización al equipo del Parque Nacional Natural Chingaza, sobre derechos de petición, clasificación y términos de respuesta, responsabilidades de la unidad de decisión en la respuesta oportuna, se contó con el apoyo jurídico y soporte técnico por parte del ingeniero encargado de ORFEO de la Dirección Territorial Orinoquía para divulgar el procedimiento y aclarar las dudas e inquietudes.
3.1.4 Lista_Asistencia_serv_Ciud_pqrs
</t>
  </si>
  <si>
    <t xml:space="preserve">SAF-GAU:1) Participación en las siguientes sensibilizaciones: Taller Dialogo de Control Social,  V Seminario Internacional de Lenguaje Claro, 
Se socializa la invitación y se participa en la Jornada Servicio al Ciudadano y Lenguaje Claro 1-12-22
3.1 2022-11-30Taller guia dialogo control social sistema control interno 
3.1 V Seminario Internacional de Lenguaje Claro
3.1 Jornada Servicio al Ciudadno y Lenguaje Claro 1-12-22
Durante el periodo y en el marco de la circular No 20214000000054 del 20 abril de 2021, se continuo con el curso de Integridad Transparencia y Lucha Contra la Corrupciòn -ITLC, ya que este curso propende por la transparencia y lucha contra la corrupcion y contribuye a indicar la ruta a funcionarios y colaboradores en la atenciòn y servicio al ciudadano como tambien el curso Virtual Modelo Integrado de Planeación y Gestión -MIPG en el modulo fundamentos generales donde se nos aporta todo lo referente a como garantizar desde la planeacion y las funciones para generar el valor agregado que requieren los usuarios y como garantizar la satisfacciòn de los mismo. ITLC participaron 8 y MIPG en total participaron 7 servidores distribuidos asi: MIPG 8 modulos completos 3 servidores; MIPG modulo fundamentos generales 2 y MIPG modulo auditoria 2. 
DTAM: En este periodo se generan socializaciones de atención y respuesta a las solicitudes presentadas por usuarios y grupos de valor, a quienes se encargan de atención en las sedes de lasáreas protegidas, además a quienes se encargan de dar respuestas.
Anexo 4 socialización Términos de respuesta de las PQRSD
Anexo 5 socialización Términos de respuesta a PQRSD
El Grupo de Servicio al ciudadano realiza sensibilización de PQRS - Gestor Documental Orfeo para las Direcciones Territoriales. 
Anexo 5,1 Asistencia sensibilización. 
Anexo 5.2 presentacio´n sensiblización  PQRSD
DTAN: La direccion terrirotial  ha convocado a  funcionarios y cotratistas para que reciban la capacitación en el tramite y respuesta a las solicitues de información que se tramitan en la territorial Andes Nororientales y Areas protegidas de la DTAN.  Se realizan sencibilizaciones en el tramite de PQR en el sistema documental ORFEO y en los  tiempos de respuesta a los peticionarios. Algunas ade las actividades reportadas furon apoyadas por el grupo de atención al ciudadano GAU. Anexos: 1. Presentación PQRSD.-  2. NOV 29 SENSIBILIZACIÓN PQRSD.-  3. Socializacion servcio al ciudadano reporte usuarios atendidos Formatos actu. -  4. Asistencia tramite de PQR.-  5. 02 DE NOV ASISTENCIA ATENCION AL CIUDADANO. 
DTAO: 1. Se asiste virtualmente a la invitacion del V Seminario Internacional de Lenguaje Claro transmitido por youtube https://www.youtube.com/watch?v=DSBBGw5R7n0  invitacion recibida por el Grupo de Atencion al Ciudadano.                                                                                                                                                                       
2 Se asistió a la capacitacion virtual  link meet.google.com/wfc-pmjx-usq de PQRS  -radicación, clasificación, tipo y tiempo  el dia 11 de Noviembre de 2022.                                                   
 3. No se realizaron para la vigencia.                  
EVIDENCIA: carpeta Servicio al Ciudadano-  3.1 sensibilizaciones , pantallazo de la capacitación y lista de asistencia.                      
DTCA: Se realizó capacitación a los encargados de servicio al ciudadano en las AP y la DT.Evidencia: ASISTENCIA 09092022, de igual forma a través de correo electrónico se realizan sensibilicaciones con tips. Evidencia: SENSIBILIZACIONES POR CORREO ELECTRONICO
DTOR: Se participó en taller de dialogo social, orientado por la función pública, cuyo objetivo fue “Desarrollar el taller para asesorar, acompañar y capacitar a entidades priorizadas y a la ciudadanía en la implementación de la Guía de diálogo social para el control social y su articulación con el sistema de control interno institucional en el marco del plan piloto.
Fortalecer la capacidad de las entidades y de la ciudadanía sobre la ruta para realizar el diálogo para el control social en el ejercicio de la participación ciudadana en la gestión pública”.
Anexo 3.1.1 Formato_form_est_control_social
Anexo 3.1.2 Lista_asist_Taller_control_interno
Anexo 3.1.3 Meta_ppt_taller_guia_dialogo_social
Se participó en reunión convocada por el proceso de servicio al ciudadano con el objetivo de realizar sensibilización sobre derechos de petición y el correcto trámite en orfeo. 
Anexo 3.1.4 Presentación_PQRSD
Anexo 3.1.5 Lista_asistencia_sensib_PQRSD
</t>
  </si>
  <si>
    <t>Promover espacios de sensibilización para fortalecer la cultura de servicio al interior de la entidad.</t>
  </si>
  <si>
    <t xml:space="preserve">Divulgación a través de los canales internos de  comunicación de Parques Nacionales Naturales, la cultura de servicio al ciudadano 
</t>
  </si>
  <si>
    <t xml:space="preserve">(Grupo de Atención al ciudadano), Gestión Humana y Direcciones Territoriales, con el apoyo del Grupo de Comunicaciones - GCM </t>
  </si>
  <si>
    <t>15/01/2022
y 
30/12/2022</t>
  </si>
  <si>
    <r>
      <rPr>
        <sz val="10"/>
        <color rgb="FF000000"/>
        <rFont val="Arial Narrow"/>
      </rPr>
      <t xml:space="preserve">SAF-GAU:Se han realizado a través de correos informativos, divulgaciones en el menú de servicio al ciudadano y el trámite de pqrs, así mismo se cuenta con los protocolos de atención al ciudadano publicados en la página werb
</t>
    </r>
    <r>
      <rPr>
        <sz val="10"/>
        <color rgb="FF000000"/>
        <rFont val="Arial Narrow"/>
      </rPr>
      <t>Evidencias:</t>
    </r>
    <r>
      <rPr>
        <sz val="10"/>
        <color rgb="FF000000"/>
        <rFont val="Arial Narrow"/>
      </rPr>
      <t xml:space="preserve">
3.2 Correos masivos de información
https://www.parquesnacionales.gov.co/portal/es/servicio-al-ciudadano/protocolos-de-servicio-al-ciudadano/
</t>
    </r>
    <r>
      <rPr>
        <sz val="10"/>
        <color rgb="FF000000"/>
        <rFont val="Arial Narrow"/>
      </rPr>
      <t xml:space="preserve">DTAO: no se realizaron para la vigencia
DTAM: Se realizó por parte nivel central Servicio al Ciudadano capacitación el proceso Servico al ciudadano  con el fin de aplicar y reportar correcta y oportunamente los documentos del proceso. 
Anexo 18 Capacitacion Sensibilización Derecho de petición y seguimientos. 
Anexo 19 Presentacion-PQRSD-DT
DTAN: Se socializan con funcionarios y contratisttas los tiempos de respuesta a PQR en la DTAN, asi mismo se comparte  por medio de correo electronico los flayer donde  se informa lso tiempo de respuesta  a las peticiones, quejas y reclamos. ANEXOS: 1. ASISTENCIA A REUNION PQR. 2. Terminos transitorios de respuesta a PQR.pdf
DTPA: De manera transversal, con las actividades de bienestar social se han desarrollado acciones del codigo de integridad.
Anexo 01. Taller Cultura y Clima laboral
Anexo 02. LISTADO DE ASISTENCIA TALLER CLIMA LABORAL
Anexo 03. Informe-trimestral-de-actividades-de-bienestar-y-riesgo-psicosocial_DTPA-ENERO-FEBRERO-MARZO 2022
DTOR: Se realizó por parte del Grupo de Atención al Ciudadano sensibilización para fortalecer la cultura de servicio al interior de la entidad, en la cual participo el personal de atención al ciudadano de la Dirección Territorial Orinoquía.
3.2.1 lista-de-asistencia-v-10-03-22
3.2.2 Presentación Atención al Ciudadano
DTCA: Se estableció cronograma para divulgaciones por canales internos donde se incluirá la cultura al servicio al ciudadano,y se reforzará a partir del mes de mayo de la presente vigencia la cultura de servicio al ciudadano a través de sensibilizaciones por correo electrónico, tal como lo indica el cronograma. CRONOGRAMA SENSIBILIZACIONES ATENCIÓN AL CIUDADANO
</t>
    </r>
  </si>
  <si>
    <t>SAF-GAU:Se han realizado a través de correos informativos, divulgaciones en el menú de servicio al ciudadano y el trámite de pqrscd, así mismo se cuenta con los protocolos de atención al ciudadano publicados en la página werb
Evidencias:
3.2 Correo  Recomendaciones para tramitar las PQRSD 3-06-22
3.2 Correo - Información respuesta a PQRSD TIPS 17-05-22
https://www.parquesnacionales.gov.co/portal/es/servicio-al-ciudadano/protocolos-de-servicio-al-ciudadano/
Adicionalmente la cultura de servicio al ciudadano se ha divulgado a traves de la aplicación del curso de Integridad transparencia y lucha contra la corrupciòn, al igual que el curso de MIPG y el curso virtual de Inducción a Gerentes Publicos del DAFP. Evidencia: 3.1 Servicio al Ciudadano ITLC GGH
DTAM: Se generan sensibilizaciones a través del correo electrónico de la territorial, donde se insta a los servidores a tener en cuenta la aplicación del procedimimiento para dar respuestas a los usuarios, no solo en oportunidad, sino que también que estas satisfagan sus requerimientos. Se recuerda el tipo de solicitudes y la forma en que se deben radicar las respuestas, inclusive dentrod el radicado adjuntar el medio por el cual se entrego la respuesta.
Anexo 6  TIPOS DE PQRS
Anexo 7 TRAMITES DE RADICADOS A SOLICITUDES
DTAO: no se realizaron para vigencia
DTCA:  Se han realizado didulgaciones a través del correo institucional incentivando la cultura de servicio al ciudadano. Evidencias: Correo de Parques Nacionales Naturales de Colombia - TIPS CULTURA SERVICIO AL CIUDADANO; Correo de Parques Nacionales Naturales de Colombia - DESDE LA DTCA TRABAJAMOS POR LA CULTURA DEL BUEN SERVICIO AL CIUDADANO!
Se realizó mediante correo electronico la divulgación de información sobre los términos para dar respuesta y las recomendaciones para tramitar de forma correcta las peticiones en el SGD ORFEO.  
3.2.1 Div_Términos_rta_peticiones_Recomendaciones
Se realizó la divulgación y promoción para la participación del persona en el curso de atención y servicio al cliente. 
 3.2.2 Curso virtual de Atención y Servicio al Cliente.
Se realizó espacio de sensibilización virtual con el Parque Nacional Natural Chingaza, donde se promueve el protocolo de servicio al ciudadano, carta de trato digno, canales de atención y peticiones, quejas y reclamos. 
3.2.3 Lista_Asistencia_serv_Ciud_pqrs
DTOR:  Se realizó mediante correo electronico la divulgación de información sobre los términos para dar respuesta y las recomendaciones para tramitar de forma correcta las peticiones en el SGD ORFEO.  
3.2.1 Div_Términos_rta_peticiones_Recomendaciones
Se realizó la divulgación y promoción para la participación del persona en el curso de atención y servicio al cliente. 
 3.2.2 Curso virtual de Atención y Servicio al Cliente.
Se realizó espacio de sensibilización virtual con el Parque Nacional Natural Chingaza, donde se promueve el protocolo de servicio al ciudadano, carta de trato digno, canales de atención y peticiones, quejas y reclamos. 
3.2.3 Lista_Asistencia_serv_Ciud_pqrs
GCM: Desde el grupo de comunicaciones se realizaron tips para mejorar los principios de los funcionarios en la atencion al ciudadanos. Anexo 11 se realizó piezas graficas enfocadas a los principios de la atencion del usario.</t>
  </si>
  <si>
    <t>SAF-GAU:Se han realizado a través de correos informativos, divulgaciones en el menú de servicio al ciudadano y el trámite de pqrscd, así mismo se cuenta con los protocolos de atención al ciudadano publicados en la página web. https://www.parquesnacionales.gov.co/portal/es/servicio-al-ciudadano/protocolos-de-servicio-al-ciudadano/ 3.2 INTRANET TÉRMINOS y CIERRE PQRSD 30-11-22 3.2 Presenctación del PROCESO SC 3.2 2022-11-24 Socialización proceso Servicio al Ciudadano Se hizo la sensibilización del Código de Integridad y el tema de conflicto de Intereses donde participaron 40 servidores en total, donde se enfatizo en los valores institucionales para cumplir con las funciones y garantizar un atención a los usuarios excelentemente, con la intención de fortalecer la cultura del servicio
DTAM: Se socializa a través de correo electrónico acciones de cómo procedes en caso de requerir ampliación de términos para las respuestas y tambíen cómo proceder al recibir peticiones anónimas.
Anexo 6  socialización AMPLIACIÓN DE TÉRMINOS
Anexo 7 socialización  PETICIONES ANÓNIMAS 
DTAN: Mediante codrreo electronico se lleva a cabo la socializacion de temas concermietnes a servvio al ciudadano. Se adjuntan los correo electronicos enviados a funcionarios y contratistas con los temas socializados. Anexos: 1. Tiempos de respuesta PQR.-  2. TÉRMINOS DE RESPUESTA DERECHOS DE PETICIÓN - PNNC.-   3. Flayer  Pasos para cerrar las PQR.pdf.
DTAO: No se realizaron para la vigencia
DTCA: A través del correo electrónico se realizan sensibilizacions de cultura al servicio al ciudadano. Evidencia: Correo de Parques Nacionales Naturales de Colombia - FOMENTAMOS LA CULTURA DEL SERVICIO AL CIUDADANO_
DTPA: se han desarrollado espacios con las personas encargadas de la atención al ciudadano en la territorial y sus Ap; retomando en ellos los formatos del proceso de atención al ciudadano socializando y recalcando la importancia de su implementación.
3.2 Anexo
-Sensibilización, seguridad de la información
-2022-11-24 Socialización proceso Servicio al Ciudadano.xlsx - GD_FO_02
-Información proceso atención al ciudadano
-Curso de formación y atención complementaria: Atención y Servicio al Cliente</t>
  </si>
  <si>
    <r>
      <rPr>
        <b/>
        <sz val="14"/>
        <color theme="1"/>
        <rFont val="Arial Narrow"/>
      </rPr>
      <t>Subcomponente 4</t>
    </r>
    <r>
      <rPr>
        <sz val="14"/>
        <color theme="1"/>
        <rFont val="Arial Narrow"/>
      </rPr>
      <t xml:space="preserve">
Normativo y Procedimental</t>
    </r>
  </si>
  <si>
    <t>Elaborar trimestralmente informes de PQRSD para identificar oportunidades de mejora en la prestación de los servicios.</t>
  </si>
  <si>
    <t>Elaborar y publicar los informes de PQRSD en el tiempo establecido por el SGI</t>
  </si>
  <si>
    <t>(Grupo de Atención al ciudadano) Oficina Asesora de Planeación y Control Interno</t>
  </si>
  <si>
    <t>10/04/2022
y 
10/01/2023</t>
  </si>
  <si>
    <r>
      <rPr>
        <sz val="10"/>
        <rFont val="Arial Narrow"/>
      </rPr>
      <t xml:space="preserve">SAF-GAU: El informe de resultados de PQRSD se presenta de manera trimestral y se publica en la página web de la entidad en el siguiente link: 
https://www.parquesnacionales.gov.co/portal/es/servicio-al-ciudadano/informe-de-peticiones-quejas-y-reglamos/
GCI: El Grupo de Control Interno, elaboró  los informes de las Peticiones, Quejas, Reclamos, Sugerencias y Denuncias correspondientes a los meses de:  Enero, Febrero y Marzo de la vigencia 2022, los cuales se encuentran publicados  en el siguiente enlace:
 </t>
    </r>
    <r>
      <rPr>
        <u/>
        <sz val="10"/>
        <color rgb="FF1155CC"/>
        <rFont val="Arial Narrow"/>
      </rPr>
      <t>https://www.parquesnacionales.gov.co/portal/es/transparencia-participacion-y-servicio-al-ciudadano/informes-de-evaluacion-y-gestion/vigencia-2022/.</t>
    </r>
  </si>
  <si>
    <r>
      <rPr>
        <sz val="10"/>
        <color rgb="FF333300"/>
        <rFont val="Arial Narrow"/>
      </rPr>
      <t xml:space="preserve">GCI: El Grupo de Control Interno, elaboró  los informes de las Peticiones, Quejas, Reclamos, Sugerencias y Denuncias correspondientes a los meses de:  Abril, Mayo y Junio de la vigencia 2022, los cuales se encuentran publicados  en el siguiente enlace:
 https://www.parquesnacionales.gov.co/portal/es/transparencia-participacion-y-servicio-al-ciudadano/informes-de-evaluacion-y-gestion/vigencia-2022/.
</t>
    </r>
    <r>
      <rPr>
        <sz val="10"/>
        <color rgb="FF000000"/>
        <rFont val="Arial Narrow"/>
      </rPr>
      <t xml:space="preserve">SAF-GAU: El informe de resultados de PQRSD se presenta de manera trimestral y se publica en la página web de la entidad en el siguiente link: 
</t>
    </r>
    <r>
      <rPr>
        <sz val="10"/>
        <color rgb="FF1155CC"/>
        <rFont val="Arial Narrow"/>
      </rPr>
      <t xml:space="preserve">https://www.parquesnacionales.gov.co/portal/es/servicio-al-ciudadano/informe-de-peticiones-quejas-y-reglamos/
</t>
    </r>
    <r>
      <rPr>
        <sz val="10"/>
        <color rgb="FF000000"/>
        <rFont val="Arial Narrow"/>
      </rPr>
      <t>DTPA: Se maneja un consolidado de usuarios atendidos
Anexo 01.Registro_usuarios_PNNC_V_2 MAYO DTPA
Anexo 02. Registro_usuarios_PNNC_V_2 JUNIO DTPA
Anexo 03. Registro_usuarios_PNNC_V_2 JULIO DTPA
Anexo 04. Registro_usuarios_PNNC_V_2 AGOSTO DTPA</t>
    </r>
  </si>
  <si>
    <r>
      <rPr>
        <sz val="10"/>
        <color theme="1"/>
        <rFont val="Arial Narrow"/>
      </rPr>
      <t xml:space="preserve">GCI: El Grupo de Control Interno, elaboró  los informes de las Peticiones, Quejas, Reclamos, Sugerencias y Denuncias correspondientes a los meses de agosto,  septiembre y octubre de la vigencia 2022 y se encuentran publicados  en el siguiente enlace: </t>
    </r>
    <r>
      <rPr>
        <sz val="10"/>
        <color rgb="FF1155CC"/>
        <rFont val="Arial Narrow"/>
      </rPr>
      <t xml:space="preserve">https://www.parquesnacionales.gov.co/portal/es/transparencia-participacion-y-servicio-al-ciudadano/informes-de-evaluacion-y-gestion/vigencia-2022/.
</t>
    </r>
    <r>
      <rPr>
        <sz val="10"/>
        <color theme="1"/>
        <rFont val="Arial Narrow"/>
      </rPr>
      <t xml:space="preserve">SAF-GAU: El informe de resultados de PQRSD se presenta de manera trimestral y se publica en la página web de la entidad en el siguiente link: 
</t>
    </r>
    <r>
      <rPr>
        <u/>
        <sz val="10"/>
        <color rgb="FF1155CC"/>
        <rFont val="Arial Narrow"/>
      </rPr>
      <t>https://www.parquesnacionales.gov.co/portal/es/servicio-al-ciudadano/informe-de-peticiones-quejas-y-reglamos/</t>
    </r>
  </si>
  <si>
    <t>Aplicar encuesta de percepción de la información estadística relacionada con las áreas protegidas integrantes del SINAP inscritas en el RUNAP.</t>
  </si>
  <si>
    <t>identificar y consultar a la ciudadanía la satisfacción frente a dicha operación estadística.</t>
  </si>
  <si>
    <t xml:space="preserve">GGIS </t>
  </si>
  <si>
    <t>GGIS:  Bajo el procedimiento de la Operación estadística se tiene proyectado la entrega del informe de análisis de necesidades que incluye el análisis de las encuestas de percepción aplicadas relacionadas con las áreas protegidas integrantes del SINAP inscritas en el RUNAP para el 31 de Julio del 2022</t>
  </si>
  <si>
    <t>GGIS:Se genera el primer informe semestral que contiene los análisis de necesidades obtenidos de la aplicación de las encuestas realizadas a través de la implementación de la Operación estadistica "Areas Protegidas integrantes del SINAP" inscritas en el RUNAP.</t>
  </si>
  <si>
    <t>GPM: Se realiza análisis de necesidades para el segundo semestre de 2022 en el marco de la operación estadística "àreas protegidas del SINAP inscritas en el RUNAP".</t>
  </si>
  <si>
    <t>Mantener actualizado el sistema de asignación de números consecutivos (manual o electrónico).</t>
  </si>
  <si>
    <t>Llevar un consolidado de ciudadanos atendidos y presentar informe.</t>
  </si>
  <si>
    <r>
      <rPr>
        <sz val="10"/>
        <color theme="1"/>
        <rFont val="Arial Narrow"/>
      </rPr>
      <t>(Grupo de Atención al ciudadano)-</t>
    </r>
    <r>
      <rPr>
        <i/>
        <sz val="10"/>
        <color theme="1"/>
        <rFont val="Arial Narrow"/>
      </rPr>
      <t>Direcciones Territoriales</t>
    </r>
  </si>
  <si>
    <r>
      <rPr>
        <sz val="10"/>
        <color rgb="FF000000"/>
        <rFont val="Arial Narrow"/>
      </rPr>
      <t xml:space="preserve">SAF-GAU: Se realizó el seguimiento de ciudadanos atendidos por los diferentes canales en el nivel central y DTs, al igual que las solicitudes, y trámites que realizaron, esto se refleja en el Informe de Gestión del I Trimestre 
</t>
    </r>
    <r>
      <rPr>
        <sz val="10"/>
        <color rgb="FF000000"/>
        <rFont val="Arial Narrow"/>
      </rPr>
      <t>Evidencias:</t>
    </r>
    <r>
      <rPr>
        <sz val="10"/>
        <color rgb="FF000000"/>
        <rFont val="Arial Narrow"/>
      </rPr>
      <t xml:space="preserve">
4.3 Informe  GESTIÓN SC I TRIMESTRE 2022
</t>
    </r>
    <r>
      <rPr>
        <sz val="10"/>
        <color rgb="FF000000"/>
        <rFont val="Arial Narrow"/>
      </rPr>
      <t>DTAO: Se lleva acabo el registro de las planillas  haciendo el respectivo registro de los  visitantes  que ingresan a las AP Y  a la DT  PLANILLA SC_FO_01 .de igual manera se lleva el registro de los visitantes que ingresan a las Sedes Administrativas  PLANILLA AU_FO_15 
Evidencias: caperta servicio al ciudadano- :ingreso usuarios enero,
 ingreso usuarios febrero,
 ingreso usuarios marzo, 
ingreso visitantes marzo  
registro usuarios y visitantes abril
DTAM: Se genera y reporta el informe de usuarios atendidos primer trimestre DTAM.
Anexo 20 informe USUARIOS ATENDIDOS PRIMER TRIMESTRE 2022
Anexo 21 informe usuarios Primer treimestre 2022  DTAM
DTAN: La direccion territorial   ya sus AP llevan un consolidado de usuarios registrados. Cada una de las AP y y la sede administrativa de Andes Nororietales diligencia el formato cuando ingresan usuarios a consultar la información. Nombre del formato: REGISTRO DE USUARIOS PARQUES NACIONALES NATURALES DE COLOMBIA codigo: Código: AU_FO_15. ANEXOS: 4 Archivos con el registro de usuarios de PNN cocuy, DTAN, Tama
DTPA: Se maneja un consolidado de usuarios atendidos
Anexo 01. Registro_usuarios_PNNC_V_2 DTPA
DTCA: Se envían mensualmente reporte al GAC de los ciudadanos atendidos en la DTCA y sus APs.Registro_usuarios DTCA ;REPORTE USUARIOS ATENDIDOS ENERO Y FEBRERO; REPORTE USUARIOS ATENDIDOS MARZO</t>
    </r>
  </si>
  <si>
    <t xml:space="preserve">SAF-GAU: Se realizó el seguimiento de ciudadanos atendidos por los diferentes canales en el nivel central y DTs, al igual que las solicitudes, y trámites que realizaron, esto se refleja en el Informe de Gestión del I Semestre
Evidencias:
4.3 Informe SAF primer SEMESTRE 2022
DTAM: Se lleva registro de consolidado mensual de usuarios atendidos a través de canales presencial, correo electrónico o llamada telefónica.
Anexo 8 REGISTRO USUARIOS ATENDIDOS DTAM MAYO
Anexo 9 REGISTRO USUARIOS ATENDIDOS DTAM JUNIO 
Anexo 10 REGISTRO USUARIOS ATENDIDOS MES DE JULIO
DTAN: Se envia el informe al nivel central  de ciudadanos      atendidos en las areas protegidas de la direccion territorial y la sede adminsitrativa de la DTAN con la totalidad de usuarios registrados que han atendido por  los diferentes medios en al direccion territorial. Se adjuntan  2 formularios como muestra de los registros de ciudadanos atendidos. SFF Iguaque mes Mayo de 2022 registro de ciudadanos Sede adminsitrativa DTAN mes junio. Anexos: 1. CORREO ENVIADO A NIVEL CENTRAL DTAN REGISTRO DE USUARIOS ES MAYO DE 202.-   2. SFF IGUAQUE VISITANTES MAYO.-    3. DTAN CONS VISITANTES JUNIO 2022
DTAO: Se lleva acabo el registro de las planillas haciendo el respectivo registro de los visitantes que ingresan a la DT PLANILLA SC_FO_01 .de igual manera se lleva el registro de los usuarios que ingresan a las AP Y Sedes Administrativas PLANILLA AU_FO_15 
Evidencias: carpeta servicio al ciudadano 4.3
Registro usuarios y planillas visitantes mayo - agosto 2022
DTCA: Se envían mensualmente reporte al GAC de los ciudadanos atendidos en la DTCA y sus Aps. Evidencia REGISTRO USARIOS ATENDIDOS MAYO A JULIO DE 2022
La Dirección Territorial Orinoquía llevar un consolidado de ciudadanos atendidos y presentar  reporte conforme lo slicitado. 
4.3.1 Reporte_us_atendidos_DTOR_TrimII-2022
4.3.2 REGISTRO USUARIOS PNN_Trim_II
DTOR:  La Dirección Territorial Orinoquía llevar un consolidado de ciudadanos atendidos y presentar  reporte conforme lo slicitado. 
4.3.1 Reporte_us_atendidos_DTOR_TrimII-2022
4.3.2 REGISTRO USUARIOS PNN_Trim_II
</t>
  </si>
  <si>
    <t>DTAM: Se genera consolidado mensula de asuarios atendidos y se remite al Grupo de Servicio al Ciudadano.
Anexo 8 REPORTE USUARIOS ATENDIDOS DTAM SEP
Anexo 9 INFORME USUARIOS ATENDIDOS OCTUBRE DTAMAnexo 10 REGUISTRO USUARIOS ATENDIDOS NOV
Anexo 11 registro de ciudadanos atendidos diciembre
DTAN: Se envia el informe al nivel central  de ciudadanos registrados en las areas protegidas y en la Direccion Territorial ( sede adminsitrativa de la DTAN) con el registro de usuarios registrados que han atendido por  los diferentes medios . Se adjuntan los correos electronicos con los usuarios registrados  al 01 de cada mes como lo solicita el grupo de atención al ciudadano. reporte de septiembre, octubre y noviembre de 2022. Anexos: 1. DTAN - REGISTRO DE USUARIOS MES SEPTIEMBRE DE 2022.pdf.-  2. REGISTRO DE USUARIOS DTAN MES OCTUBRE DE 2022.pdf.-  3. Noviembre DTAN registro de ciudadanos atendidos.pdf
DTAO: se lleva acabo el registro de las planillas haciendo el respectivo registro de los visitantes que ingresan a la DT PLANILLA SC_FO_01 .de igual manera se lleva el registro de los usuarios que ingresan a las AP Y Sedes Administrativas PLANILLA SC_FO_05 
Evidencias: carpeta servicio al ciudadano 4.3-4.3 consolidado ciudadanos atendidos
Registro usuarios y planillas visitantes Septiembre - Diciembre 2022
DTCA: Se envían mensualmente reporte al GAC de los ciudadanos atendidos en la DTCA y sus Aps. Evidencia REGISTRO USARIOS ATENDIDOS SEPIIEMBRE A NOVIEMBRE DE 2022
DTOR: La Dirección Territorial Orinoquía realiza el consoldiado de usuarios atendidos en el formato  SC-FO-05-registro-de-usuarios-parques-nacionales-naturales-de-colombia-v3.
Anexo 4.3.1 Usuarios_atendidos_oct2022
Anexo 4.3.2 Usuarios_atendidos_nov2022
Anexo 4.3.3 Usuarios_atendidos_dic2022</t>
  </si>
  <si>
    <t>4.4</t>
  </si>
  <si>
    <r>
      <rPr>
        <strike/>
        <sz val="10"/>
        <color theme="1"/>
        <rFont val="Arial Narrow"/>
      </rPr>
      <t xml:space="preserve">
</t>
    </r>
    <r>
      <rPr>
        <sz val="10"/>
        <color theme="1"/>
        <rFont val="Arial Narrow"/>
      </rPr>
      <t xml:space="preserve">Actualizar las base de datos personales y realizar el registro en el aplicativo de la Superintendencia de Industria y Comercio. 
</t>
    </r>
    <r>
      <rPr>
        <i/>
        <u/>
        <sz val="10"/>
        <color theme="1"/>
        <rFont val="Arial Narrow"/>
      </rPr>
      <t>Nota:</t>
    </r>
    <r>
      <rPr>
        <sz val="10"/>
        <color theme="1"/>
        <rFont val="Arial Narrow"/>
      </rPr>
      <t xml:space="preserve"> se recomienda acceder al siguiente enlace orientador de la SIC https://www.sic.gov.co/sobre-la-proteccion-de-datos-personales</t>
    </r>
  </si>
  <si>
    <r>
      <rPr>
        <strike/>
        <sz val="10"/>
        <color theme="1"/>
        <rFont val="Arial Narrow"/>
      </rPr>
      <t xml:space="preserve">
</t>
    </r>
    <r>
      <rPr>
        <sz val="10"/>
        <color theme="1"/>
        <rFont val="Arial Narrow"/>
      </rPr>
      <t>base de datos personales actualizadas y registradas ante la Superintendencia de Industria y Comerci</t>
    </r>
    <r>
      <rPr>
        <strike/>
        <sz val="10"/>
        <color theme="1"/>
        <rFont val="Arial Narrow"/>
      </rPr>
      <t xml:space="preserve">o 
</t>
    </r>
  </si>
  <si>
    <r>
      <rPr>
        <sz val="10"/>
        <color theme="1"/>
        <rFont val="Arial Narrow"/>
      </rPr>
      <t xml:space="preserve">Oficina Asesora Jurídica Lidera. Ejecutan todas las Unidades de Decisión, incluidas como administradores u operadores en el aplicativo de la Superintendencia de Industria y Comercio - </t>
    </r>
    <r>
      <rPr>
        <i/>
        <sz val="10"/>
        <color theme="1"/>
        <rFont val="Arial Narrow"/>
      </rPr>
      <t>Direcciones Territoriales</t>
    </r>
  </si>
  <si>
    <t xml:space="preserve">OAJ: Realizó el análisis de la política de protección de datos frente a la eventual elaboración de la segunda versión del Manual Interno de Políticas para el Tratamiento de Datos Personales, y asesoría frente a los procedimientos que sean necesarios adelantar su adopción
DTAO: Para el primer seguimiento no se reporta actualización de la base de datos debido a que la creación del usuario para la Direccion Territorial Andes Occidentales aun no se encuentra habilitado por parte de Confecamaras. Al respecto se ha gestionado directamente con el administrador del aplicativo y su respuesta es continuar atentos al momento que se habilite para poder ingresar con usuario y contraseña que asignen. 
Evidencias: caperta servicio al ciudadano-4.4 y 4.5 base datos Industria y cio ( Pantallazo de usuario Confecamaras y print - GUÍA DE USO PARA USUARIOS ENTIDADES DEL ESTADO)
OBS OAP: Lo reportado no corresponde con la actiividad ya que el proceso debe adelantarse en con la Superintendencia de Industria y Comercio, lo cual debe estar debidamente coordinado con el nivel Central 
DTAM: No se registran avances en el periodo
DTAN: La Direccion terrirotial  no ha recibido en el presente cuatrimestre las sencibilizaciones e instrucciones para implementar esta actividad. No se aportan evidencias.
OBS OAP : La DT debe adelantar gestiones para coordinar su realización con el NC
DTOR: No se presenta avance en el periodo a reportar. 
DTCA: A la fecha no reportamos avances de esta actividad. Se accedió al link y se llegó a la conclusión de solicitar apoyo a quien corresponda en NC para que nos brinden los lineamientos, toda vez que se requiere de un usuario y clave de acceso que se registra por entidad y la entidad en la administración de usuarios asigna perfiles. </t>
  </si>
  <si>
    <r>
      <rPr>
        <sz val="10"/>
        <color rgb="FF000000"/>
        <rFont val="Arial Narrow"/>
      </rPr>
      <t xml:space="preserve">OAJ:Socialización  de inquietudes y dificultades por parte de los Grupos de Comunicaciones y de Atención al Ciudadano, en cuanto a la aplicación de la política de protección de datos. Estableció el plan de trabajo para la incorporación de los ajustes propuestos por la OAJ para la modificación del Manual de Políticas para la Protección de Datos de la entidad y la socialización de los mismos con las demás dependencias.
DTAM: NO reportó (OAP)
DTAN: El profesional juridico de La Direccion terrirorial  no ha recibido en el presente cuatrimestre las sensibilizaciones e instrucciones para implementar esta actividad. No se aportan evidencias.
DTAO: Durante el periodo actual se realizan 45 reportes en Confecamaras que hacen parte del total de los reportes, lo cual indica que se cumple con el 100% de la base de datos reportada y actualizada
Evidencia: carpeta servicio al ciudadano 4.4
Base de datos de CONFECAMARAS.pdf
</t>
    </r>
    <r>
      <rPr>
        <b/>
        <sz val="10"/>
        <color rgb="FF000000"/>
        <rFont val="Arial Narrow"/>
      </rPr>
      <t xml:space="preserve">OAP: las acciones no corresponden a lo que debe realizarse ante Super Industria y Comercio, en consecuencia el % avance es 0
</t>
    </r>
    <r>
      <rPr>
        <sz val="10"/>
        <color rgb="FF000000"/>
        <rFont val="Arial Narrow"/>
      </rPr>
      <t xml:space="preserve">         
DTCA:  A la fecha no reportamos avances de esta actividad. Se esperan lineamientos de NC, toda vez que se requiere de un usuario y clave de acceso que se registra por entidad y la entidad en la administración de usuarios asigna perfiles. 
DTOR:  No se presenta avance en el periodo a reportar. </t>
    </r>
  </si>
  <si>
    <t xml:space="preserve">DTAM: en el informe del II cuatrimestre se remite el tabulado en Caracterización de usuarios DTAM. Por consiguiente esta actividad se cumplió en su totalidad.
Nota OAP: reporte no corresponde con la actividad de datos ´personales por consiguiente no hay avance 
DTAN: El profesional jurido de La Direccion terrirotial  no ha recibido en el presente cuatrimestre las sencibilizaciones e instrucciones para implementar esta actividad. No se aportan evidencias.
DTAO: Durante el periodo se realizan los  reportes en Confecamaras , 100% de la base de datos reportada y actualizadaEvidencia: carpeta servicio al ciudadano 4.4 Base de datos de CONFECAMARAS.pdf
Nota OAP: reporte no corresponde con la actividad de datos ´personales por consiguiente no hay avance 
DTCA:  A la fecha no reportamos avances de esta actividad. Se esperan lineamientos de NC, toda vez que se requiere de un usuario y clave de acceso que se registra por entidad y la entidad en la administración de usuarios, asigna perfiles. 
DTOR: De conformidad con la Transparencia y acceso a la información pública, requerimientos de Gobierno en Línea definidos en la ley 1581 de 2012 y la ley 1712 de 2014; se publica y actualiza información de contratistas en el link que la Entidad tiuene establecido para ello; así mismo, se actualiza la información de funcionarios en la estructura de talento Humano.
Anexo 4.4.1 Publicacion_Dir_Contratistas
Nota OAP: reporte no corresponde con la actividad de datos ´personales por consiguiente no hay avance </t>
  </si>
  <si>
    <t>4.5</t>
  </si>
  <si>
    <t xml:space="preserve">Implementar mecanismos de actualización normativa y cualificación a servidores en esta área. </t>
  </si>
  <si>
    <t>Autocapacitación en en el tema de protección de datos personales.haciendo uso de las herramientas dispuestas en la Web de la SIC con el apoyo del GCEA para la sensibilización- comunicación
Elaborar y divulgar lineamiento de autocapacitación a traves del portal del la SIC</t>
  </si>
  <si>
    <t>Oficina Asesora Jurídica. Todas las Unidades de Decisión, incluidas como administradores u operadores en el aplicativo de la Superintendencia de Industria y Comercio</t>
  </si>
  <si>
    <t xml:space="preserve">OBS OAP: OAJ no reportó avance
DTAO: Para el primer seguimiento no se reporta actualización de la base de datos debido a que la creación del usuario para la Direccion Territorial Andes Occidentales aun no se encuentra habilitado por parte de Confecamaras. Al respecto se ha gestionado directamente con el administrador del aplicativo y su respuesta es continuar atentos al momento que se habilite para poder ingresar con usuario y contraseña que asignen. 
Evidencias: caperta servicio al ciudadano-4.4 y 4.5 base datos Industria y cio ( Pantallazo de usuario Confecamaras y print - GUÍA DE USO PARA USUARIOS ENTIDADES DEL ESTADO)
OBS OAP: Lo reportado no corresponde con la actiividad ya que el proceso debe adelantarse en con la Superintendencia de Industria y Comercio, lo cual debe estar debidamente coordinado con el nivel Central </t>
  </si>
  <si>
    <t>OAJ: NO reportó (OAP)</t>
  </si>
  <si>
    <t>Nota: OAP : Oficina Jurídica no reportó pero tampoco se encontraron evidencias de la ejecuciónd e esta actividad.</t>
  </si>
  <si>
    <r>
      <rPr>
        <b/>
        <sz val="14"/>
        <color theme="1"/>
        <rFont val="Arial Narrow"/>
      </rPr>
      <t xml:space="preserve">Subcomponente 5   </t>
    </r>
    <r>
      <rPr>
        <sz val="14"/>
        <color theme="1"/>
        <rFont val="Arial Narrow"/>
      </rPr>
      <t xml:space="preserve"> Relacionamiento con el ciudadano</t>
    </r>
  </si>
  <si>
    <t>5.1</t>
  </si>
  <si>
    <t>Caracterizar a los ciudadanos - usuarios - grupos de interés y revisar la pertinencia de la oferta, canales, mecanismos de información y comunicación empleados por la entidad.</t>
  </si>
  <si>
    <t>Actualizar la caracterización de ciudadanos a nivel nacional.</t>
  </si>
  <si>
    <r>
      <rPr>
        <sz val="10"/>
        <color theme="1"/>
        <rFont val="Arial Narrow"/>
      </rPr>
      <t xml:space="preserve">(Grupo de Atención al ciudadano) /Oficina Asesora de Planeación) Responsables Unidades de Decisión del Nivel Central y </t>
    </r>
    <r>
      <rPr>
        <i/>
        <sz val="10"/>
        <color theme="1"/>
        <rFont val="Arial Narrow"/>
      </rPr>
      <t>Direcciones Territoriales</t>
    </r>
  </si>
  <si>
    <t>01/03/2022
y
1/09/2022</t>
  </si>
  <si>
    <t>SAF-GAU: Se realizó actualización de la caracterización de usuarios, la cual se encuentra en proceso de revisión y aprobación para tramitar la publicación durante el segundo trimestre del 2022.
Evidencias:
5.1 Consolidado encuesta Caracterización
OBS OAP: Se toma proporcional el % de cumplimiento (100/2)
DTAO: Actividad prevista para el segundo semestre 
OBS OAP: No se evidencia ninguna gestión a pesar de la fecha de inicio de la actividad 01/03/22)
DTAM: Se genera caracterización de usuario y se tabula y remite al proceso Servicio al Ciudadano.
Anexo 22 TABULACIÓN CARACTERIZACIÓN USUARIOs 1ER TRIMESTRE 2022 DTAM
Anexo 23 Matriz Tabulación caracterizacion de usuarios DT
DTAN: Ene el mes de marzo de 2.022 la direccion territorial envia por  medio de correo electronico, grupo de atención al ciudadano la  la informacion y tabulación realizada en la DTAN y sus AP para el proceso de caracteruización de usuarios. Anexos: 1. CONSOLIDADO ENCUESTAS CARACTERIZACIÓN USUARIOS SEMANA DE 14 A 18 DE FEB 2022
DTOR: La Dirección Territorial Orinoquía envío al Grupo de Procesos Corporativos el reporte de caracterización de usuarios.
Anexo 5.1.1 Memo_Caract_usuarios 
DTCA: La DTCA reporta mensualmente a NC los usuarios antendido por los diferentes tipos de canales de atención, así mismo consolida en una sola matriz los usuarios atendidos por la DT y las Aps de nuestra juridiscción mes a mes.Registro_usuarios DTCA ;REPORTE USUARIOS ATENDIDOS ENERO Y FEBRERO; REPORTE USUARIOS ATENDIDOS MARZO
OBS OAP : Lo reportado no corresponde al avance de la actividad, avance = 0</t>
  </si>
  <si>
    <r>
      <rPr>
        <sz val="10"/>
        <color rgb="FF000000"/>
        <rFont val="Arial Narrow"/>
      </rPr>
      <t xml:space="preserve">SAF-GAU: Se realizó actualización de la caracterización de usuarios, la cual se encuentra publicada en la págima web de la entidad.
https://www.parquesnacionales.gov.co/portal/wp-content/uploads/2022/07/informe-caracterizacion-pnn-2022.pdf
Evidencias:
5.1 Caracterizacion de usuarios -2022
DTAM: Con ocasión a la articulación que se da desde los diferentes procesos, la DT genera la caracterización de usuarios y remite al Grupo Servicio la Ciudadano.
Anexo 11 Tabulación caracterizacion de usuarios DTAM JULIO
Anexo 12 remisión  MATRIZ CONSOLIDADO ENCUESTAS DE CARACTERIZACIÓN
DTAN: Para el segundo cuatrimestre de 2.022 no se han enviado a las  direcciones territoriales solicitud de información para realizar informe de caracaterización de usuarios  en la dirección territorial.  El porcentaje de avance corresponde al del primer cuatrimestre. No se aportan anexos
DTAO: No ha sido programada por el nivel central
</t>
    </r>
    <r>
      <rPr>
        <b/>
        <sz val="10"/>
        <color rgb="FF000000"/>
        <rFont val="Arial Narrow"/>
      </rPr>
      <t xml:space="preserve">OAP: La actividad debe ser articulada con Sede Central a iniciativa igualmente de la DT
</t>
    </r>
    <r>
      <rPr>
        <sz val="10"/>
        <color rgb="FF000000"/>
        <rFont val="Arial Narrow"/>
      </rPr>
      <t xml:space="preserve">DTCA: No se ha realizado la caracterización de usuarios, se está a la espera de lineamientos del GAC para lo pertienente.
0000000000000000
DTOR:  Se presento el primer reporte de la vigencia en el primer cuatrimestre con un avance del 50%, la siguiente caractirzación se realizará en el tercer cuatrimestre de la actual vigencia. </t>
    </r>
  </si>
  <si>
    <t>SAF: Cumplida el trimestre anterior 
SAF-GAU: Se realizó actualización de la caracterización de usuarios, la cual se encuentra publicada en la págima web de la entidad.
https://www.parquesnacionales.gov.co/portal/wp-content/uploads/2022/07/informe-caracterizacion-pnn-2022.pdf
Se da inicio a la recolección de información mediante encuestas para la caracterización 2023
GCM:Se realiza la actualización y publicación de la caracterización del proceso de gestión de comunicaciones. Ver anexo radicado 20221020005993
DTAN: Para el tercer cuatriemstrede 2022 se recibio corrreo del nvel central solicitando se apliquen encietas de caracterización de usuarios y para el dia 17 de diciembre  se solicito el envio de la información al nivel central . Se adjunta el correo electronico con la solcitud enviada  a las AP de la DTAN  y se adjunta el modelo de encuesta fisica que se aplciaria a los usuarios de manera presencial. Anexos: 1. CORREO ENVIADO NOV 2021 - ENCUESTA PARA CARTERIZAR USUARIOS EN PNN.-  2. Encuesta caracterización 2023 final.
DTAO:  Desde el Grupo de Atencion al Ciudadano se programa entrega de encuestas de caracterizacion para el dia 22 de diciembre del 2022                                 EVIDENCIA: Pantallazo correo de la solicitud y encuestas de caracterizacion
DTCA: Esta encuesta se está realizando por indicación de nivel central hasta el 18/12/2022
DTOR: la caracterización ya esta actualizada y puclicada en la pagina, y se esta en la recolección de la información por medio de las encuestas para el 2023, el link dispuesto por el Grupo de Servicio al Ciudadano para la DTOR: DTOR: 
https://docs.google.com/forms/d/e/1FAIpQLScMUUfZytu05jLxOT5WAp57kV4bXDTSPN4nouNKZ1IfGTueBw/viewform
Anexo 5.1.1 Encuestas de Caracterización 2023
Anexo 2.1.2 Encuesta caracterización 2023 
DTPA: Se maneja un consolidado de usuarios atendidos
4.3 Anexo
-SEPTIEMBRE sc-fo-05-registro-de-usuarios-parques-nacionales-naturales-de-colombia-v3
-OCTUBRE sc-fo-05-registro-de-usuarios-parques-nacionales-naturales-de-colombia-v3
-NOVIEMBRE sc-fo-05-registro-de-usuarios-parques-nacionales-naturales-de-colombia-v3
-DICIEMBRE sc-fo-05-registro-de-usuarios-parques-nacionales-naturales-de-colombia-v3</t>
  </si>
  <si>
    <t>5.2</t>
  </si>
  <si>
    <t>Implementar el esquema de lenguaje claro en el proceso de atención ciudadana a través de los diferentes canales de acuerdo a los estándares y lineamientos del DAFP y DNP</t>
  </si>
  <si>
    <r>
      <rPr>
        <sz val="10"/>
        <color theme="1"/>
        <rFont val="Arial Narrow"/>
      </rPr>
      <t xml:space="preserve">Esquema de lenguaje claro </t>
    </r>
    <r>
      <rPr>
        <sz val="10"/>
        <color theme="1"/>
        <rFont val="Arial Narrow"/>
      </rPr>
      <t xml:space="preserve">implementado </t>
    </r>
  </si>
  <si>
    <t>Grupo de Atención al ciudadano  y Direcciones Territoriales</t>
  </si>
  <si>
    <t>SAF: Se esta desarrollando la información y el diseño de las piezas gráficas para la divulagación por los diferentes canales y medios a todas las unidades de desición.
DTAO: Se recibe invitación de parte del nivel central  para participar en la Sensibilización SIEL vie 29 de abr de 2022.
Evidencias: caperta servicio al ciudadano-  5.2- lenguaje claro Correo  - Invitación_ Sensibilización SIEL vie 29 de abr de 2022 11_00 - 12_00 (COT) (calidad.dtao@parquesnacionales.gov.co)
DTAM: No se registran avances en el periodo
DTAN: Para el primer cuatrimestre de 2022 la direccion territorial no  ha recibido socializaciones necesarias para  el desarrollo de la actividad. 
OBS OAP : La DT debe adelantar gestiones para coordinar su realización con el NC
DTOR: No se presenta avance en el periodo a reportar. 
DTCA: . Se estableció cronograma para  reforzar la necesidad de utilizar un lenguaje claro en la atención a los ciudadano en las sensibilizaciones por los diferentes canales con que cuenta la DT y a través de las divulgaciones mensuales programadas en el cronograma.CRONOGRAMA SENSIBILIZACIONES ATENCIÓN AL CIUDADANO
OBS OAP, dado que la actividad requiere la actividad implementada se valora proporcionalmente</t>
  </si>
  <si>
    <t>SAF: Se esta desarrollando la información y el diseño de las piezas gráficas para la divulgación por los diferentes canales y medios a todas las unidades de decisión.
DTAM: Se partricipa en la sesión del DAFP del Lenguaje Claro en el mes de junio de 2022.
Anexo 13 registro asistencia
Anexo 14 invitación
DTAN: Para el segundo  cuatrimestre de 2.022 la direccion territorial no  ha recibido  sensibilizaciones que permitan el desarrollo de la actividad. 
DTAO: Se recibe invitacion de parte de La Dirección de Participación, Transparencia y Servicio al Ciudadano,  a participar de la sesión masiva sobre la "Política de servicio al ciudadano y lenguaje claro por los canales youtube :https://www.youtube.com/watch?v=TxcTlr5MkgU y facebookhttps://www.facebook.com/FuncionPublica  .
Desde el nivel central se programa Sensibilización SIEL para el 25 agosto 2022.
Evidencia: carpeta servicio al ciudadano 5.2
Politica de servicio y lenguaje claro 16 junio 2022
Correo  Invitación_ Sensibilización SIEL jue 25 de ago de 2022 11_00 - 12_00 (COT) (Buzón Calidad Territorial - DTAO)
DTCA: En la DTCA se participó en la sensibilización de lenguaje claro dictada por función pública y a través del correo electrónico se han divulgado tips para la implementación del mismo. Evidencias: TIPS PARA IMPLEMENTAR EL LENGUAJE CLARO EN LA ATENCIÓN AL CIUDADANO; Registro de asistencia usuarios conectados DAFP capacitación lenguaje claro e integridad; Política de servicio al ciudadano y lenguaje claro_ Un espacio para aprender.pdf
DTOR: Se participó en actividad organizada por La Dirección de Participación, Transparencia y Servicio al Ciudadano,  sesión masiva sobre la "Política de servicio al ciudadano y lenguaje claro: Un espacio para aprender". 
5.2.1 Política de servicio al ciudadano y lenguaje claro
5.2.2 Sesion_lenguaje_claro_midiendo
5.2.3 Politica_servicio_al_ciudadano
5.2.4 Registro_asistencia_usuarios_conectados</t>
  </si>
  <si>
    <t>SAF: GAU: Se remiten correos con información correspondiente al uso del Lenguaje Claro, se socializa la invitación y se participa en la Jornada Servicio al Ciudadano y Lenguaje Claro.
Evidencias:
5.2 Correo  - Qué es el Lenguaje Claro
5.2 Correo  - Invitación hoy V Seminario Internacional de Lenguaje Claro
5.2 Correo - Al día con Parques  Lenguaje Claro
DTAM: No se registran avances en el periodo.
DTAN: No se han  reccibido por el grupo de atención al ciudadano invitaciones a socializaciones con la informacion  estándares y lineamientos del DAFP y DNP. Informacion confirmada por Omaira Larrota, atención al ciudadano DTAN. 
DTCA: Se realizan sensibilizaciones por correo electronico. SENSIBILIZACIÓN LENGUAJE CLARO
DTAO: se asiste a la jornada virtual sobre servicio al ciudadano y lenguaje claro el dia 01 de Diciembre de 2022 invitacion desde el grupo de comunicaciones GCEA el cual se transmitio por                                                      facebook http://bit.ly/3wlyzpM                           youtube  http://bit.ly/3ypAcVP.                                                        EVIDENCIA: pantallazo de la jornada virtual y pantallazo de la invitacion.              
DTOR: Se participó en el V Seminario Internacional de Lenguaje Claro, orientado por la universidad EAFIT, en el cual se abordó, Conferencia: Estrategias para consolidar el uso del lenguaje claro, Lenguaje claro y creación de contenido digital, Lenguaje claro y documentos jurídicos y Escritura jurídica en Colombia: estudios de caso y recomendaciones. 
https://www.youtube.com/watch?v=DSBBGw5R7n0
DTPA:La persona encargada de atención al ciudadano en la territorial, tiene conocimiento sobre el centro de relevo del MINTIC, y cuenta con la APP Movil para la implementación de la misma en el momento que se requiera.</t>
  </si>
  <si>
    <t>AVANCE PROMEDIO DE LAS ACTIVIDADES EJECUTADAS FRENTE A LO PROGRAMADO PARA EL CUATRIMESTRE - SERVICIO AL CIUDADANO</t>
  </si>
  <si>
    <r>
      <rPr>
        <b/>
        <sz val="16"/>
        <color theme="1"/>
        <rFont val="Calibri"/>
      </rPr>
      <t>Plan Anticorrupción y de Atención al Ciudadano - Vigencia</t>
    </r>
    <r>
      <rPr>
        <b/>
        <i/>
        <sz val="16"/>
        <color theme="1"/>
        <rFont val="Calibri"/>
      </rPr>
      <t xml:space="preserve">_2022_V2 </t>
    </r>
    <r>
      <rPr>
        <b/>
        <sz val="16"/>
        <color theme="1"/>
        <rFont val="Calibri"/>
      </rPr>
      <t xml:space="preserve"> </t>
    </r>
  </si>
  <si>
    <t>Componente 5:  Transparencia y Acceso a la Información</t>
  </si>
  <si>
    <t>Indicadores</t>
  </si>
  <si>
    <r>
      <rPr>
        <b/>
        <sz val="12"/>
        <color theme="1"/>
        <rFont val="Calibri"/>
      </rPr>
      <t>Subcomponente 1</t>
    </r>
    <r>
      <rPr>
        <sz val="12"/>
        <color theme="1"/>
        <rFont val="Calibri"/>
      </rPr>
      <t xml:space="preserve">                                                                          Lineamientos de Transparencia Activa</t>
    </r>
  </si>
  <si>
    <t>Actualización permanente de la información mínima obligatoria (estructura, procedimientos, servicios y funcionamiento). Ley 1712 de 2014</t>
  </si>
  <si>
    <t>100% de la publicación en portal Web actualizada.</t>
  </si>
  <si>
    <r>
      <rPr>
        <sz val="10"/>
        <color theme="1"/>
        <rFont val="Arial Narrow"/>
      </rPr>
      <t>Lideres de cada unidad de decisión</t>
    </r>
    <r>
      <rPr>
        <sz val="10"/>
        <color rgb="FFFF0000"/>
        <rFont val="Arial Narrow"/>
      </rPr>
      <t xml:space="preserve"> </t>
    </r>
    <r>
      <rPr>
        <sz val="10"/>
        <color theme="1"/>
        <rFont val="Arial Narrow"/>
      </rPr>
      <t>(Central, Territorial y Local).</t>
    </r>
  </si>
  <si>
    <r>
      <rPr>
        <sz val="10"/>
        <rFont val="Arial Narrow"/>
      </rPr>
      <t xml:space="preserve">SAF: A la fecha la información de cargo del GAU se encuentra actualizada en el portal Web.
Conforme a lo ordenado en la circular 20191020002303 del 27 de mayo de 2019, la información del Grupo de Contratos  se encuentra actualizada la página WEB y la Intranet con corte  al 30 de abril </t>
    </r>
    <r>
      <rPr>
        <u/>
        <sz val="10"/>
        <color rgb="FF1155CC"/>
        <rFont val="Arial Narrow"/>
      </rPr>
      <t xml:space="preserve">https://intranet.parquesnacionales.gov.co/recorrido-virtual/
</t>
    </r>
    <r>
      <rPr>
        <sz val="10"/>
        <rFont val="Arial Narrow"/>
      </rPr>
      <t xml:space="preserve">GGIS: Bajo el memorando 20222100000463 del 8 de abril se certifica desde el GGIS la actualizacion de los contenidos de la pagina web 
SSNA: LA SSNA actualizao la pagina web el 20 d eabril de 2022 asi:
-Se actualizaron los valores de derecho de ingreso para la vigencia 2022 establecidos en el memorando 20213000003803.
-Actualización de los informes ejecutivos de las encuestas de satisfacción para la vigencia del 2021 para los resultados del programa del mejoramiento de la calidad y el servicio.
-  Actualizaciones de los informes sobre el comportamiento del Ingreso de Visitantes a las Áreas Protegidas con Vocación Ecoturismo desde el año 2012 al 2020.
OBSV OAP: No se aportó cumplimiento a la circular de DG-GCM en relación con la certificación, actividad parcial (100/2)
OAP: con fecha 6 de abril/2022 la OAP remitió certificación al GCM relacionada con  el cumplimiento de la circular 201910002303/19, de la cual GCM acusó recibo.
GCI:   Mediante Orfeo No. 20221200002923 del 31 de marzo del 2022, el Grupo de Comunicaciones remitió la certificación que los contenidos correspondientes  a los Roles, Funciones y Actividades desarrolladas y ejecutadas por el Grupo de Control Interno, se encuentran actualizados conforme a lo dispuesto por la Ley de Transparencia y Gobierno Digital.
OAJ: los contenidos web e intranet que son de su ámbito, se encuentran debidamente actualizados.  mediante los siguientes enlaces: 
Instrumentos normativos gestionados: https://www.parquesnacionales.gov.co/portal/es/normatividad/gaceta-ambiental/direccion-general/                                                                                      Recorrido virtual: https://intranet.parquesnacionales.gov.co/recorrido-virtual/direccion-general/oficina-asesora-juridica/
Normograma: https://www.parquesnacionales.gov.co/portal/es/normatividad/leyes/
OBSV OAP: No se aportó cumplimiento a la circular de DG-GCM en relación con la certificación, actividad parcial (100/2)
OCID:La Oficina de Control Disciplinario Interno, por medio de memorando No. 20224100005413 del 08 de abril de 2022, certificó al Coordinador Grupo de Comunicaciones la actualización de la pagina web de Parques Nacionales Naturales de Colombia, en lo que respecta a la información de la OCDI.  
DTAO: Se reporta el portal web e Intranet (recorrido virtual) actualizado con certificación de gobierno en línea del reporte de las Ap y la DTAO.
Evidencias: Carpeta Transparencia- 1.1 Actualización información
DTAM: En este periodo se generaron las actualizaciones de la intranet, así: Anexo 1 actualizacion contenidos DTAM, Anexo 2 actualización contenidos PNN  Chiribiquete, Anexo 3 actualización contenidos PNN Alto Fragua, Anexo 4 actualización contenidos PNN Amacayacu, Anexo 5 actualización contenidos PNN CAHUINARÍ, Anexo 6 actualización contenidos PNN CHURUMBELOS, Anexo 7 actualización contenidos PNN La Paya, Anexo 8 actualización contenidos PNN yaigojé, Anexo 9 actualización contenidos RNN Nukak, Anexo 10 actualización contenidos RNN  Puinawai, Anexo 11 actualización contenidos SFPM ORITO, Anexo 12 actualización contenidos PNN Rio Pure
De conformidad con la Transparencia y acceso a la información pública, requerimientos de Gobierno en Línea definidos en la ley 1581 de 2012 y la ley 1712 de 2014; se publica y actualiza información de contratistas en el link que la Entidad tiuene establecido para ello; lo mismo información de funcionarios en la estructura de talento Humano. En este caso una infoermación es publicada en la WEB por la DT y otra es consolñidada por los líders proceso NC.
Anexo 12.1 información puiblicada Ley 1712
DTAN: La direccion terriotial viene haciendo la actualización de los contenidos de la pagina web  e intranet  de cada una de las areas protegidas de la direccion territorial y de la sede adminsitriva en Bucaramanga. Se adjuntan 10 archivos que permiten evidenciar la actualizacion efectuada en el primer cuatriesmtre de 2022. ANEXOS: 1O archivos en PDF con la actualizacion de recorrido virtual y pagina web  en la DTAN
OBSV OAP: No se aportó cumplimiento a la circular de DG-GCM en relación con la certificación, actividad parcial (100/2)
DTPA: los lideres de las unidades de decisión adjudicados a la territorial, realizaron el proceso de actualización correspondiente al recorrido virtual.
Evidencia:
-Recorrido virtual
OBSV OAP: No se aportó cumplimiento a la circular de DG-GCM en relación con la certificación, actividad parcial (100/2)
Grupo de Atención al ciudadano
DTOR: Se realizó actualización de web de acuerdo con los lineamientos de la Entidad, en cumplimiento a la Ley 1712 de 2014.
Anexo 1.1.1 DTOR
Anexo 1.1.2 Chingaza
Anexo 1.1.3 Macarena
Anexo 1.1.4 Picachos
Anexo 1.1.5 Sumapaz
Anexo 1.1.6 Tinigua
Anexo 1.1.7 Tuparro
Anexo 1.1.8 Cinaruco
</t>
    </r>
  </si>
  <si>
    <r>
      <rPr>
        <sz val="10"/>
        <color rgb="FF000000"/>
        <rFont val="Arial Narrow"/>
      </rPr>
      <t xml:space="preserve">GCI:   Mediante Orfeo No. 20221200006893 del 08 de Julio del 2022, el Grupo de Comunicaciones remitió la certificación que los contenidos correspondientes  a los Roles, Funciones y Actividades desarrolladas y ejecutadas por el Grupo de Control Interno, se encuentran actualizados conforme a lo dispuesto por la Ley de Transparencia y Gobierno Digital.
SSNA Para el segundo cuatrimestre del año 2022 desde la Subdirección de Sostenibilidad y Negocios Ambientales, se realizó la publicación y actualización en el portal web de los ítems nombrados a continuación:
1. Realización de videos para la promoción y divulgación del programa Salud Naturalmente en los Parques con el apoyo del grupo de comunicaciones y su publicación en la pagina web de la entidad en el home. (Ver Evidencia 1).
https://www.parquesnacionales.gov.co/portal/es/
Spot1: https://drive.google.com/drive/folders/19HKTCcPrMuhzWPbNvF-gcpFsFqtVqpKh
Spot2: https://drive.google.com/drive/u/0/folders/19HKTCcPrMuhzWPbNvF-gcpFsFqtVqpKh
Spot 3:https://youtu.be/5iHLUMhm8GQ
Spot 4: https://youtu.be/pLRCtciwtXU
2. Para la página web y minisites de la Subdirección de Sostenibilidad y Negocios Ambientales, se realizó junto con el apoyo del máster web y el grupo de comunicaciones. (Ver evidencia 2).
Actualización de las hectáreas de los parques en la página de Ecoturismo.
https://docs.google.com/spreadsheets/d/1qqRcJRQOazSzl0lB2LznTuvwelw3UYEh/edit?usp=drive_web&amp;ouid=102568060664073383039&amp;rtpof=true 
3. Modificación y actualización de los operadores turísticos con contrato vigente en las áreas protegidas en la página de Ecoturismo. (Ver Evidencia 3).
https://docs.google.com/spreadsheets/d/1nybBXnmX7vH4kAD7tD214U4_gBrvCGTD/edit?usp=drive_web&amp;ouid=102568060664073383039&amp;rtpof=true 
4. Modificación y actualización de los datos generales de los 63 Parques (Información, datos, ubicación, restricciones, servicio etc.) (Ver Evidencia 4).
https://docs.google.com/spreadsheets/d/1piVx9vYbcbbYha5gXL-qysACFuuMo_8T/edit?usp=drive_web&amp;ouid=102568060664073383039&amp;rtpof=true 
OCID La Oficina de Control Disciplinario Interno, por medio de memorando No. 20224100006713 del 14 de julio de 2022, certificó al Coordinador Grupo de Comunicaciones la actualización de la pagina web de Parques Nacionales Naturales de Colombia, en lo que respecta a la información de la OCDI.
OAJ: los contenidos web e intranet que son de su ámbito, se encuentran debidamente actualizados.  mediante los siguientes enlaces: 
Instrumentos normativos gestionados: https://www.parquesnacionales.gov.co/portal/es/normatividad/gaceta-ambiental/direccion-general/                                                                                      Recorrido virtual: https://intranet.parquesnacionales.gov.co/recorrido-virtual/direccion-general/oficina-asesora-juridica/
Normograma: https://www.parquesnacionales.gov.co/portal/es/normatividad/leyes/
OTIC´s Actualización de lineamientos para la actualización y estructuración de información GDB institucional así como instructivo AGOL; actualización periódica de información geográfica en GDB institucional; generación y actualización de servicios web geográficos.Ver Anexos: (objetos_geo_GDB; actualizacionesGDB).
SAF:A la fecha, la información a cargo del GAU se encuentra actualizada en el portal Web.
Conforme a lo ordenado en la circular 20191020002303 del 27 de mayo de 2019, el Grupo de Contratos  que se encuentra actualizada la página WEB y la Intranet con corte al 31 de agosto de 2022 </t>
    </r>
    <r>
      <rPr>
        <u/>
        <sz val="10"/>
        <color rgb="FF1155CC"/>
        <rFont val="Arial Narrow"/>
      </rPr>
      <t xml:space="preserve">https://intranet.parquesnacionales.gov.co/recorrido-virtual/
</t>
    </r>
    <r>
      <rPr>
        <sz val="10"/>
        <color rgb="FF000000"/>
        <rFont val="Arial Narrow"/>
      </rPr>
      <t xml:space="preserve">DTAM: Se generan las acutalizaciones de contenidos de cada uno de las áreas protegids y de la DT.
Anexo 1 informe actualización contenido PNN ALTO FRAGUA
Anexo 2 actualización contenidos PNN CHURUMBELOS
Anexo 3 actualización contenidos PNN RIO PURE
Anexo 4 actualización contenidos RNN NUKAK
Anexo 5 actualización de contenidos  RNN Puinawai 2do trimestre 2022
Anexo 6 Actualización de contenidos PNN CHIRIBIQUETE
Anexo 7 Actualización de contenidos SPM Orito
Anexo 8 Actualización contenidos RNN Puinawai
Anexo 9 Actualización contenidos PNN Amacayacu
Anexo 10 actualización contenidos DTAM.
Anexo 12 Actualización contenidos PNN Yaigojé Apaporis
Anexo 13 Actualización contenidos PNN la Paya
De conformidad con la Transparencia y acceso a la información pública, requerimientos de Gobierno en Línea definidos en la ley 1581 de 2012 y la ley 1712 de 2014; se publica y actualiza información de contratistas en el link que la Entidad tiuene establecido para ello; lo mismo información de funcionarios en la estructura de talento Humano. En este caso una información es publicada en la WEB por la DT y otra es consolñidada por los líderes de proceso NC.
DTAN: La direccion terriotial viene haciendo la actualización de los contenidos de la pagina web  e intranet de  cada una de las areas de la direccion territorial y de la sede adminsitriva en Bucaramanga. Se adjuntan 10 archivos que permiten evidenciar la actualizacion efectuada en el primer cuatrimestre de 2022. ANEXOS: 1O archivos en PDF con la actualizacion de recorrido virtual y pagina web  en la DTAN.
DTAO: Se reporta la actualizacion del portal web y/o la Intranet (recorrido virtual) actualizado con certificación de gobierno en línea del reporte de las Ap y la DTAO durante este corte de gestion del segundo trimestre sin inconvenientes
Evidencias:Carpeta Transparencia 
1.1 Actualización información (14 archivos)
DTCA: Se realizan las correspondientes publicaciones en la página web de la entidad, como s epuede evidenciar en los links relacionados y en el cuadro:( Actualización de datos en la página web )y en la capeta (ACTUALIZACIÓN INTRANET)
GACETA AMBIENTAL
https://www.parquesnacionales.gov.co/portal/es/normatividad/gaceta-ambiental/gaceta-ano-2022/direccion-territorial-caribe/
NOTIFICACIONES POR AVISO
https://www.parquesnacionales.gov.co/portal/es/normatividad/notificaciones/notificaciones-por-aviso/direccion-territorial-caribe/2022-2/
CITACIONES PARA NOTIFICACIÓN
https://www.parquesnacionales.gov.co/portal/es/normatividad/notificaciones/citaciones-para-notificacion/direccion-territorial-caribe/2022-2/
NOTIFICACIONES ELECTRÓNICAS
https://www.parquesnacionales.gov.co/portal/es/normatividad/notificaciones/notificaciones-electronicas/direccion-territorial-caribe/2022-2/
CITACIONES PARA DECLARACIÓN
https://www.parquesnacionales.gov.co/portal/es/normatividad/notificaciones/citaciones-para-declaracion/direccion-territorial-caribe/
PUBLICACIONES
https://www.parquesnacionales.gov.co/portal/es/normatividad/notificaciones/publicaciones/direccion-territorial-caribe/
EDICTOS
https://www.parquesnacionales.gov.co/portal/es/normatividad/notificaciones/edictos-2/direccion-territorial-caribe/2022-2/
DTOR: Se realizó actualización de web de acuerdo con los lineamientos de la Entidad, en cumplimiento a la Ley 1712 de 2014.
1.1.1_Act_pag_web_pChi
1.1.2 _Act_pag_web_Picachos
1.1.3_Act_intra_Sumapaz
1.1.4_Act_pag_web_intra_Tinigua
1.1.5_Act_pag_web_intra_Tuparro
1.1.6_Act_pag_web_Cinaruco
1.1.7_Act_pag_web_intra_Macarena
DTPA: Los lideres de las unidades de decisión adjudicados a la territorial, realizaron el proceso de actualización correspondiente al recorrido virtual; realizando la respectiva remisión a nivel central
Evidencia:
-Reporte recorrido virtual Junio
</t>
    </r>
    <r>
      <rPr>
        <b/>
        <sz val="10"/>
        <color rgb="FF000000"/>
        <rFont val="Arial Narrow"/>
      </rPr>
      <t xml:space="preserve">OAP: El avance reportado no corresponde con lo requerido en la sección de transparencia y acceso a la información pública. En consecuencia el avance registrado es 0
</t>
    </r>
    <r>
      <rPr>
        <sz val="10"/>
        <color rgb="FF000000"/>
        <rFont val="Arial Narrow"/>
      </rPr>
      <t>OAP: con fecha 11 de julio/2022 la OAP remitió certificación al GCM relacionada con  el cumplimiento de la circular 201910002303/19, de la cual GCM acusó recibo.
GGIS:Se realiza la revisión y actualización de las secciones de la web de PNNC que tienen que ver con el proceso de Coordinación del SINAP a la fecha de cierre de la acción.</t>
    </r>
  </si>
  <si>
    <r>
      <rPr>
        <sz val="10"/>
        <color rgb="FF000000"/>
        <rFont val="Arial Narrow"/>
      </rPr>
      <t>OAP: con fecha 3 de octubre/2022 la OAP remitió certificación al GCM relacionada con  el cumplimiento de la circular 201910002303/19, de la cual GCM acusó recibo ver anexo drive OAP.
SSNA: • Se realizó la visita y diferentes piezas divulgativas de los representantes de la Unión Europea, el Grupo de Educación Ambiental y Comunicaciones, liderado por el grupo del DLS (Desarrollo Local Sostenible), en el santuario de fauna y flora Los Flamencos, con el objetivo de Generar contenido para las historias del programa de DLS en PNN, enfocados en emprendimientos asociados al turismo, por personal de la Asistencia Técnica en Comunicación de la UE. Se diseñó una programación para darle cumplimiento.
https://twitter.com/UEenColombia/status/1590692280293560322?s=20&amp;t=51l_wj7fchtnjtd_jvuX5g
https://www.instagram.com/reel/CkwiPJaJyjP/?igshid=YmMyMTA2M2Y=
https://fb.watch/gHXDxQWpzn/
https://fb.watch/gIJJc8Yn_f/</t>
    </r>
    <r>
      <rPr>
        <sz val="10"/>
        <color rgb="FF000000"/>
        <rFont val="Arial Narrow"/>
      </rPr>
      <t xml:space="preserve">
</t>
    </r>
    <r>
      <rPr>
        <u/>
        <sz val="10"/>
        <color rgb="FF1155CC"/>
        <rFont val="Arial Narrow"/>
      </rPr>
      <t xml:space="preserve">https://www.instagram.com/reel/CkyEMZ4DqC-/?igshid=YmMyMTA2M2Y=
</t>
    </r>
    <r>
      <rPr>
        <sz val="10"/>
        <color rgb="FF000000"/>
        <rFont val="Arial Narrow"/>
      </rPr>
      <t>OCDI: La Oficina de Control Disciplinario Interno, por medio de memorando No. 20221900005953 del 03 de octubre de 2022, certificó al Coordinador Grupo de Comunicaciones la actualización de la pagina web de Parques Nacionales Naturales de Colombia, en lo que respecta a la información de la OCDI.
SAF: A la fecha, la información a cargo del GAU se encuentra actualizada en el portal Web.
Conforme a lo ordenado en la circular 20191020002303 del 27 de mayo de 2019, el Grupo de Contratos  que se encuentra actualizada la página WEB y la Intranet con corte a diciembre de 2022</t>
    </r>
    <r>
      <rPr>
        <sz val="10"/>
        <color rgb="FF000000"/>
        <rFont val="Arial Narrow"/>
      </rPr>
      <t xml:space="preserve"> </t>
    </r>
    <r>
      <rPr>
        <u/>
        <sz val="10"/>
        <color rgb="FF1155CC"/>
        <rFont val="Arial Narrow"/>
      </rPr>
      <t xml:space="preserve">https://intranet.parquesnacionales.gov.co/recorrido-virtual/
</t>
    </r>
    <r>
      <rPr>
        <sz val="10"/>
        <color rgb="FF000000"/>
        <rFont val="Arial Narrow"/>
      </rPr>
      <t xml:space="preserve">DTAM: S genera la actualización de contenidos en página web e  intranet por parte de las áreas protegidas y la DT.
 Anexo 1 actualización contenidos PNN Alto Fragua
Anexo 2 actualización contenidos PNN Amacayacu
Anexo 3 actualización contenidos PNN Cahuinari
Anexo 4 Actualización de contenidos PNN CHIRIBIQUETE
Anexo 5 actualziación contenidos PNN la Paya
Anexo 6 actualización contenidos PNN Churumbelos
Anexo 7 actualización contenidos DTAM
Anexo 8 actualización contenidos RNN Nukak
Anexo 9 actualización conteniso SPM Orito
Anexo 10 actualización contenidos RNN Puinawai
Anexo 11 actualización contenidos PNN Rio Pure
Anexo 12 actualización contenidos PNn Yaigoj
DTCA: cumplida
DTOR: Se realizaron las actualización de recorrido virtual de acuerdo con lo contenido en la circular.
Anexo 16.  Memorando actualización página web PNN Chingaza   
Anexo 17. Memorando actualización página web PNN Sierra de la Macarena
Anexo 18.  Memorando actualización página web e intranet PNN Cordillera de los Picachos
Anexo 19. Memorando actualización de intranet PNN Sumapaz
Anexo 20. Memorando actualización página web e intranet PNN Tinigua
Anexo 21. Memorando actualización página web e intranet PNN Tuparro
Anexo 22.  Memorando actualización de página web e intranet DNMI Cinaruco
Anexo 23. Memorando actualización de página web e intranet DTOR
DTPA: Se realizan las correspondientes publicaciones en la página web de la entidad, como se puede evidenciar en los links relacionados y en el cuadro:
GACETA AMBIENTAL
https://www.parquesnacionales.gov.co/portal/es/normatividad/gaceta-ambiental/gaceta-ano-2022/direccion-territorial-pacifico/
CONTRATACIÓN
</t>
    </r>
    <r>
      <rPr>
        <u/>
        <sz val="10"/>
        <color rgb="FF1155CC"/>
        <rFont val="Arial Narrow"/>
      </rPr>
      <t>https://www.parquesnacionales.gov.co/portal/es/contratacion/contratacion/direccion-territorial-pacifico/</t>
    </r>
  </si>
  <si>
    <t xml:space="preserve">Gestionar y actualizar estado de las hojas de vida y declaración de bienes y rentas de cada servidor de la entidad en el  Sistema de Información y Gestión del Empleo Público - SIGEP
Nota. A nivel Territorial se verifica su cumplimiento con base en la información del Nivel Central  para generar alertas tempranas </t>
  </si>
  <si>
    <t>100% de las hojas de vida de los servidores públicos y contratistas de la entidad  publicados en el aplicativo SIGEP.
100% de la declaración de bienes y rentas de los funcionarios de la entidad actualizada en el SIGEP.</t>
  </si>
  <si>
    <r>
      <rPr>
        <sz val="10"/>
        <color theme="1"/>
        <rFont val="Arial Narrow"/>
      </rPr>
      <t xml:space="preserve">Grupo de Gestión Humana  y Grupo de Contratos y </t>
    </r>
    <r>
      <rPr>
        <b/>
        <i/>
        <sz val="10"/>
        <color theme="1"/>
        <rFont val="Arial Narrow"/>
      </rPr>
      <t>Direcciones Territoriales</t>
    </r>
  </si>
  <si>
    <r>
      <rPr>
        <sz val="10"/>
        <rFont val="Arial Narrow"/>
      </rPr>
      <t xml:space="preserve">SAF: Hoja de  vida de los contratistas actualizada  al corte del 30 de abril                    </t>
    </r>
    <r>
      <rPr>
        <u/>
        <sz val="10"/>
        <color rgb="FF1155CC"/>
        <rFont val="Arial Narrow"/>
      </rPr>
      <t xml:space="preserve">https://www.funcionpublica.gov.co/dafpIndexerBHV/
</t>
    </r>
    <r>
      <rPr>
        <sz val="10"/>
        <rFont val="Arial Narrow"/>
      </rPr>
      <t xml:space="preserve">DTAO:  La actualización de las hojas de vida y la declaración de bienes y rentas de los funcionarios esta en curso y se tiene plazo hasta el 30 de mayo, la DT envió correo de solicitud y realiza el seguimiento a dichas actualizaciones.
Evidencias: Carpeta Transparencia - 1.2 Hojas de vida y declaración de bienes y rentas SIGEPCorreo  - CIRCULAR ACTUALIZACIÓN DECLARACIÓN DE BIENES Y RENTAS SIGEP II.pdf
Seguimiento  HV SIGEP 2022.xls
DTAO CONTRATISTAS- Se gestionaron y actualizaron un total de 145 hojas de vida en el Sistema de Información y Gestión del Empleo Público -SIGEP-, de los 148 contratistas que se contrataron en estos primeros 4 meses del año, lo anterior, obedece a que la plataforma presentó inconvenientes para el registro y otras siuaciones juridicas que se deben resolver.
Evidencias: Carpeta Transparencia - 1.2 Hojas de vida y declaración de bienes y rentas SIGEP
DTAM: Con relación a la Circular 20224400000014 del 07 de abril, la Dirección Territorial gestiona a través de la profesional que apoya esta activida en hacer el seguimiento y el control de los registros de actualización (Declaración de Bienes) para  reportar más tardar el día 10 de junio de 2022 el cumplimiento de esta actividad.
Anexo 13 solicitud actualizacion informacion SIGEP y rentas DTAM.
Respecto a la contratación de prestación de servicios, cada abogado al realizar el rpoceso verifica la información actualizada del contratista en SIGEP II.
Anexo 13 solicitud actualizacion informacion SIGEP y rentas DTAM
Anexo 13.1 Matriz contratos de prestación de servicios 
DTAN: El proceso de actualización de las hojas de vida y declaracion de bienes y rentas de los funcionarios de la DTAN se encuentran en proceso actualización teniendo como fecha limite legal el mes de mayo de 2022. La informacion se presentara para el segundo seguimiento del PAAC 2022. 
 DTPA: La territorial cuenta con los documentos de funcionarios y contratistas actualizados en la plataforma SIGEP; en este momento los funcionarios estan actualizando el formato de declaración de bienes y rentas
Anexo 01. Verificación hojas de vida sigep
DTOR: No se presenta avance en el periodo de reporte. </t>
    </r>
  </si>
  <si>
    <r>
      <rPr>
        <sz val="10"/>
        <rFont val="Arial Narrow"/>
      </rPr>
      <t xml:space="preserve">SAF: Hoja de  vida de los contratistas actualizada  al corte al 31 de agosto de 2022       </t>
    </r>
    <r>
      <rPr>
        <sz val="10"/>
        <color rgb="FF1155CC"/>
        <rFont val="Arial Narrow"/>
      </rPr>
      <t xml:space="preserve">https://www.funcionpublica.gov.co/dafpIndexerBHV/
</t>
    </r>
    <r>
      <rPr>
        <sz val="10"/>
        <rFont val="Arial Narrow"/>
      </rPr>
      <t xml:space="preserve">DTAM: Dando continuidad a lasdirectrices de la Circular 20224400000014 del 07 de abril, se generaron acciones de autocontrol para que funcionarios actualizaran la información del SIGEP, evitando sanciones disciplinaras por no realizar la actividad.
Anexo 11 ACTUALIZACION HOJA DE VIDA Y DECLARACION DE BIENES Y RENTAS
DTAN: La direccion territorial ha logrado gestionar la actualizacion de  de las HV de los servidores publcios al 100%.  Se  adjunta como anexos en las evidencias  de las declaraciones de bienes y rentas de los funcionarios publicos de cada una de las AP y de la sede administrativa de la  DTAN. Asi mimso  se adjunta  un archivo en excell  llamado matriz de actualización  donde  se encuentra la relacion de todos los funcioanrios que cumplieron con la actividad Anexos:  9 carpetas de las AP y de la DTAN. -    MATRIZ ACTUALIZACION HOJAS DE VIDA Y DECLARACION DE BIENES
DTAO:  La actualización de las hojas de vida y la declaración de bienes y rentas de los funcionarios se cumplio en un 100%.
Evidencias:  Carpeta Transparencia 1.2- funcionarios 
Seguimiento  HV SIGEP 2022.xls
Contratistas: Se adjunta la evidencia de validación del Sigep de 9 contratistas en Nación y 1 en Fonam para un porcentaje de cumplimiento del 100% por el total de las hojas de vida validadas.
Evidencias:  Carpeta Transparencia 1.2- contratistas
DTCA: Los servidores públicos de la DTCA realizaron la actualización de su hoja de vida en el SIGEP, así como , la declaracioón de bienes y rentas. Evidencias: Monitoreo_de_Bienes_y_Rentas AL AGOSTO-2022; Monitoreo_de_Bienes_y_Rentas AL AGOSTO-2022
</t>
    </r>
    <r>
      <rPr>
        <sz val="11"/>
        <rFont val="Arial Narrow"/>
      </rPr>
      <t xml:space="preserve">DTOR: 100% La declaración de bienes y rentas se actualizó en el SIGEP II a corte 31 de Mayo 2022 - como se registra y evidencia en la hoja de monitoreo adjunta y de acuerdo a la circular 20224400000014.  
La actualización de las hojas de vida del SIGEP II se han venido actualizando para esta vigencia 2022, se lleva un 90% y de acuerdo a la circular 20224400000034 se tiene hasta el mes de Octubre para dar cumplimiento del 100% de la actualización. 
</t>
    </r>
    <r>
      <rPr>
        <sz val="11"/>
        <color theme="1"/>
        <rFont val="Arial"/>
      </rPr>
      <t>momento los funcionarios ya cuentan con el formato de declaración de bienes y rentas actualizado
Anexo 01. Verificación hojas de vida sigep
Anexo 02. Verificación de Declaraciones</t>
    </r>
  </si>
  <si>
    <t>SAF: Hoja de  vida de los contratistas actualizada  al corte de diciembre de 2022   https://www.funcionpublica.gov.co/dafpIndexerBHV/
Se adjunta Reporte bienes y rentas
DTAM: actividad cumplida en el cuatrimestre pasado.
DTCA: cumplida
DTOR: Actividad cumplida en el segundo cuatrimestre. 
 DTPA: La territorial cuenta con los documentos de funcionarios y contratistas actualizados en la plataforma SIGEP; en este momento los funcionarios estan actualizando el formato de declaración de bienes y rentas</t>
  </si>
  <si>
    <t>Avanzar en la construcción del conjunto de datos abiertos, divulgarlos y evaluar su uso.</t>
  </si>
  <si>
    <t>Conjunto de datos con impacto al ciudadano publicado y actualizado en www.datos.gov.co con una evaluación sobre su uso y y actualizado en el aplicativo de RUNAP y coberturas.</t>
  </si>
  <si>
    <t xml:space="preserve">CIO - Subdirección de Gestión y Manejo de Áreas Protegidas, Lideres de cada unidad de decisión (Central, Territorial y Local) con el apoyo del Grupo de Comunicaciones - GCM </t>
  </si>
  <si>
    <t>DTAN: Desde el nivel territorial  se ha apoyado en el analisis espacial de los poligonos de las reservas a declararse y asi mismo se ha generado el concepto de reserva.  Los conceptos de  reservas emitidos en ela ño 2022 corresponde  5 informes emitdios desde la direccion territorial: anexos: Cañón de la Hondura,.- Clavellinas.- La Manigua.- Monte verde.- Refugio del Oso.
OBS OAP: Avance no corresponde con la actividad, por tanto no se incluye</t>
  </si>
  <si>
    <t xml:space="preserve">DTAM: No reportó
DTAN: Desde el proceso de consolidación del SINAP con base del SIRAP AN se han adelantado la firma del segundo Memorando de Entendimiento, se desarrollo el comité técnico y directivo del SIRAP. Finalmente, se aportó el concepto técnico de RNSC: Clavellinas, Monte Verde y los ajustes de ADAMIUAIN.
DTAO:  No hay lineamientos al respecto
GCM:Se publico el libro de coberturas el cuel se encuentra alojado en nuestra pagina web https://www.parquesnacionales.gov.co/portal/es/ y se realizo un facebook live https://youtu.be/WnsO0C5ow38
https://www.facebook.com/ParquesNacionalesNaturalesdeColombia/videos/602513098073237 en el cual se dio a conocer los avances en cobertura a la comunidad 
OAP: Lo reportado como avance no corresponde con la actividad programada, en consecuencia el % de avance es 0
</t>
  </si>
  <si>
    <t xml:space="preserve">GCM: Se  realiza un sitio exclusivo al ciudadano https://portaldatosabiertos-pnnc.hub.arcgis.com/ en conjunto con GTICs y colaboración con ArcGis
DTAO:  No hay lineamientos al respecto
</t>
  </si>
  <si>
    <r>
      <rPr>
        <b/>
        <sz val="12"/>
        <color theme="1"/>
        <rFont val="Calibri"/>
      </rPr>
      <t xml:space="preserve">Subcomponente 2                                                                          </t>
    </r>
    <r>
      <rPr>
        <sz val="12"/>
        <color theme="1"/>
        <rFont val="Calibri"/>
      </rPr>
      <t>Lineamientos de Transparencia Pasiva</t>
    </r>
  </si>
  <si>
    <t>Asegurar el cumplimiento de lo establecido en la Ley 1712 de 2014, sobre . Y el Decreto 2106 del 22/11/19</t>
  </si>
  <si>
    <t xml:space="preserve">% de avance del desarrollo de los lineamientos establecidos sobre gratuidad y los estándares de contenido y oportunidad </t>
  </si>
  <si>
    <t>Grupo de Procesos Corporativos</t>
  </si>
  <si>
    <t xml:space="preserve">SAF-GPC: Por medio de la Resolución No. 070 del 02 de febrero de 2018, la cual se encuentra vigente, y que establece lineamientos para solicitar copias físicas y digitales a Parques Nacionales Naturales, Parques Nacionales garantiza el cumplimiento a los requerimientos realizados por los usuarios, la misma se encuentra publicada en el siguiente link: 
https://www.parquesnacionales.gov.co/portal/wp-content/uploads/2013/12/RES.070.pdf 
el mismo está acorde a la normatividad vigente.
Anexo 2.1. Res. 070-18
OBS OAP: el avance no evidencia % de cumplimiento. </t>
  </si>
  <si>
    <r>
      <rPr>
        <sz val="10"/>
        <color rgb="FF000000"/>
        <rFont val="Arial Narrow"/>
      </rPr>
      <t xml:space="preserve">SAF-GPC: Por medio de la Resolución No. 070 del 02 de febrero de 2018, la cual se encuentra vigente, y que establece lineamientos para solicitar copias físicas y digitales a Parques Nacionales Naturales, Parques Nacionales garantiza el cumplimiento a los requerimientos realizados por los usuarios, la misma se encuentra publicada en el siguiente link: 
</t>
    </r>
    <r>
      <rPr>
        <u/>
        <sz val="10"/>
        <color rgb="FF000000"/>
        <rFont val="Arial Narrow"/>
      </rPr>
      <t>https://www.parquesnacionales.gov.co/portal/wp-content/uploads/2013/12/RES.070.pdf</t>
    </r>
  </si>
  <si>
    <r>
      <rPr>
        <sz val="10"/>
        <color rgb="FF000000"/>
        <rFont val="Arial Narrow"/>
      </rPr>
      <t xml:space="preserve">SAF-GPC: Por medio de la Resolución No. 070 del 02 de febrero de 2018, la cual se encuentra vigente, y que establece lineamientos para solicitar copias físicas y digitales a Parques Nacionales Naturales, Parques Nacionales garantiza el cumplimiento a los requerimientos realizados por los usuarios, la misma se encuentra publicada en el siguiente link: 
</t>
    </r>
    <r>
      <rPr>
        <sz val="10"/>
        <color rgb="FF1155CC"/>
        <rFont val="Arial Narrow"/>
      </rPr>
      <t>https://www.parquesnacionales.gov.co/portal/wp-content/uploads/2013/12/RES.070.pdf</t>
    </r>
  </si>
  <si>
    <r>
      <rPr>
        <b/>
        <sz val="12"/>
        <color theme="1"/>
        <rFont val="Calibri"/>
      </rPr>
      <t xml:space="preserve">Subcomponente 3                                                                          </t>
    </r>
    <r>
      <rPr>
        <sz val="12"/>
        <color theme="1"/>
        <rFont val="Calibri"/>
      </rPr>
      <t>Elaboración los Instrumentos de Gestión de la Información</t>
    </r>
  </si>
  <si>
    <t>Elaborar y mantener actualizado el inventario de activos de información.</t>
  </si>
  <si>
    <t>% de avance en el levantamiento y consolidación del Inventario de activos de Información</t>
  </si>
  <si>
    <r>
      <rPr>
        <sz val="10"/>
        <color theme="1"/>
        <rFont val="Arial Narrow"/>
      </rPr>
      <t xml:space="preserve">Grupo de Procesos Corporativos con el apoyo de GTIC Todas las dependencias y las </t>
    </r>
    <r>
      <rPr>
        <b/>
        <i/>
        <sz val="10"/>
        <color theme="1"/>
        <rFont val="Arial Narrow"/>
      </rPr>
      <t>Direcciones Territoriales</t>
    </r>
    <r>
      <rPr>
        <sz val="10"/>
        <color theme="1"/>
        <rFont val="Arial Narrow"/>
      </rPr>
      <t>.</t>
    </r>
  </si>
  <si>
    <r>
      <rPr>
        <sz val="10"/>
        <rFont val="Arial Narrow"/>
      </rPr>
      <t>SAF-GPC: Se está revisando y actualizando las TRD de los Grupos de Atención al Ciudadano, Gestión del Conocimiento e Innovación, Planeación y Manejo y Grupo de Tecnologías de la Información y las Comunicaciones (De Acuerdo con el Cronograma de Plan de Gestión Documental), cuyo insumo aporta para la actualización de la información del Registro de Activos de Información para la vigencia 2022.
Anexo 3.1. CRONOGRAMA PLAN GDTAL
OBS OAP: se aplica proporcional el % de avance a lo reportado
DTAO: Desde el grupo de procesos corporativos se enviaron los formatos para el diligenciamiento de los formatos de Índice de Información Clasificada y Registro de Activos de Información, los cuales se encuentran siguen avanzando por parte de la DTAO. 
Adicionalmente y dando cumplimiento a las normas, leyes y procesos de transparencia y acceso a la Información y a la privacidad de la misma, desde la DTAO, continuamos en la constante actualización de los inventarios de activos de información y su última clasificación figura así: 
* Recursos de la información: bases de datos (reportes de los sistemas de información), reportes manejo de papelería y documentación sistemas (manuales en operación durante este lapso de tiempo), entre los recursos encontraremos:
1 Recursos de la información: Informes cero papel, reportes de ORFEO, reportes de gestión de incidentes o requerimientos, relación teletrabajo, manuales de aplicaciones y el link del manual de ORFEO.
Manual ORFEO: https://sites.google.com/parquesnacionales.gov.co/manualusuarioorfeo/contacto?pli=1&amp;authuser=1
* Recursos de Software: migración de aplicaciones y sistemas operativos, entre los recursos encontraremos reportes de usuarios ORFEO, reporte usuarios Directorio activo y reporte de usuarios de correo.
 * Activos físicos: equipos informáticos y equipos de comunicaciones, entre los recursos encontraremos los inventarios de almacén, inventarios del área de sistemas sobre equipos de cómputo o informáticos y conexiones a Internet
* Servicios: calefacción, iluminación y energía eléctrica, este tema no aplica para nosotros. 
Evidencias: Carpeta Transparencia-3.1 INVENTARIO DE ACTIVOS
DTAM: Esta información es consolidada desde nivel central con seguimiento del GPC
DTAN: 1. Se adjuntan soporte de rutas de almacenamiento de copias de seguridad de los usuarios de la DTAN y sus áreas protegidas distribuidos así:
1. Parte 1:  En un disco duro externo de 4tb se almacenan trimestralmente las copias de los usuarios funcionarios y contratista de la DTAN
2. parte 2: En un drive anidado al correo de soporteit.dtan@parquesnacionales.gov.co se recopilan las copias de seguridad de los usuarios de las áreas protegidas, quienes suben sus archivos trimestralmente.                                                              ANEXOS: Copias de seguridad de usuarios de la DTAN y AREAS
DTPA: Se tiene el inventario de activos de información reportado en la dirección electronica a continuación coordinada desde nivel central.</t>
    </r>
    <r>
      <rPr>
        <sz val="10"/>
        <color rgb="FF000000"/>
        <rFont val="Arial Narrow"/>
      </rPr>
      <t xml:space="preserve"> </t>
    </r>
    <r>
      <rPr>
        <u/>
        <sz val="10"/>
        <color rgb="FF1155CC"/>
        <rFont val="Arial Narrow"/>
      </rPr>
      <t xml:space="preserve">https://www.parquesnacionales.gov.co/portal/es/gestion-documental-ita/registro-de-activos-de-informacion/
</t>
    </r>
    <r>
      <rPr>
        <sz val="10"/>
        <rFont val="Arial Narrow"/>
      </rPr>
      <t xml:space="preserve">DTOR: No se presenta avance en el periodo de reporte. </t>
    </r>
  </si>
  <si>
    <r>
      <rPr>
        <sz val="10"/>
        <color rgb="FF333300"/>
        <rFont val="Arial Narrow"/>
      </rPr>
      <t xml:space="preserve">SAF-GPC: Se realizó la actualización de la información del Registro de Activos de Información para la vigencia 2022 y la misma se encuentra publicada en la página web en el siguiente Link: </t>
    </r>
    <r>
      <rPr>
        <sz val="10"/>
        <color rgb="FF333300"/>
        <rFont val="Arial Narrow"/>
      </rPr>
      <t xml:space="preserve">https://www.parquesnacionales.gov.co/portal/es/gestion-documental-ita/registro-de-activos-de-informacion/
</t>
    </r>
    <r>
      <rPr>
        <sz val="10"/>
        <color rgb="FF333300"/>
        <rFont val="Arial Narrow"/>
      </rPr>
      <t xml:space="preserve">DTAM: SAF-GPC: Se realizó la actualización de la información del Registro de Activos de Información para la vigencia 2022 y la misma se encuentra publicada en la página web en el siguiente Link: 
</t>
    </r>
    <r>
      <rPr>
        <u/>
        <sz val="10"/>
        <color rgb="FF1155CC"/>
        <rFont val="Arial Narrow"/>
      </rPr>
      <t xml:space="preserve">https://www.parquesnacionales.gov.co/portal/es/gestion-documental-ita/registro-de-activos-de-informacion/
</t>
    </r>
    <r>
      <rPr>
        <sz val="10"/>
        <color rgb="FF333300"/>
        <rFont val="Arial Narrow"/>
      </rPr>
      <t xml:space="preserve">DTAN:1. Se adjuntan evidencia de copias de seguridad de almacenamiento de los usuarios de la DTAN y sus áreas protegidas distribuidos así:
A1:  En un disco duro externo de 4tb se almacenan trimestralmente las copias de los usuarios funcionarios y contratista de la DTAN
A2. : En un drive anidado al correo de soporteit.dtan@parquesnacionales.gov.co se recopilan las copias de seguridad de los usuarios de las áreas protegidas, quienes suben sus archivos trimestralmente.     
2- Copias de seguridad de archivos, gestor documental e información de la DTAN y sus áreas protegidas dispuesta en disco duro del servidor. Adicional se tiene información en el equipo asignado a gestión documental, la cual una vez es clasificada y depurada se sube al servidor. Asi mismo, se adjuntan las bases de datos documentales de la DTAN
ANEXOS: 2 archivos en PDF: 1- Copias de seguridad de usuarios.- 2. Copias de seguridad de archivos
DTAO: Desde el grupo de procesos corporativos se enviaron los formatos para el diligenciamiento de los formatos de Índice de Información Clasificada y Registro de Activos de Información, los cuales se encuentran actualmente de la siguiente manera en la DTAO. 
Adicionalmente y dando cumplimiento a las normas, leyes y procesos de transparencia y acceso a la Información y a la privacidad de la misma, desde la DTAO, continuamos en la constante actualización de los inventarios de activos de información y su última clasificación figura así: 
* Recursos de la información: bases de datos (reportes de los sistemas de información), reportes manejo de papelería y documentación sistemas (manuales en operación durante este lapso de tiempo), entre los recursos encontraremos:
1  Informes cero papel, reportes de ORFEO, reportes de gestión de incidentes o requerimientos, relación teletrabajo, manuales de aplicaciones y el link del manual de ORFEO.
Manual ORFEO: https://sites.google.com/parquesnacionales.gov.co/manualusuarioorfeo/contacto?pli=1&amp;authuser=1
* Recursos de Software: migración de aplicaciones y sistemas operativos, entre los recursos encontraremos reportes de usuarios ORFEO, reporte usuarios Directorio activo y reporte de usuarios de correo.
 * Activos físicos: equipos informáticos y equipos de comunicaciones, entre los recursos encontraremos los inventarios de almacén, inventarios del área de sistemas sobre equipos de cómputo o informáticos y conexiones a Internet
* Servicios: calefacción, iluminación y energía eléctrica, este tema no aplica para nosotros. 
Evidencias: Transparencia - subcomponente 3.1 inventarios de activos ( recursos de información, recursos de software, activos fisicos, servicios)
DTCA: Con el fin de dar cumplimiento a la actualización de inventarios VIGENCIA 2022, desde la oficina de almacén de la Dirección Territorial Caribe nos permitimos manifestar que el avance corresponde al 30%. Se adelanta el proceso de actualización con la DIRECCIÓN TERRITORIAL , SF ACANDÍ y PNN CORALES DE PROFUNDIDAD. 
DTOR:  Actividad programada para entregar evidencia en el tercer cuatrimestre de la actual vigencia. 
DTPA: Se tiene el inventario de activos de información reportado en la dirección electronica a continuación coordinada desde nivel central. </t>
    </r>
    <r>
      <rPr>
        <u/>
        <sz val="10"/>
        <color rgb="FF1155CC"/>
        <rFont val="Arial Narrow"/>
      </rPr>
      <t>https://www.parquesnacionales.gov.co/portal/es/gestion-documental-ita/registro-de-activos-de-informacion/</t>
    </r>
  </si>
  <si>
    <r>
      <rPr>
        <sz val="10"/>
        <color theme="1"/>
        <rFont val="Arial Narrow"/>
      </rPr>
      <t xml:space="preserve">SAF-GPC: Se realizó la actualización de la información del Registro de Activos de Información para la vigencia 2022 y la misma se encuentra publicada en la página web en el siguiente Link: https://www.parquesnacionales.gov.co/portal/es/gestion-documental-ita/registro-de-activos-de-informacion/
DTAM: SAF-GPC: Se realizó la actualización de la información del Registro de Activos de Información para la vigencia 2022 y la misma se encuentra publicada en la página web en el siguiente Link: </t>
    </r>
    <r>
      <rPr>
        <sz val="10"/>
        <color rgb="FF000000"/>
        <rFont val="Arial Narrow"/>
      </rPr>
      <t xml:space="preserve">
</t>
    </r>
    <r>
      <rPr>
        <u/>
        <sz val="10"/>
        <color rgb="FF1155CC"/>
        <rFont val="Arial Narrow"/>
      </rPr>
      <t xml:space="preserve">https://www.parquesnacionales.gov.co/portal/es/gestion-documental-ita/registro-de-activos-de-informacion/
</t>
    </r>
    <r>
      <rPr>
        <sz val="10"/>
        <color theme="1"/>
        <rFont val="Arial Narrow"/>
      </rPr>
      <t xml:space="preserve">DTAO: Desde el grupo de procesos corporativos se enviaron los formatos para el diligenciamiento de los formatos de Índice de Información Clasificada y Registro de Activos de Información, los cuales se encuentran actualmente de la siguiente manera en la DTAO. 
Adicionalmente y dando cumplimiento a las normas, leyes y procesos de transparencia y acceso a la Información y a la privacidad de la misma, desde la DTAO, continuamos en la constante actualización de los inventarios de activos de información y su última clasificación figura así: 
* Recursos de la información: bases de datos (reportes de los sistemas de información), reportes manejo de papelería y documentación sistemas (manuales en operación durante este lapso de tiempo), entre los recursos encontraremos:
1 Recursos de la información: Informes cero papel, reportes de ORFEO, reportes de gestión de incidentes o requerimientos, relación teletrabajo, manuales de aplicaciones y el link del manual de ORFEO.
Manual ORFEO: https://sites.google.com/parquesnacionales.gov.co/manualusuarioorfeo/contacto?pli=1&amp;authuser=1
* Recursos de Software: migración de aplicaciones y sistemas operativos, entre los recursos encontraremos reportes de usuarios ORFEO, reporte usuarios Directorio activo y reporte de usuarios de correo.
 * Activos físicos: equipos informáticos y equipos de comunicaciones, entre los recursos encontraremos los inventarios de almacén, inventarios del área de sistemas sobre equipos de cómputo o informáticos y conexiones a Internet
* Servicios: calefacción, iluminación y energía eléctrica, este tema no aplica para nosotros. 
Evidencias: Transparencia - subcomponente 3. -31 Activos de la información -Anexos Gestión de incidentes, listado de activos físicos, reporte de Orfeo y correo instrucciones información publica
DTCA: 1. Desde la oficina de almacen se remitió a las Áreas Protegidas la actualización de Inventario con sus respectivas matrices durante la última semana del mes de octubre.
2. La Coordinación Administrativa y Financiea reiteró a las Áreas Protegidas la remisión de las matrices de inventarios para actualizar (Lunes 14 de Noviembre de 2022)
3.  La Coordinación Administrativa y Financiea reiteró a las Áreas Protegidas la remisión de las matrices de inventarios para actualizar (Miercoles 7 de diembre de 2022)
4. Desde la oficina de almacén nos permitimos manifestar que nos encontramos en la actualización de los inventarios de las Áreas Protegidas cuya información ha sido recibida durante la primera y segunda semana de Diciembre. En este orden de ideas, el porcentaje de avance 40% dado al volumen de información y a la capacidad humana del equipo. Se estaran cargando los comprobantes de cuentadantes en el presente link: https://drive.google.com/drive/u/0/folders/1WLaTZzN7_g7cPw0pHDvDco9bAV-IEUMf
DTOR: SAF-GPC: Se realizó la actualización de la información del Registro de Activos de Información para la vigencia 2022 y la misma se encuentra publicada en la página web en el siguiente Link: 
https://www.parquesnacionales.gov.co/portal/es/gestion-documental-ita/registro-de-activos-de-informacion/
DTPA: Se tiene el inventario de activos de información reportado en la dirección electronica a continuación coordinada desde nivel central. </t>
    </r>
    <r>
      <rPr>
        <u/>
        <sz val="10"/>
        <color rgb="FF1155CC"/>
        <rFont val="Arial Narrow"/>
      </rPr>
      <t>https://www.parquesnacionales.gov.co/portal/es/gestion-documental-ita/registro-de-activos-de-informacion/</t>
    </r>
  </si>
  <si>
    <t>Mantener la estructura y actualización del esquema de publicación de información en el portal Institucional</t>
  </si>
  <si>
    <t>% de avance en el levantamiento y consolidación del Esquema de Información</t>
  </si>
  <si>
    <t>Grupo de Comunicaciones - GCM con el apoyo de todas las dependencias responsables de mantener actualizada la página web
Nota para la intranet es responsabilidad de cada Unidad de decisión en lo relacionado con el recorrido virtual.</t>
  </si>
  <si>
    <r>
      <rPr>
        <sz val="10"/>
        <rFont val="Arial Narrow"/>
      </rPr>
      <t xml:space="preserve">GCM: Durante este periodo se realizó seguimiento a las certificaciones de cumplimiento de publicación en página web e intranet por parte de las unidades de ecición Anexo 1 Certificaciones.
Evidencia: </t>
    </r>
    <r>
      <rPr>
        <u/>
        <sz val="10"/>
        <color rgb="FF1155CC"/>
        <rFont val="Arial Narrow"/>
      </rPr>
      <t xml:space="preserve">https://drive.google.com/drive/folders/1WhHzolTwPDkud71RbBw5UEW0x1npzNS5
</t>
    </r>
    <r>
      <rPr>
        <sz val="10"/>
        <rFont val="Arial Narrow"/>
      </rPr>
      <t xml:space="preserve">SSNA: LA SSNA actualizó la pagina web el 20 d eabril de 2022 asi:
-Se actualizaron los valores de derecho de ingreso para la vigencia 2022 establecidos en el memorando 20213000003803.
-Actualización de los informes ejecutivos de las encuestas de satisfacción para la vigencia del 2021 para los resultados del programa del mejoramiento de la calidad y el servicio.
-  Actualizaciones de los informes sobre el comportamiento del Ingreso de Visitantes a las Áreas Protegidas con Vocación Ecoturismo desde el año 2012 al 2020.
DTAO: Se reporta el portal web e Intranet (recorrido virtual) actualizado con certificación de gobierno en línea del reporte de las Ap y la DTAO.
Evidencias:Carpeta Transparencia- 3.2 información en el portal
</t>
    </r>
  </si>
  <si>
    <r>
      <rPr>
        <sz val="10"/>
        <color rgb="FF000000"/>
        <rFont val="Arial Narrow"/>
      </rPr>
      <t>SSNA  Con apoyo  el Grupo de comunicaciones liderado por el master web, profesional Ernesto Perez , se realizó y Actualizó los minisitios en la SSNA, en la pagina WEB del contenido de la 63 áreas protegidasy en el rrecorrdio virtual.( se anexa la evidencia  la lista de asistencia de la actvidad desarrollada) 
SAF-GPC: Se realizó la actualización de la información del Esquema de publicación de Información para la vigencia 2022 y la misma se encuentra publicada en la página web en el siguiente Link</t>
    </r>
    <r>
      <rPr>
        <sz val="10"/>
        <color rgb="FF000000"/>
        <rFont val="Arial Narrow"/>
      </rPr>
      <t>: https://www.parquesnacionales.gov.co/portal/es/transparencia-y-acceso-a-la-informacion-public</t>
    </r>
    <r>
      <rPr>
        <sz val="10"/>
        <color rgb="FF000000"/>
        <rFont val="Arial Narrow"/>
      </rPr>
      <t xml:space="preserve">a/
DTAO: Se reporta el portal web e Intranet (recorrido virtual) actualizado con certificación de gobierno en línea del reporte de las Ap y la DTAO.
Evidencias: Transparencia - subcomponente 3.2 Actualizacion Web ( 14 archivos)
DTCA: Se reporta el portal web e Intranet (recorrido virtual). Evidencia:ACTUALIZACIÓN RECORRIDO VIRTUAL; Actualización de datos en la página web 
GCM: Durante este periodo se realizó seguimiento a las certificaciones de cumplimiento de publicación en página web e intranet por parte de las unidades de ecición Anexo 1 Certificaciones.
Evidencia: </t>
    </r>
    <r>
      <rPr>
        <u/>
        <sz val="10"/>
        <color rgb="FF1155CC"/>
        <rFont val="Arial Narrow"/>
      </rPr>
      <t>https://drive.google.com/drive/folders/1WhHzolTwPDkud71RbBw5UEW0x1npzNS5</t>
    </r>
  </si>
  <si>
    <r>
      <rPr>
        <sz val="10"/>
        <color rgb="FF000000"/>
        <rFont val="Arial Narrow"/>
      </rPr>
      <t xml:space="preserve">SSNA: • Se participó en el SIMPOSIO INTERNACIONAL BAÑOS DE NATURALEZA en el mes de septiembre por invitación del coordinador de la red de cooperación técnica integrada por sistemas nacionales de áreas protegidas de América latina y el caribe.
https://drive.google.com/drive/folders/1R5fMTDGepd1iA5KOlWyonwHARbTpRKNj
• Se realizaron las publicaciones de la pieza digital para promocionar y divulgar la encuesta de satisfacción del visitante en las AE de forma digital, en el mes de septiembre se hizo el lanzamiento en la página web y las redes sociales de la entidad con el apoyo del grupo de comunicaciones.
https://drive.google.com/drive/folders/1R5fMTDGepd1iA5KOlWyonwHARbTpRKNj
• El 19 de septiembre se subió y actualizo en el minisitio de la SSNA el informe de encuestas de satisfacción del primer semestre del primer año con el apoyo del master web Ernesto Pérez.
https://www.parquesnacionales.gov.co/portal/wp-content/uploads/2022/09/informe-ejecutivo-encuestas-de-satisfaccion-ene-jun2022.pdf
• El 29 de septiembre se subió y actualizo en el minisitio de la SSNA el informe de visitantes del primer semestre del año (ene-jun 2022) con el apoyo del master web Ernesto Pérez.
https://www.parquesnacionales.gov.co/portal/wp-content/uploads/2022/09/informe-semestral-del-comportamiento-de-visitantes-en-areas-protegidas-con-vocacion-ecoturistica-enero-junio-de-2022.pdf
• Se realizo con ayuda de Jorge Patiño diseñador de PNN, un flyer con las especies representativas de PNN CHINGAZA para la visita programada con el logo de las entidades (PNN – ICBF).
https://drive.google.com/drive/folders/1B94_ktwCc-3xQeKLwQRPqt7mZ7O_YF4K
https://drive.google.com/drive/folders/1B94_ktwCc-3xQeKLwQRPqt7mZ7O_YF4K
• Durante el mes de octubre para el programa Salud Naturalmente en los Parques, se realizó la visita junto con el ICBF (Instituto Colombiano de Bienestar Familiar) y 4 fundaciones diferentes la visita, el viernes 14 de octubre de 45 niños (12 niños en condición de discapacidad para visitar el sendero de los sentidos). Se realizaron las respectivas charlas con los profesionales de ecoturismo del área protegida, se realizaron los senderos de Suasie y el sendero de los sentidos. 
https://drive.google.com/drive/folders/1UGxEfI3-xfBS_3tCrBlK0R7Oz4N8eVhv
• Se realizó la visita y diferentes piezas divulgativas de los representantes de la Unión Europea, el Grupo de Educación Ambiental y Comunicaciones, liderado por el grupo del DLS (Desarrollo Local Sostenible), en el santuario de fauna y flora Los Flamencos, con el objetivo de Generar contenido para las historias del programa de DLS en PNN, enfocados en emprendimientos asociados al turismo, por personal de la Asistencia Técnica en Comunicación de la UE. Se diseñó una programación para darle cumplimiento.
GCI: El Grupo de Control Interno, elaboró  los informes de las Peticiones, Quejas, Reclamos, Sugerencias y Denuncias correspondientes a los meses de agosto,  septiembre y octubre de la vigencia 2022 y se encuentran publicados  en el siguiente enlace: </t>
    </r>
    <r>
      <rPr>
        <u/>
        <sz val="10"/>
        <color rgb="FF1155CC"/>
        <rFont val="Arial Narrow"/>
      </rPr>
      <t xml:space="preserve">https://www.parquesnacionales.gov.co/portal/es/transparencia-participacion-y-servicio-al-ciudadano/informes-de-evaluacion-y-gestion/vigencia-2022/.
</t>
    </r>
    <r>
      <rPr>
        <sz val="10"/>
        <color rgb="FF000000"/>
        <rFont val="Arial Narrow"/>
      </rPr>
      <t xml:space="preserve">SAF-GPC: Se realizó la actualización de la información del Esquema de publicación de Información para la vigencia 2022 y la misma se encuentra publicada en la página web en el siguiente Link: </t>
    </r>
    <r>
      <rPr>
        <u/>
        <sz val="10"/>
        <color rgb="FF1155CC"/>
        <rFont val="Arial Narrow"/>
      </rPr>
      <t xml:space="preserve">https://www.parquesnacionales.gov.co/portal/es/transparencia-y-acceso-a-la-informacion-publica/
</t>
    </r>
    <r>
      <rPr>
        <sz val="10"/>
        <color rgb="FF000000"/>
        <rFont val="Arial Narrow"/>
      </rPr>
      <t xml:space="preserve">GCm:Siguiendo los lineamientos de MinTIc y la matriz ITA, se consolida un 90% de los contenidos a noviembre de 2022, con un compromiso del 100% al 22 de diciembre de 2022
Enlace Evidencia: Matriz ITA para segumiento : https://docs.google.com/spreadsheets/d/1STQX178G_zUPD2Dy0jOnn5uT0Hl-HP4i/edit?usp=sharing&amp;ouid=109980341338859709436&amp;rtpof=true&amp;sd=true
https://www.parquesnacionales.gov.co/portal/es/
</t>
    </r>
    <r>
      <rPr>
        <u/>
        <sz val="10"/>
        <color rgb="FF1155CC"/>
        <rFont val="Arial Narrow"/>
      </rPr>
      <t xml:space="preserve">https://test.parquesnacionales.gov.co/
</t>
    </r>
    <r>
      <rPr>
        <sz val="10"/>
        <color rgb="FF000000"/>
        <rFont val="Arial Narrow"/>
      </rPr>
      <t xml:space="preserve">DTAO: Se reporta el portal web e Intranet (recorrido virtual) actualizado con certificación de gobierno en línea del reporte de las Ap y la DTAO.
Evidencias: Transparencia - subcomponente 3. -31 Activos de la información -Anexos Gestión de incidentes, listado de activos físicos, reporte de Orfeo y correo instrucciones información publica
</t>
    </r>
  </si>
  <si>
    <t>Actualizar el índice de información clasificada y reservada</t>
  </si>
  <si>
    <t>% avance en el Índice de información clasificada y reservada publicada y actualizada en el portal web.</t>
  </si>
  <si>
    <t>SAF-GPC: Se está revisando y actualizando las TRD de los Grupos de Atención al Ciudadano, Gestión del Conocimiento e Innovación, Planeación y Manejo y Grupo de Tecnologías de la Información y las Comunicaciones (De Acuerdo con el Cronograma de Plan de Gestión Documental), cuyo insumo aporta para la actualización la información del Índice de Información Clasificada y Reservada para la vigencia 2021.
Anexo 3.3. CRONOGRAMA PLAN GDTAL</t>
  </si>
  <si>
    <r>
      <rPr>
        <sz val="10"/>
        <color theme="1"/>
        <rFont val="Arial Narrow"/>
      </rPr>
      <t xml:space="preserve">SAF-GPC: Se realizó la actualización del índice de información clasificada y reservada para la vigencia 2022 y la misma se encuentra publicada en la página web en el siguiente Link: </t>
    </r>
    <r>
      <rPr>
        <u/>
        <sz val="10"/>
        <color rgb="FF1155CC"/>
        <rFont val="Arial Narrow"/>
      </rPr>
      <t>https://www.parquesnacionales.gov.co/portal/es/gestion-documental-ita/indice-de-informacion-clasificada-y-reservada/</t>
    </r>
  </si>
  <si>
    <r>
      <rPr>
        <sz val="10"/>
        <color theme="1"/>
        <rFont val="Arial Narrow"/>
      </rPr>
      <t xml:space="preserve">SAF-GPC: Se realizó la actualización del índice de información clasificada y reservada para la vigencia 2022 y la misma se encuentra publicada en la página web en el siguiente Link: </t>
    </r>
    <r>
      <rPr>
        <sz val="10"/>
        <color rgb="FF1155CC"/>
        <rFont val="Arial Narrow"/>
      </rPr>
      <t xml:space="preserve">https://www.parquesnacionales.gov.co/portal/es/gestion-documental-ita/indice-de-informacion-clasificada-y-reservada/
</t>
    </r>
    <r>
      <rPr>
        <sz val="10"/>
        <color theme="1"/>
        <rFont val="Arial Narrow"/>
      </rPr>
      <t xml:space="preserve">TCA: Se realizan Actualizaciones en el recorrido virtual. Actualización página web
</t>
    </r>
  </si>
  <si>
    <r>
      <rPr>
        <b/>
        <sz val="12"/>
        <color theme="1"/>
        <rFont val="Calibri"/>
      </rPr>
      <t>Subcomponente 4</t>
    </r>
    <r>
      <rPr>
        <sz val="12"/>
        <color theme="1"/>
        <rFont val="Calibri"/>
      </rPr>
      <t xml:space="preserve">
Criterio diferencial de accesibilidad</t>
    </r>
  </si>
  <si>
    <t>Diseñar, implementar y divulgar información en formatos alternativos comprensibles, para facilitar acceso a grupos étnicos y personas con discapacidad, cuando sea requerido.</t>
  </si>
  <si>
    <t xml:space="preserve">% de avance en la construcción de formatos alternativos </t>
  </si>
  <si>
    <t>Grupo de Comunicaciones - GCM y Grupo de atenciòn al ciudadano</t>
  </si>
  <si>
    <t>GCM: Durante este periodo no se generaron acciones puntuales para esta actividad, a partir del mes de mayo se inicia el proceso de planeación frente a la definición e implementación de actividades que permitan generar información comprensible para grupo étnicos y peronas con discapacidad
OBS OAP: La actividad está programada a partir del 02/01/2022, sin embargo no hay avances</t>
  </si>
  <si>
    <t xml:space="preserve">GCM:Se propone una mesa de trabajo para articular piezas informativas de cara a los próximos días. </t>
  </si>
  <si>
    <r>
      <rPr>
        <sz val="10"/>
        <color theme="1"/>
        <rFont val="Arial Narrow"/>
      </rPr>
      <t xml:space="preserve">GCM:Como plan estratégico para el periodo actual no se dispuso de profesionales para la recopilación de información en idiomas nativos, solicitud que se planea se volverá a solicitar dentro del plan estratégico para el año 2023 en busca de apoyo para dichas funciones.
Como parte del mejoramiento para 2023 el sitio contará con ampliación de textos y alto contraste para poder llegar a comunidades de capacidad visual baja y se sigue con la norma de la integración de videos únicamente con subtítulos.
</t>
    </r>
    <r>
      <rPr>
        <u/>
        <sz val="10"/>
        <color rgb="FF1155CC"/>
        <rFont val="Arial Narrow"/>
      </rPr>
      <t>https://test.parquesnacionales.gov.co/</t>
    </r>
  </si>
  <si>
    <t xml:space="preserve">Portal Web con publicaciones para permitir el acceso de la página y noticias principales en idioma inglés y una lengua de un grupo étnico y cultural del país. </t>
  </si>
  <si>
    <t>Información publicada en diversos idiomas y lenguas de acuerdo a la solicitud realizada por las autoridades de las comunidades</t>
  </si>
  <si>
    <t>GCM: Durante este periodo no se generaron acciones puntuales para esta actividad, a partir del mes de Junio se tiene previsto generar actividades que permtitan generar contenidos en idioma inglés para publicar a través del portal web, revisar si se requiere la consecusión de resursos económicos para su cumplimiento
OBS OAP: La actividad está programada a partir del 02/01/2022, sin embargo no hay avances</t>
  </si>
  <si>
    <t>GCM: No se está trabajando ningún tipo de información en lengua nativa ni en idioma extranjero debido a la falta de recursos para traductores e información relativa, es importante organizar medidas de estrategia que mitiguen esa solicitud de cara al futuro cercano, en relación a la nueva página la articulación de dichos contenidos será de una manera más fluida gracias a desarrollo de traducción simultánea con herramientas de traducción que se pueden habilitar en la nueva plataforma.</t>
  </si>
  <si>
    <t>GCM: Como plan estratégico para el periodo actual no se dispuso de profesionales para la recopilación de información en idiomas nativos e inglés, como estrategia de implementación se iplementan nuevas tecnologías al sitio que se encuentra en fase de estabilización, donde, de la mano con una apropiada estructura de la información se logra implementar traducciones en ingles sin necesidad de personal para dicho fin.
https://test.parquesnacionales.gov.co/</t>
  </si>
  <si>
    <r>
      <rPr>
        <b/>
        <sz val="12"/>
        <color theme="1"/>
        <rFont val="Calibri"/>
      </rPr>
      <t xml:space="preserve">Subcomponente 5                                                                                      </t>
    </r>
    <r>
      <rPr>
        <sz val="12"/>
        <color theme="1"/>
        <rFont val="Calibri"/>
      </rPr>
      <t xml:space="preserve">   Monitoreo del Acceso a la Información Pública</t>
    </r>
  </si>
  <si>
    <t>Elaborar informe de solicitudes de acceso a información que contenga: 1. El número de solicitudes recibidas. 2. El número de solicitudes que fueron trasladadas a otra institución. 3. El tiempo de respuesta a cada solicitud.</t>
  </si>
  <si>
    <t>Informes elaborados y publicados en el portal Web</t>
  </si>
  <si>
    <t>Grupo de Atención al ciudadano</t>
  </si>
  <si>
    <t>02/062022 al 30/01/2023</t>
  </si>
  <si>
    <t xml:space="preserve">SAF-GAU: El informe de resultados de PQRSD se presenta de manera trimestral y se publica en la página web de la entidad en el siguiente link: 
https://www.parquesnacionales.gov.co/portal/es/servicio-al-ciudadano/informe-de-peticiones-quejas-y-reglamos/
</t>
  </si>
  <si>
    <t>SAF-GAU: El informe de resultados de PQRSD se presenta de manera trimestral y se publica en la página web de la entidad en el siguiente link: 
https://www.parquesnacionales.gov.co/portal/es/servicio-al-ciudadano/informe-de-peticiones-quejas-y-reglamos/
Se encuentran publicados I y II trimestre 2022</t>
  </si>
  <si>
    <t>SAF-GAU: El informe de resultados de PQRSD se presenta de manera trimestral y se publica en la página web de la entidad en el siguiente link: 
https://www.parquesnacionales.gov.co/portal/es/servicio-al-ciudadano/informe-de-peticiones-quejas-y-reglamos/
Se encuentran publicados los informes del I, II y III trimestre 2022</t>
  </si>
  <si>
    <t>Realizar la publicación en la página Web de los procesos de contratación así como el directorio de contratistas y las bases de datos de la contracción de acuerdo con los formatos establecidos y compartido en el drive  por el Grupo de contratos</t>
  </si>
  <si>
    <t>Grupo de Contratos/ Direcciones Territoriales</t>
  </si>
  <si>
    <r>
      <rPr>
        <sz val="10"/>
        <color theme="1"/>
        <rFont val="Arial Narrow"/>
      </rPr>
      <t xml:space="preserve">SAF: Conforme a lo ordenado en la circular 20191020002303 del 27 de mayo de 2019, la información del Grupo de Contratos  se encuentra actualizada la página WEB y la Intranet en lo que corresponde al tema contractual con corte al 30 de abril de 2022. Cabe señalar, que esta certificación se expide conforme a la competencia exclusiva del Nivel Central, toda vez que las Direcciones Territoriales deben diligenciar ssu propia información y certificar su cumplimiento conforme a las instrucciones impartidas en la circular No. 20161000000184 del 1 de julio de 2016.                                                                                                                      https://www.parquesnacionales.gov.co/portal/es/contratacion/contratacion/nivel-central/2022-2/contratacion-directa/  
DTAO:  Como una obligación de carácter legal es la publicación en la página WEB de la entidad, se cumplió con el 100% de la publicación de los procesos de contratación, así mismo, se procedió con la publicación e lDirectorio de los contratistas y las bases de datos correspondientes a la contratación en estos primeros meses del año.
Evidencia:Carpeta 5.2. Publicación en la página Web  contratación 
DTAM: Se genera la publicación de la Contratación y Directorio de contratistas del este periodo:
Anexo 14  bdd-dtam-enero-2022[1]
Anexo 15 bdd  dtam febrero febrero 2022
Anexo 16 bdd dtam  marzo 2022
Anexo 17 Links publicacion  PAGINA WEB
DTAN: Se adjunta captura de pantalla de publicación de contratación y directorio de contratistas para el año 2022. ANEXOS: 1. CAPTURA PUBLICACION CONTRATACION PAG WEB PARQUES.-2. CAPTURA PUBLICACION DIRECTORIO CONTRATISTAS 2022 
DTPA: La dirección realiza la publicación del directorio y la bases de datos de contratación del año en curso
</t>
    </r>
    <r>
      <rPr>
        <sz val="10"/>
        <color rgb="FF000000"/>
        <rFont val="Arial Narrow"/>
      </rPr>
      <t xml:space="preserve">
</t>
    </r>
    <r>
      <rPr>
        <u/>
        <sz val="10"/>
        <color rgb="FF1155CC"/>
        <rFont val="Arial Narrow"/>
      </rPr>
      <t xml:space="preserve">https://www.parquesnacionales.gov.co/portal/es/contratacion/contratacion/direccion-territorial-pacifico/2022-2/
</t>
    </r>
    <r>
      <rPr>
        <u/>
        <sz val="10"/>
        <color rgb="FFFFFFFF"/>
        <rFont val="Arial Narrow"/>
      </rPr>
      <t>D</t>
    </r>
    <r>
      <rPr>
        <u/>
        <sz val="10"/>
        <color theme="1"/>
        <rFont val="Arial Narrow"/>
      </rPr>
      <t>TOR: DTOR: Se realizó la publicación de los procesos de contratación en la pagina web de PNNC,  y se mantiene actualizado el directorio de contratistas y base de datos de la contratación.
Anexo 5.2.1 Base de datos_2022
Anexo 5.2.2 CD-PNN_2022
Anexo 5.2.3 Directorio de contratistas_2022
Anexo 5.2.4 Mínima Cuantía - PNN</t>
    </r>
    <r>
      <rPr>
        <sz val="10"/>
        <color theme="1"/>
        <rFont val="Arial Narrow"/>
      </rPr>
      <t xml:space="preserve">
</t>
    </r>
  </si>
  <si>
    <r>
      <rPr>
        <sz val="10"/>
        <color rgb="FF000000"/>
        <rFont val="Arial Narrow"/>
      </rPr>
      <t xml:space="preserve">SAF: Conforme a lo ordenado en la circular 20191020002303 del 27 de mayo de 2019, el Grupo de Contratos  que se encuentra actualizada la página WEB y la Intranet en lo que corresponde al tema contractual con corte al 31 de agosto de 2022.           Cabe señalar, que esta certificación se expide conforme a la competencia exclusiva del Nivel Central, toda vez que las Direcciones Territoriales deben diligenciar ssu propia información y certificar su cumplimiento conforme a las instrucciones impartidas en la circular No. 20161000000184 del 1 de julio de 2016.                                                                                                                      https://www.parquesnacionales.gov.co/portal/es/contratacion/contratacion/nivel-central/2022-2/contratacion-directa/        
DTAM: Se actualiza y sube la información de los procesos contractuales adelantados en el segundo cuatrimestre, además de directorio de contratistas. 
Anexo 14 informacion publicada página web procesos de contratación
DTAN: Para el segundo cuatrimestre se adjunta la informacion que reposa en la pagina oficial de PNN relacionadas con los procesos de contratación actualizados a la fecha: contratacion directa,minima cuantia, licitación publica, asi mismo se adjunta evidencia actualziada del directorio de contratista de la DTAN.  (SE AJUSTA EL PROCENTAJE DE AVANCE  QUE POR ERROR INVOLUNTARIO SE HABIA DEJADO EN EL 100% EN PRIEMR REPORTE 2022) ANEXOS: 1. CAPTURA PUBLICACION CONTRATACION DIRECTA AGOSTO PAGINA WEB.-  2. CAPTURA PUBLICACION LICITACIO PÚBLICA AGOSTO PAGINA WEB.-  3. CAPTURA PUBLICACION MINIMA CUANTÍA AGOSTO PAGINA WEB,-  3.1  COMPLEMENTO PUBLICACION MINIMA CUANTÍA AGOSTO PAGINA WEB.-  4. CAPTURA PUBLICACION DIRECTORIO CONTRATISTAS 2022 Agosto
DTAO: A la fecha se han publicado en la página WEB de la Entidad, los Procesos de Contratación, así mismo, las Bases de Datos de los Contratos y el Directorio de los Contratistas.
BASE DE DATOS- CONTRATOS -AGOSTO 2022
DIRECTORIO CONTRATISTAS -AGOSTO-2022
EVIDENCIA PUBLICACIÓN PROCESOS A LA FECHA
DTCA: En la ruta “Contratación &gt; Procesos de Contratación Pública &gt; Dirección Territorial Caribe &gt; 2022”, de la página Web se encuentran publicado un link que permite visualizar la URL publica de cada proceso publicado en el SECOP II y TVEC. De igual forma En la ruta mencionada en el link “Directorio de Contratistas y BDD”, tenemos acceso a archivo excel publicado en Google Drive, que contiene información de contratistas y base de datos de la gestión contractual, tal como se muestra en la evidencia:  Transparencia 5.2 PUBLICACION EN LA WEB DE CONTRATOS Y DIRECTORIO DE CONTRATISTAS
DTPA: La dirección realiza la publicación del directorio y la bases de datos de contratación del año en curso
</t>
    </r>
    <r>
      <rPr>
        <u/>
        <sz val="10"/>
        <color rgb="FF1155CC"/>
        <rFont val="Arial Narrow"/>
      </rPr>
      <t>https://www.parquesnacionales.gov.co/portal/es/contratacion/contratacion/direccion-territorial-pacifico/2022-2/</t>
    </r>
    <r>
      <rPr>
        <sz val="10"/>
        <color rgb="FF000000"/>
        <rFont val="Arial Narrow"/>
      </rPr>
      <t xml:space="preserve">
DTOR: Se realizó la publicación de los procesos de contratación en la pagina web de PNNC,  y se mantiene actualizado el directorio de contratistas y base de datos de la contratación.
5.2.1 Contratación Directa- PNN-DTOR
5.2.2 Licitación Pública- PNN
5.2. 3 Minima cuantía- PNN-DTOR
5.2.4 Directorio contratistas_DTOR
5.2.5 Base de datos DTOR</t>
    </r>
  </si>
  <si>
    <r>
      <rPr>
        <sz val="10"/>
        <rFont val="Arial Narrow"/>
      </rPr>
      <t xml:space="preserve">SAF: Conforme a lo ordenado en la circular 20191020002303 del 27 de mayo de 2019, el Grupo de Contratos  que se encuentra actualizada la página WEB y la Intranet en lo que corresponde al tema contractual con corte a diciembre de 2022. Cabe señalar, que esta certificación se expide conforme a la competencia exclusiva del Nivel Central, toda vez que las Direcciones Territoriales deben diligenciar ssu propia información y certificar su cumplimiento conforme a las instrucciones impartidas en la circular No. 20161000000184 del 1 de julio de 2016.                                                                                                                      </t>
    </r>
    <r>
      <rPr>
        <u/>
        <sz val="10"/>
        <color rgb="FF1155CC"/>
        <rFont val="Arial Narrow"/>
      </rPr>
      <t>https://www.parquesnacionales.gov.co/portal/es/contratacion/contratacion/nivel-central/2022-2/contratacion-directa/</t>
    </r>
    <r>
      <rPr>
        <sz val="10"/>
        <rFont val="Arial Narrow"/>
      </rPr>
      <t xml:space="preserve">        
DTAM: Se genera la publicación en la página web de losprocesos de contratación relaizados en este periodo, así como los listados de contratistas:
Anexo 13 publicación contratación y Directorio Contratistas -
DTAO: A la fecha se han publicado en la página WEB de la Entidad, los Procesos de Contratación, así mismo, las Bases de Datos de los Contratos y el Directorio de los Contratistas.
BASE DE DATOS CONTRATISTAS 2022_DTAO
DIRECTORIO CONTRATISTAS --2022
EVIDENCIA PUBLICACIÓN PROCESOS CON CORTE A 16-12-2022 (1)
DTCA: Realizar la publicación en la página Web de los procesos de contratación así como el directorio de contratistas y las bases de datos de la contracción de acuerdo con los formatos establecidos. Evidencia: PLAN ANTICORRUPCION NOV 2022 - Transparencia 5.2 (1)
DTOR: En este periodo se reporta que a la fecha se han realizado las respectivas publicaciones en la página Web de la entidad de los procesos de contratación, así como el directorio de contratistas y las bases de datos. Para lo cual, se anexan las evidencias de las publicaciones en nueve (9) archivos.
Anexo 24. Base de Datos
Anexo 25. Concurso de Méritos 
Anexo 26. Contratación Directa 
Anexo 27. Convenios
Anexo 28. Directorio de Contratistas
Anexo 29. Licitación Pública 
Anexo 30. Mínima Cuantía
Anexo 31. Selección Abrev_Menor Cuantía 
Anexo 32. Selección Abreviada de Subasta Inversa
DTPA: La dirección realiza la publicación del directorio y la bases de datos de contratación del año en curso
</t>
    </r>
    <r>
      <rPr>
        <u/>
        <sz val="10"/>
        <color rgb="FF1155CC"/>
        <rFont val="Arial Narrow"/>
      </rPr>
      <t>https://www.parquesnacionales.gov.co/portal/es/contratacion/contratacion/direccion-territorial-pacifico/2022-2/</t>
    </r>
  </si>
  <si>
    <t xml:space="preserve"> AVANCE PROMEDIO DE LAS ACTIVIDADES EJECUTADAS FRENTE A LO PROGRAMADO PARA EL CUATRIMESTRE - TRANSPARENCIA</t>
  </si>
  <si>
    <t>Nombre de la entidad:</t>
  </si>
  <si>
    <t>PARQUES NACIONALES NATURALES DE COLOMBIA</t>
  </si>
  <si>
    <t>Sector administrativo:</t>
  </si>
  <si>
    <t>Ambiente y Desarrollo Sostenible</t>
  </si>
  <si>
    <t>Año vigencia:</t>
  </si>
  <si>
    <t>Departamento:</t>
  </si>
  <si>
    <t>Bogotá D.C</t>
  </si>
  <si>
    <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</si>
  <si>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</si>
  <si>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</si>
  <si>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</si>
  <si>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</si>
  <si>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</si>
  <si>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</si>
  <si>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</si>
  <si>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</si>
  <si>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</si>
  <si>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</si>
  <si>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</si>
  <si>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</si>
  <si>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</si>
  <si>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</si>
  <si>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</si>
  <si>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</si>
  <si>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 líder de política</t>
  </si>
  <si>
    <t>Responsables operativos</t>
  </si>
  <si>
    <t>Único</t>
  </si>
  <si>
    <t>Todos</t>
  </si>
  <si>
    <t>Trámites de la entidad</t>
  </si>
  <si>
    <t>Inscrito</t>
  </si>
  <si>
    <t>Formularios de solicitud requieren actualización sobre el manejo de información de la solicitud</t>
  </si>
  <si>
    <t>Actualización de formularios de solicitud asociados a los trámites</t>
  </si>
  <si>
    <t>Reducción de tiempos, contactos innecesarios con la Entidad, incremento de seguridad.</t>
  </si>
  <si>
    <t>Optimización de proceso o procedimiento interno</t>
  </si>
  <si>
    <t>Formularios fisicos y electrónicos actualizados</t>
  </si>
  <si>
    <t>Grupo de Trámites y Evaluación Ambiental</t>
  </si>
  <si>
    <t>Grupos de Trámites y Evaluación Ambiental/Grupo de Gestión Financiera/Grupo de Tecnologías de la información y las comunicaciones /Grupo de Atención al ciudadano</t>
  </si>
  <si>
    <t>GTEA: Se adelantó la revisión de los formularios de trámite (descargables) para los trámites de Permisos de filmación y/o fotografía, Autorización de Antenas, Permiso de recolección para elaboración de estudios ambientales, Registro de Reservas Naturales de la Sociedad Civil, como resultado de ello, algunos de esos formularios ya están actualizados en el SGI; sin embargo, se está a la espera de la notificación de la OAP al Líder de Proceso.</t>
  </si>
  <si>
    <t>GTEA: Se adelantó la revisión de los formularios de trámite (descargables) para los trámites de Permisos de filmación y/o fotografía, Autorización de Antenas, Permiso de recolección para elaboración de estudios ambientales, Registro de Reservas Naturales de la Sociedad Civil, como resultado de ello, el 90% de los formularios ya están actualizados en el SGI; a la espera de adoptar el formulario del trámite de permisos de adecuación del PNN Corales del Rosario.</t>
  </si>
  <si>
    <r>
      <rPr>
        <sz val="11"/>
        <color rgb="FF000000"/>
        <rFont val="&quot;Arial Narrow&quot;, Arial"/>
      </rPr>
      <t xml:space="preserve">GTEA: Se adelantó de manera satisfactoria la actualización de los formularios del 100% de los trámites propios de Parques Nacionales, los cuales se encuentran publicados para su uso interno en el Sistema de Gestión Insitucional, así como para descarga externa de los usuarios en cada una de las fichas de trámite contenidas en el Sistema Único de Información  de Trámites -SUIT- del Departamento Administrativo de la Función Pública. Enlace: </t>
    </r>
    <r>
      <rPr>
        <sz val="11"/>
        <color rgb="FF1155CC"/>
        <rFont val="&quot;Arial Narrow&quot;, Arial"/>
      </rPr>
      <t>https://www.parquesnacionales.gov.co/portal/es/tramites-y-servicios/listado-de-tramites-y-servicios/</t>
    </r>
  </si>
  <si>
    <t>Se realiza una difusión anual a través de diferentes canales tanto internos como externos, pero requiere enfatizarse la periodicidad con la que son divulgados de tal manera que en forma mensual se promueva esta actividad</t>
  </si>
  <si>
    <t>Promocionar y divulgar periódicamente-mensual a través diferentes canales tanto internos como externos los trámites que tiene la entidad, en particular aquellos que están disponibles para su realización a través de plataformas virtuales (VITAL).</t>
  </si>
  <si>
    <t>Conocimiento de los beneficios que reporta adelantar estos trámites ante la entidad</t>
  </si>
  <si>
    <t>Promoción y divulgación</t>
  </si>
  <si>
    <t>Productos de comunicación</t>
  </si>
  <si>
    <t>Grupo de Comunicaciones - GCM , con base en los insumos que sean suministrados por Grupo de Trámites y evaluación ambiental.</t>
  </si>
  <si>
    <t xml:space="preserve">Grupos de Trámites y Evaluación Ambiental/Grupo de Tecnologías de la información y las comunicaciones </t>
  </si>
  <si>
    <t>GTEA: Se suministraron los insumos requeridos para adelantar las diferentes campañas de difusión de los trámites de PNNC disponibles en la Ventanilla VITAL. Se creo carpeta en Drive compartida con el Grupo de Comunicaciones para dejar las evidencias de la acción de racionalización.</t>
  </si>
  <si>
    <t>GTEA: Se suministraron los insumos requeridos para adelantar las diferentes campañas de difusión de los trámites de PNNC disponibles en la Ventanilla VITAL. Se creo carpeta en Drive compartida con el Grupo de Comunicaciones para dejar las evidencias de la acción de racionalización. Sin embargo es importante señalar que las campañas deben adelantarse de manera mensual para cumplir el propósito de divulgación, hecho del cual se consignan los mensajes al Grupo de Comunicaciones para mejorar la periodicidad de las campañas.
GCM: Se publicaron en la pagina web en la parte externa  información de temas de trámites al igual que el el boletín interno  del día 6 de agosto y del 18 de agosto. Anexo 10 dos piezas pulicadas en la pagina web y en el correo interno</t>
  </si>
  <si>
    <r>
      <rPr>
        <sz val="11"/>
        <color rgb="FF000000"/>
        <rFont val="&quot;Arial Narrow&quot;, Arial"/>
      </rPr>
      <t xml:space="preserve">GTEA: Se suministraron los insumos requeridos para adelantar las diferentes campañas de difusión de los trámites de PNNC disponibles en la Ventanilla VITAL. Se creo una carpeta en Drive compartida con el Grupo de Comunicaciones para dejar las evidencias de la acción de racionalización. Sin embargo es importante señalar que las campañas deben adelantarse de manera mensual para cumplir el propósito de divulgación, hecho del cual se consignan los mensajes dirigidos al Grupo de Comunicaciones para mejorar la periodicidad de las campañas. Se incorporan entre tanto las evidencias de la realización de la divulgación hecha a través de la publicación de banner en la página web y por medio de la red social Twitter. Evidencias: </t>
    </r>
    <r>
      <rPr>
        <u/>
        <sz val="11"/>
        <color rgb="FF1155CC"/>
        <rFont val="&quot;Arial Narrow&quot;, Arial"/>
      </rPr>
      <t>https://drive.google.com/drive/folders/1Vnoy2cCZvizoBSzQ9YnkaL1XwGGv5lAz</t>
    </r>
    <r>
      <rPr>
        <sz val="11"/>
        <color rgb="FF000000"/>
        <rFont val="&quot;Arial Narrow&quot;, Arial"/>
      </rPr>
      <t xml:space="preserve">
GCM: Se publicaron en la pagina web en la parte externa  información de temas de trámites al igual que el el boletín interno  del día 6 de agosto y del 18 de agosto. Anexo 10 dos piezas pulicadas en la pagina web y en el correo interno
</t>
    </r>
  </si>
  <si>
    <t>Otros procedimientos administrativos de cara al usuario</t>
  </si>
  <si>
    <t>Registro de organizaciones articuladoras de la sociedad civil</t>
  </si>
  <si>
    <t>No inscrito</t>
  </si>
  <si>
    <t>Es un procedimiento administrativo que se presta a la ciudadanía sin estar registrado ante la Función Pública</t>
  </si>
  <si>
    <t>Adelantar el estudio de impacto para su registro oficial en SUIT y su posterior automatización</t>
  </si>
  <si>
    <t>Eliminar errores y devoluciones agilizando el proceso de obtención y respuesta en el servicio u OPA solicitado</t>
  </si>
  <si>
    <t>Normativa</t>
  </si>
  <si>
    <t>Opa registrado para racionalización</t>
  </si>
  <si>
    <t>Oficina Asesora Juridica - Grupo de Trámites y Evaluación Ambiental</t>
  </si>
  <si>
    <t xml:space="preserve">Grupos de Trámites y Evaluación Ambiental/Grupo de Gestión Financiera/Grupo de Tecnologías de la información y las comunicaciones </t>
  </si>
  <si>
    <t>GTEA: Se adelantan acciones preliminares en la revisión de conceptos de cobro de trámites y de la OPA de Organizaciones Articuladoras, como insumo en la modificación de marco normativo y posterior registro en el SUIT del DAFP.
OAJ: Participó en reuniones de avance, el 28 de febrero de 2022, para las acciones de racionalización PASC 2022, Registro de OPA de ROARNSC</t>
  </si>
  <si>
    <t>GTEA: No se reflejan avances tangibles en cuanto al registro de este OPA o servicio en el SUIT. Sin emabrgo, se adelanta por parte del GTEA una comunciaicón (Memo N° 20222300002303), en el que se insta a la SSNA, para que se requiere de un concepto de esa Subdirección para conocer de la necesidad de actualizar las tarifas de ese OPA y aclarar que no es un trámite, para que se pueda luego modificar el marco normativo de ese trámite (ahora OPA) y finalizar con su registro en el SUIT.</t>
  </si>
  <si>
    <t>GTEA: No se reflejan avances significativos en cuanto al registro de este OPA o servicio en el SUIT. Esto ocurre debido a que para la emisión del acto administrativo que modifica la naturaleza del trámite como un servicio u otro procedimiento administrativo -OPA-, se requiere de un concepto generado por la Subdirección de Sostenibilidad y Negocios Ambientales -SSNA- en el que se corrijan las referencias de este trámite, generación de concepto que aún no se ejecuta. En relación a esta situación se adelanta nuevamente una comunicación de reiteración a la SSNA (Memo N° 20222300012683), en el que se insta nuevamente a la SSNA, para que se emita el concepto de esa Subdirección en cuanto a la necesidad de actualizar las tarifas de ese OPA y aclarar que no es un trámite, para que se pueda luego modificar el marco normativo de ese trámite (ahora OPA) y finalizar con su registro en el SUIT.</t>
  </si>
  <si>
    <t>Autorización para ubicar, mantener, reubicar y reponer estructuras de comunicación de largo alcance</t>
  </si>
  <si>
    <t>Es un trámite que requiere ser modificado para definir situación de manejo, seguimiento y control de infraestructuras existentes no reguladas actualmente</t>
  </si>
  <si>
    <t>Adelantar la modificación del marco regulatorio del trámite</t>
  </si>
  <si>
    <t>Definir situación de funcionamiento y/o cumplimiento de aspectos ambientales</t>
  </si>
  <si>
    <t>Trámite modificado y actualizado ante el DAFP</t>
  </si>
  <si>
    <t>GTEA: Se adelantan espacios de trabajo bajo la orientación de la Oficina Asesora Jurídica, para revisar el articulado de las distintas resoluciones del trámite, que servirian de insumo en el posterior proyecto normativo de modificación que expide la OAJ.
OAJ: Participó en reuniones de avance, el 23 de marzo, 29 de marzo y 7 de abril de 2022, para el análisis normativo relacionado con el seguimiento y control de las estructuras de largo alcance</t>
  </si>
  <si>
    <t>GTEA: Se adelantan espacios de trabajo bajo la orientación de la Oficina Asesora Jurídica, para revisar el articulado de las distintas resoluciones del trámite, que servirian de insumo en el posterior proyecto normativo de modificación que expide la OAJ. Sin embargo, se aclara nuevamente los avances y aportes hechos desde el GTEA remitiendo mediante el memorando N° 20222300008473, en el cual se insta a la OAJ para que se proceda lo más pronto posible a la emisión del proyecto normativo de modificación del trámite.</t>
  </si>
  <si>
    <t>GTEA: Se adelanta un nuevo espacio de trabajo con la nueva Jefatura de la Oficina Asesora Jurídica, para revisar los pendientes en el proceso de modificación del trámite y su marco regulatorio. En estos últimos espacios de trabajo se ha señalado la necesidad de emitir un concepto técnico por parte de GTEA, en el que se exponga el alcance de la modificación del trámite, desde el punto de vista técnico, como sustento de el citado acto administrativo modificatorio del trámite.</t>
  </si>
  <si>
    <t>Registro de Reservas Naturales de la Sociedad Civil</t>
  </si>
  <si>
    <t xml:space="preserve">Dificultad para el usuario de liquidar los servicios de evaluación y seguimiento de los trámites para proceder a su pago 
</t>
  </si>
  <si>
    <t>Desarrollo y puesta en funcionamiento de una herramienta de software liquidadora que facilite el proceso al usuario sin necesidad de realizarlo manualmente</t>
  </si>
  <si>
    <t>Eliminar errores y devoluciones agilizando el proceso de obtención y respuesta en el permiso solicitado</t>
  </si>
  <si>
    <t>Tecnologica</t>
  </si>
  <si>
    <t>Formularios diligenciados en línea</t>
  </si>
  <si>
    <t>Grupos de Trámites y Evaluación Ambiental</t>
  </si>
  <si>
    <t>Grupo de Gestión Financiera/Grupo de Tecnologías de la información y las comunicaciones/Grupo de Atención al ciudadano</t>
  </si>
  <si>
    <t>GTEA: Desde esta dependencia se han realizado las convocatorias a los grupos involucrados como responsables ejecutores; sin embargo está pendiente la implementación del diseño del software y  la aclaración de competencias para su administración.</t>
  </si>
  <si>
    <t>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t>
  </si>
  <si>
    <t>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En síntesis no se aprecia un avance, ni se evidencia ningún producto de implementación de este software en este cuatrimestre.</t>
  </si>
  <si>
    <t>No existe mecanismo de pagos en línea</t>
  </si>
  <si>
    <t>Habilitar botón de pagos en línea</t>
  </si>
  <si>
    <t>Pago en línea</t>
  </si>
  <si>
    <t>Grupo de Gestión Financiera/Grupo de Tecnologías de la información y las comunicaciones /Grupo de Atención al ciudadano</t>
  </si>
  <si>
    <t>GTEA: Desde esta dependencia se han realizado las convocatorias a los grupos involucrados como responsables ejecutores; sin embargo no se aprecia avance en la concreción de la propuesta de implementación del botón de pagos en linea para trámites.</t>
  </si>
  <si>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t>
    </r>
    <r>
      <rPr>
        <b/>
        <sz val="10"/>
        <color theme="1"/>
        <rFont val="Arial Narrow"/>
      </rPr>
      <t>OAP: GTIC´s ni GGF reportaron ningún avance por consiguiente se mantiene el % de avance reportado en SUIT de acuerdo con las fases definidas en el SUIT</t>
    </r>
  </si>
  <si>
    <t>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En síntesis no se aprecia un avance, ni se evidencia ningún producto de implementación de este software en este cuatrimestre.
OAP: GTIC´s ni GGF reportaron ningún avance por consiguiente se mantiene el % de avance reportado en SUIT de acuerdo con las fases definidas en el SUIT</t>
  </si>
  <si>
    <r>
      <rPr>
        <sz val="10"/>
        <color theme="1"/>
        <rFont val="Arial Narrow"/>
      </rPr>
      <t xml:space="preserve">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GTIC Se realizo el desarrollo de modulo de Liquidación de tramites a partir del diseño previamente elaborado y aprobado por los Grupos interesados en aplicativo VU; falta realizar calculos de Liquidación a partir de viaticos y conección con Servicios Web VITAL.
Se encuentra pendiente respuesta por parte Grupo de Gestión Financiera sobre la información de viaticos PNNC. Ver Anexos: (Listado de asistencia modulo liquidador 01082022; LiquidadorVersionDesarrollo; Gmail - Documentacion tecnica para Consumo de Servicios RestAPI; Gmail - Costos tecnicos, juridicos, viaticos).
</t>
    </r>
    <r>
      <rPr>
        <b/>
        <sz val="10"/>
        <color theme="1"/>
        <rFont val="Arial Narrow"/>
      </rPr>
      <t>OAP: Se tiene en cuenta el mismo % de avance según los criterios de Función Pública adoptados en SUIT.</t>
    </r>
  </si>
  <si>
    <t>Reducción de tiempos, contactos innecesarios con la Entidad, incremento de seguridad</t>
  </si>
  <si>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t>
    </r>
    <r>
      <rPr>
        <b/>
        <sz val="10"/>
        <color theme="1"/>
        <rFont val="Arial Narrow"/>
      </rPr>
      <t>OAP: GTIC´s ni GGF reportaron ningún avance por consiguiente se mantiene el % de avance reportado en SUIT de acuerdo con las fases definidas en el SUIT</t>
    </r>
  </si>
  <si>
    <t>Permiso de toma y uso de fotografias, grabaciones de video, filmaciones y su uso posterior en Parques Nacionales Naturales</t>
  </si>
  <si>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ejecución.OAP: GTIC´s ni GGF reportaron ningún avance por consiguiente se mantiene el % de avance reportado en SUIT de acuerdo con las fases definidas en el SUIT
</t>
    </r>
    <r>
      <rPr>
        <b/>
        <sz val="10"/>
        <color theme="1"/>
        <rFont val="Arial Narrow"/>
      </rPr>
      <t>OAP: GTIC´s ni GGF reportaron ningún avance por consiguiente se mantiene el % de avance reportado en SUIT de acuerdo con las fases definidas en el SUIT</t>
    </r>
  </si>
  <si>
    <t>Dificultad para el usuario de liquidar los servicios de evaluación y seguimiento de los trámites para proceder a su pago</t>
  </si>
  <si>
    <t>Permiso para adelantar labores de adecuación, reposición o mejoras a las construcciones existentes en el Parque Nacional Natural Los Corales del Rosario y de San Bernardo</t>
  </si>
  <si>
    <t xml:space="preserve">GTEA: Desde esta dependencia se han realizado las convocatorias a los grupos involucrados como responsables ejecutores; sin embargo está pendiente la implementación del diseño del software y  la aclaración de competencias para su administración.
</t>
  </si>
  <si>
    <r>
      <rPr>
        <sz val="10"/>
        <color theme="1"/>
        <rFont val="Arial Narrow"/>
      </rPr>
      <t xml:space="preserve">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GTIC Se realizo el desarrollo de modulo de Liquidación de tramites a partir del diseño previamente elaborado y aprobado por los Grupos interesados en aplicativo VU; falta realizar calculos de Liquidación a partir de viaticos y conección con Servicios Web VITAL.
Se encuentra pendiente respuesta por parte Grupo de Gestión Financiera sobre la información de viaticos PNNC. Ver Anexos: (Listado de asistencia modulo liquidador 01082022; LiquidadorVersionDesarrollo; Gmail - Documentacion tecnica para Consumo de Servicios RestAPI; Gmail - Costos tecnicos, juridicos, viaticos).
</t>
    </r>
    <r>
      <rPr>
        <b/>
        <sz val="10"/>
        <color theme="1"/>
        <rFont val="Arial Narrow"/>
      </rPr>
      <t>OAP: Se tiene en cuenta el mismo % de avance según los criterios de Función Pública adoptados en SUIT.</t>
    </r>
  </si>
  <si>
    <t>GTEA: Desde esta dependencia se han realizado las convocatorias a los grupos involucrados como responsables ejecutores; sin embargo no se aprecia avance en la concreción de la propuesta de implementación del botón de pagos en linea para trámites.
DTCA: no reportó ningún avance</t>
  </si>
  <si>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t>
    </r>
    <r>
      <rPr>
        <b/>
        <sz val="10"/>
        <color theme="1"/>
        <rFont val="Arial Narrow"/>
      </rPr>
      <t>OAP: GTIC´s ni GGF reportaron ningún avance por consiguiente se mantiene el % de avance reportado en SUIT de acuerdo con las fases definidas en el SUIT</t>
    </r>
  </si>
  <si>
    <t>Solicitud de reserva y derecho de ingreso y alojamiento en áreas de Parques Nacionales Naturales con vocación ecoturística</t>
  </si>
  <si>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t>
    </r>
    <r>
      <rPr>
        <b/>
        <sz val="10"/>
        <color theme="1"/>
        <rFont val="Arial Narrow"/>
      </rPr>
      <t>OAP: GTIC´s ni GGF reportaron ningún avance por consiguiente se mantiene el % de avance reportado en SUIT de acuerdo con las fases definidas en el SUIT</t>
    </r>
  </si>
  <si>
    <t>Modelo Único – Hijo</t>
  </si>
  <si>
    <t>Concesión de aguas superficiales - Corporaciones</t>
  </si>
  <si>
    <r>
      <rPr>
        <sz val="10"/>
        <color theme="1"/>
        <rFont val="Arial Narrow"/>
      </rPr>
      <t xml:space="preserve">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GTIC Se realizo el desarrollo de modulo de Liquidación de tramites a partir del diseño previamente elaborado y aprobado por los Grupos interesados en aplicativo VU; falta realizar calculos de Liquidación a partir de viaticos y conección con Servicios Web VITAL.
Se encuentra pendiente respuesta por parte Grupo de Gestión Financiera sobre la información de viaticos PNNC. Ver Anexos: (Listado de asistencia modulo liquidador 01082022; LiquidadorVersionDesarrollo; Gmail - Documentacion tecnica para Consumo de Servicios RestAPI; Gmail - Costos tecnicos, juridicos, viaticos).
</t>
    </r>
    <r>
      <rPr>
        <b/>
        <sz val="10"/>
        <color theme="1"/>
        <rFont val="Arial Narrow"/>
      </rPr>
      <t xml:space="preserve">OAP: Se tiene en cuenta el mismo % de avance según los criterios de Función Pública adoptados en SUIT.
</t>
    </r>
  </si>
  <si>
    <t>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En síntesis no se aprecia un avance, ni se evidencia ningún producto de implementación de este software en este cuatrimestre.
GTIC: Se realizo desarrollo del modulo liquidador de tramites dentro de la herramienta Ventanilla Unica, aun falta terminar el desarrollo por definicion de reglas de negocio.</t>
  </si>
  <si>
    <t>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OAP: GTIC´s ni GGF reportaron ningún avance por consiguiente se mantiene el % de avance reportado en SUIT de acuerdo con las fases definidas en el SUIT</t>
  </si>
  <si>
    <t>Permiso de prospección y exploración de aguas subterráneas</t>
  </si>
  <si>
    <t>Grupo de Gestión Financiera/Grupo de Tecnologías de la información y las comunicaciones /Grupo de Procesos Corporativos</t>
  </si>
  <si>
    <r>
      <rPr>
        <sz val="10"/>
        <color theme="1"/>
        <rFont val="Arial Narrow"/>
      </rPr>
      <t xml:space="preserve">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GTIC Se realizo el desarrollo de modulo de Liquidación de tramites a partir del diseño previamente elaborado y aprobado por los Grupos interesados en aplicativo VU; falta realizar calculos de Liquidación a partir de viaticos y conección con Servicios Web VITAL.
Se encuentra pendiente respuesta por parte Grupo de Gestión Financiera sobre la información de viaticos PNNC. Ver Anexos: (Listado de asistencia modulo liquidador 01082022; LiquidadorVersionDesarrollo; Gmail - Documentacion tecnica para Consumo de Servicios RestAPI; Gmail - Costos tecnicos, juridicos, viaticos).
</t>
    </r>
    <r>
      <rPr>
        <b/>
        <sz val="10"/>
        <color theme="1"/>
        <rFont val="Arial Narrow"/>
      </rPr>
      <t>OAP: Se tiene en cuenta el mismo % de avance según los criterios de Función Pública adoptados en SUIT.</t>
    </r>
    <r>
      <rPr>
        <sz val="10"/>
        <color theme="1"/>
        <rFont val="Arial Narrow"/>
      </rPr>
      <t xml:space="preserve">
</t>
    </r>
  </si>
  <si>
    <t>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En síntesis no se aprecia un avance, ni se evidencia ningún producto de implementación de este software en este cuatrimestre.
GTIC: Se realizo desarrollo del modulo liquidador de tramites dentro de la herramienta Ventanilla Unica, aun falta terminar el desarrollo por definición de reglas de negocio.</t>
  </si>
  <si>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ejecución.OAP: GTIC´s ni GGF reportaron ningún avance por consiguiente se mantiene el % de avance reportado en SUIT de acuerdo con las fases definidas en el SUIT
</t>
    </r>
    <r>
      <rPr>
        <b/>
        <sz val="10"/>
        <color theme="1"/>
        <rFont val="Arial Narrow"/>
      </rPr>
      <t>OAP: GTIC´s ni GGF reportaron ningún avance por consiguiente se mantiene el % de avance reportado en SUIT de acuerdo con las fases definidas en el SUIT</t>
    </r>
  </si>
  <si>
    <t>Concesión de aguas subterráneas</t>
  </si>
  <si>
    <r>
      <rPr>
        <sz val="10"/>
        <color theme="1"/>
        <rFont val="Arial Narrow"/>
      </rPr>
      <t xml:space="preserve">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GTIC Se realizo el desarrollo de modulo de Liquidación de tramites a partir del diseño previamente elaborado y aprobado por los Grupos interesados en aplicativo VU; falta realizar calculos de Liquidación a partir de viaticos y conección con Servicios Web VITAL.
Se encuentra pendiente respuesta por parte Grupo de Gestión Financiera sobre la información de viaticos PNNC. Ver Anexos: (Listado de asistencia modulo liquidador 01082022; LiquidadorVersionDesarrollo; Gmail - Documentacion tecnica para Consumo de Servicios RestAPI; Gmail - Costos tecnicos, juridicos, viaticos).
</t>
    </r>
    <r>
      <rPr>
        <b/>
        <sz val="10"/>
        <color theme="1"/>
        <rFont val="Arial Narrow"/>
      </rPr>
      <t>OAP: Se tiene en cuenta el mismo % de avance según los criterios de Función Pública adoptados en SUIT.</t>
    </r>
    <r>
      <rPr>
        <sz val="10"/>
        <color theme="1"/>
        <rFont val="Arial Narrow"/>
      </rPr>
      <t xml:space="preserve">
</t>
    </r>
  </si>
  <si>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t>
    </r>
    <r>
      <rPr>
        <b/>
        <sz val="10"/>
        <color theme="1"/>
        <rFont val="Arial Narrow"/>
      </rPr>
      <t>OAP: GTIC´s ni GGF reportaron ningún avance por consiguiente se mantiene el % de avance reportado en SUIT de acuerdo con las fases definidas en el SUIT</t>
    </r>
  </si>
  <si>
    <t>Permiso de vertimientos</t>
  </si>
  <si>
    <r>
      <rPr>
        <sz val="10"/>
        <color theme="1"/>
        <rFont val="Arial Narrow"/>
      </rPr>
      <t xml:space="preserve">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GTIC Se realizo el desarrollo de modulo de Liquidación de tramites a partir del diseño previamente elaborado y aprobado por los Grupos interesados en aplicativo VU; falta realizar calculos de Liquidación a partir de viaticos y conección con Servicios Web VITAL.
Se encuentra pendiente respuesta por parte Grupo de Gestión Financiera sobre la información de viaticos PNNC. Ver Anexos: (Listado de asistencia modulo liquidador 01082022; LiquidadorVersionDesarrollo; Gmail - Documentacion tecnica para Consumo de Servicios RestAPI; Gmail - Costos tecnicos, juridicos, viaticos).
</t>
    </r>
    <r>
      <rPr>
        <b/>
        <sz val="10"/>
        <color theme="1"/>
        <rFont val="Arial Narrow"/>
      </rPr>
      <t>OAP: Se tiene en cuenta el mismo % de avance según los criterios de Función Pública adoptados en SUIT.</t>
    </r>
    <r>
      <rPr>
        <sz val="10"/>
        <color theme="1"/>
        <rFont val="Arial Narrow"/>
      </rPr>
      <t xml:space="preserve">
</t>
    </r>
  </si>
  <si>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t>
    </r>
    <r>
      <rPr>
        <b/>
        <sz val="10"/>
        <color theme="1"/>
        <rFont val="Arial Narrow"/>
      </rPr>
      <t>OAP: GTIC´s ni GGF reportaron ningún avance por consiguiente se mantiene el % de avance reportado en SUIT de acuerdo con las fases definidas en el SUIT</t>
    </r>
  </si>
  <si>
    <t>Permiso de recolección de especímenes de especies silvestres de la diversidad biológica con fines de investigación científica no comercial - Corporaciones</t>
  </si>
  <si>
    <t>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t>
  </si>
  <si>
    <t>Permiso de estudio para la recolección de especímenes de especies silvestres de la diversidad biológica con fines de elaboración de estudios ambientales en Parques Nacionales Naturales</t>
  </si>
  <si>
    <r>
      <rPr>
        <sz val="10"/>
        <color theme="1"/>
        <rFont val="Arial Narrow"/>
      </rPr>
      <t xml:space="preserve">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GTIC Se realizo el desarrollo de modulo de Liquidación de tramites a partir del diseño previamente elaborado y aprobado por los Grupos interesados en aplicativo VU; falta realizar calculos de Liquidación a partir de viaticos y conección con Servicios Web VITAL.
Se encuentra pendiente respuesta por parte Grupo de Gestión Financiera sobre la información de viaticos PNNC. Ver Anexos: (Listado de asistencia modulo liquidador 01082022; LiquidadorVersionDesarrollo; Gmail - Documentacion tecnica para Consumo de Servicios RestAPI; Gmail - Costos tecnicos, juridicos, viaticos).
</t>
    </r>
    <r>
      <rPr>
        <b/>
        <sz val="10"/>
        <color theme="1"/>
        <rFont val="Arial Narrow"/>
      </rPr>
      <t>OAP: Se tiene en cuenta el mismo % de avance según los criterios de Función Pública adoptados en SUIT.</t>
    </r>
    <r>
      <rPr>
        <sz val="10"/>
        <color theme="1"/>
        <rFont val="Arial Narrow"/>
      </rPr>
      <t xml:space="preserve">
</t>
    </r>
  </si>
  <si>
    <t>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En síntesis no se aprecia un avance, ni se evidencia ningún producto de implementación de este software en este cuatrimestre.GTIC: Se realizo desarrollo del modulo liquidador de tramites dentro de la herramienta Ventanilla Unica, aun falta terminar el desarrollo por definición de reglas de negocio.</t>
  </si>
  <si>
    <t>Grupo de Gestión Financiera/Grupo de Tecnologías de la información y las comunicaciones/(Grupo de Atención al ciudadano</t>
  </si>
  <si>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t>
    </r>
    <r>
      <rPr>
        <b/>
        <sz val="10"/>
        <color theme="1"/>
        <rFont val="Arial Narrow"/>
      </rPr>
      <t>OAP: GTIC´s ni GGF reportaron ningún avance por consiguiente se mantiene el % de avance reportado en SUIT de acuerdo con las fases definidas en el SUIT</t>
    </r>
  </si>
  <si>
    <t>Inscripción de guardarques voluntario</t>
  </si>
  <si>
    <t>Actualmente se cuenta con un aplicativo que funciona bajo una plataforma tecnológica que requiere actualización para soportar las nuevas demandas del programa de guardaparques.</t>
  </si>
  <si>
    <t>Actualización y modernización de la aplicación de Guardaparques, para garantizar el fácil acceso y disponibilidad permanente a los interesados</t>
  </si>
  <si>
    <t>Disponer del servicio totalmente en línea, lo cual le permite al usuario realizar seguimiento permanente del estado de su inscripción.</t>
  </si>
  <si>
    <t>Optimización del aplicativo</t>
  </si>
  <si>
    <t>Grupo de planeación del manejo/Grupo de Tecnologías de la información y las comunicaciones</t>
  </si>
  <si>
    <t>Grupo de Tecnologías de la información y las comunicaciones</t>
  </si>
  <si>
    <t>GTIC: Se esta trabajando en la integración de guardaparques con ventanilla única, donde el solicitante para ser voluntario, tendrá que iniciar el proceso y visualizar sus estados de solicitud por medio de ventanilla única. Ya se esta consultando dos servicios de ventanilla única dentro de guardaparques: registerGuardaparques y estadoradicado</t>
  </si>
  <si>
    <t>GPM La inscripción de guardaparques voluntarios se ha hecho en las categorías de comunitario e institucional por medio de correo electrónico institucional, guardaparques.central@parquesnacionales.gov.co, donde se reciben y rectifican los documentos de inscripción requeridos. El aplicativo, se usó para la inscripción de voluntarios en categoría convocado en el mes de mayo.  El aplicativo se espera se ponga a funcionamiento de inscripción de todos los voluntario en el mes de septiembre, ya que a esa fecha estaría en todas las condiciones técnicas. Es importante aclarar que se ha hecho la inscripción de guardaparques voluntarios totalmente en línea ya sea por medio de correo y/o el aplicativo.  Como evidencia se soportan la base de datos de los guardaparques inscritos en categoría de institucionales y  comunitarios, y el reporte del aplicativo de inscritos en convocatoria.                                                                                  *Evidencias: Carpeta Insc. Guardaparques</t>
  </si>
  <si>
    <t>GPM: Se continua la inscripción de guardaparques voluntarios  en las categorías de comunitario e institucional por medio de correo electrínico insitucional, guardaparques.central@parquesnacionales.gov.co, donde se reciben y rectifican los documentos de inscripción requeridos. El aplicativo, entrara en uso en el 2023 de manera total.  Es importante aclarar que se ha hecho la inscripción de guardaparques voluntarios totalmente en línea ya sea por medio de correo y/o el aplicativo.  Como evidencia se soportan la base de datos de los guardaparques inscritos en categoría de institucionales y  comunitarios, y el reporte del aplicativo de inscritos en convocatoria.    Evidencias: Carpeta_Inscp_GuardaparquesV
GTIC: A principios del año 2022 se integro ventanilla única con guardaparques, para que el usuario que quiera participar a una convocatoria lo haga desde esta aplicación y pueda seguir el estado de su tramite desde esta. Falta bloquear en el frontend el registro y el login unicamente por el voluntario. El administrador y los tematicas si entraria por este login a la herramienta. Este requerimiento no se pudo completar en su totalidad debido a las convocatorias.</t>
  </si>
  <si>
    <t>Certificación como guardaparques voluntario</t>
  </si>
  <si>
    <t>Actualización y modernización de la aplicación de Guardaparques, para garantizar la generación y entrega oportuna del certificado a los guardaparques.</t>
  </si>
  <si>
    <t>Disponer del servicio totalmente en línea permitiendo al usuario descargar la certificación de su servicio como guardaparque voluntario en PNN.</t>
  </si>
  <si>
    <t>GTIC:Con la integración de ventanilla única, se plantea otro flujo para la obtención de certificado, iniciando desde la aplicación ventanilla única, donde cada participante del servicio voluntario podra descargar su certificado cada vez que entre a la plataforma. En este periodo se avanzo en la integración con ventanilla unica para dejar listo guardaparques y luego poder implementar este nuevo proceso de descarga certificado.</t>
  </si>
  <si>
    <t xml:space="preserve">GPM El aplicativo destinado para permitir que el voluntario descargue su certificado aún no esta siendo utilizado para este fin,pero cabe anotar que la certificación se ha hecho, y siempre se ha manejado por correo electrónico y ORFEO. Los certificados entregados  y emitidos hasta la fecha son 76. Como evidencias, se anexa la base de datos de certificaciones y los certificados generados por mes.                                                                                                          *Evidencia: Carpeta_Cert. GuardaprquesGPM </t>
  </si>
  <si>
    <t>GPM: El aplicativo destinado para permitir que el voluntario descargue su cetrtificado aún no esta siendo utilizado para este fin,pero cabe anotar que las certificaciones se siguen tramitando por correo electrónico y ORFEO. Los certificados entregados  y emitidos hasta la fecha son 118. Como evidencias, se anexala base de datos de certificaciones y los certificados generados en el último cuatrimestre.    Evidencias: Carpeta_Certificados_Guardaparques 
GTIC: Actualmente la herramienta cuenta con el proceso de la generación, la carga por parte del administrador de la herramienta y la descarga de la certificación por parte del voluntario. Se sigue mejorando procedimiento</t>
  </si>
  <si>
    <t>Permiso de ocupación de cauces, playas y lechos</t>
  </si>
  <si>
    <t>Grupo de Gestión Financiera/Grupo de Tecnologías de la información y las comunicaciones/Grupo Atención al ciudadano</t>
  </si>
  <si>
    <r>
      <rPr>
        <sz val="10"/>
        <color theme="1"/>
        <rFont val="Arial Narrow"/>
      </rPr>
      <t xml:space="preserve">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GTEA: Desde esta dependencia se continua con la labor de convocar y advertir de la necesidad de mostrar avances tangibles en la implementación del software con las dependencias ejecutoras de la acción, en este caso: SAF-GGF, SAF-GAU y DG-GTIC, ya que aún no se determina que dependencia debe asumir el rol de direcionar el diseño del software y tomar la administración del mismo. Como reflejo de lo manifestado se aporta el Acta de reunión del pasado 24 de agosto de 2022, con los aspectos principales de lo avanzado en este tema. Se indica un porcentaje del 20%, al contar con el plan de trabajo aprobado y en ejecución.
GTIC Se realizo el desarrollo de modulo de Liquidación de tramites a partir del diseño previamente elaborado y aprobado por los Grupos interesados en aplicativo VU; falta realizar calculos de Liquidación a partir de viaticos y conección con Servicios Web VITAL.
Se encuentra pendiente respuesta por parte Grupo de Gestión Financiera sobre la información de viaticos PNNC. Ver Anexos: (Listado de asistencia modulo liquidador 01082022; LiquidadorVersionDesarrollo; Gmail - Documentacion tecnica para Consumo de Servicios RestAPI; Gmail - Costos tecnicos, juridicos, viaticos).
</t>
    </r>
    <r>
      <rPr>
        <b/>
        <sz val="10"/>
        <color theme="1"/>
        <rFont val="Arial Narrow"/>
      </rPr>
      <t>OAP: Se tiene en cuenta el mismo % de avance según los criterios de Función Pública adoptados en SUIT.</t>
    </r>
    <r>
      <rPr>
        <sz val="10"/>
        <color theme="1"/>
        <rFont val="Arial Narrow"/>
      </rPr>
      <t xml:space="preserve">
</t>
    </r>
  </si>
  <si>
    <r>
      <rPr>
        <sz val="10"/>
        <color theme="1"/>
        <rFont val="Arial Narrow"/>
      </rPr>
      <t xml:space="preserve">GTEA: Desde esta dependencia se continua con la labor de convocar y advertir de la necesidad de mostrar avances tangibles en la implementación de un botón o pasarela de pagos en línea, en conjunto con las dependencias ejecutoras de la acción, en este caso: SAF-GGF, SSNA y DG-GTIC, ya que pese a que se menciona un avance importante en la contratación de la pasarela, persisten las dudas de si será aplicable al pago de los cobros asociados a los trámites. Como reflejo de lo manifestado se aporta el Acta de reunión del pasado 24 de agosto de 2022, con los aspectos principales de lo avanzado en este tema. Se indica un porcentaje del 20%, al contar con el plan de trabajo aprobado y en ejecución.
</t>
    </r>
    <r>
      <rPr>
        <b/>
        <sz val="10"/>
        <color theme="1"/>
        <rFont val="Arial Narrow"/>
      </rPr>
      <t>OAP: GTIC´s ni GGF reportaron ningún avance por consiguiente se mantiene el % de avance reportado en SUIT de acuerdo con las fases definidas en el SUIT</t>
    </r>
  </si>
  <si>
    <t>AVANCE PROMEDIO DE LAS ACTIVIDADES EJECUTADAS FRENTE A LO PROGRAMADO PARA EL CUATRIMESTRE - RACIONALIZACIÓN DE TRÁMITES</t>
  </si>
  <si>
    <t>|</t>
  </si>
  <si>
    <r>
      <rPr>
        <b/>
        <sz val="14"/>
        <color theme="1"/>
        <rFont val="Arial Narrow"/>
      </rPr>
      <t xml:space="preserve">Plan Anticorrupción y de Atención al Ciudadano -  </t>
    </r>
    <r>
      <rPr>
        <b/>
        <i/>
        <sz val="14"/>
        <color theme="1"/>
        <rFont val="Arial Narrow"/>
      </rPr>
      <t>Proyecto_2022_V2</t>
    </r>
    <r>
      <rPr>
        <b/>
        <sz val="14"/>
        <color theme="1"/>
        <rFont val="Arial Narrow"/>
      </rPr>
      <t xml:space="preserve">                                                                                                                         </t>
    </r>
  </si>
  <si>
    <t>Componente 5: Iniciativas Adicionales</t>
  </si>
  <si>
    <t xml:space="preserve">Iniciativas adicionales </t>
  </si>
  <si>
    <t>Divulgar e interiorizar  Código de Integridad que incorpora lineamientos claros y precisos sobre temas de conflicto de intereses, canales de denuncia de hechos de corrupción, mecanismos para la protección al denunciante.</t>
  </si>
  <si>
    <t xml:space="preserve">Código de Integridad socializado incluyendo con los parámetros anticorrupción.
Socialización del código de integridad con el apoyo de comunicaciones. </t>
  </si>
  <si>
    <t>Grupo de Gestión Humana-Oficina de Procesos Disciplinarios Internos</t>
  </si>
  <si>
    <t>OCDI: La Oficina de Control Disciplinario, ha publicado flashes informativos sobre el conflicto de intereses:
1. 22 de Febrero de 2022: Que hacer para no concurrir en conflicto de intereses
2. 16 de Marzo de 2022: Código de Ética – El valor de la honestidad. 
3. Se llevó a cabo reunión de socialización Procedimiento Conflicto de Intereses y Código de Integridad, a los intengrantes de la oficina, el día 22 de abril de 2022</t>
  </si>
  <si>
    <t>OCDI: ha publicado flashes informativos sobre el conflicto de intereses:
1. 02 de Mayo de 2022: Conflicto de intereses - Artículo 44 No. 5 - Articulo 56 Códgop General Disciplinario
2. 29 de Junio de 2022: Código de Integridad  - Valor de la Justicia 
3. 30 de Junio de 2022:  Conflicto de Intereses – Reportar Conflicto de Intereses de acuerdo con el procedimiento Código GTH_PR_30 – de no reportarlos se vería inmerso articulo 23 de la Ley 734 de 2002. 
4. 08 de Agosto de 2022: Código de Integridad - Valor de la Justicia 
5. 18 de Agosto de 2022:  reunión de SOCIALIZACIÓN PROCEDIMIENTO CONFLICTO DE INTERESES y Formato Declaración, con la participación de los integrantes de la Oficina de Control Disciplinario Interno. 
SAF: Como complemento pedagógico, positivo y preventivo de las disposiciones de la Ley Anticorrupción en la implementación de la política de integridad en la entidad desde el grupo de gestión humana se desarrollaron las siguientes actividades orientadas a la divulgación e interiorización del Código de Integridad:
En el mes de Marzo 2022 se realizó la Capacitación del Código de Integridad “Servidores públicos y los valores para el servicio al ciudadano”  con el objetivo de sensibilizar a los servidores públicos acerca de la importancia de la legalidad, la transparencia y la integridad en el ejercicio de sus funciones en las entidades públicas, con el fin de actuar acorde con los valores del servicio público en su contexto laboral.
Durante el mes de Agosto a Junio de 2022 se realizó la divulgación y socialización de los valores de servicio público, con apoyo del grupo de comunicaciones por medio de piezas graficas enviadas a través de correo electrónico. 
Evidencia: 1.1 y 1.2 Código de integridad</t>
  </si>
  <si>
    <t>OCDI: ha publicado flashes informativos sobre el conflicto de intereses el 31 de Octubre de 2022: Código de Integridad - Valor de la Justicia - lo que hago y lo que no hago. 
Con memorando No. 20221900006343 del 20 de octubre de 2022, la Oficina de Control Disciplinario Interno solicitó la actualización del procedimiento conflicto de intereses a Gestión Humana. 
A traves de correo electronico de fecha 12 de diciembre de 2022, se remitieron observaciones a la resolución actualización código de integridad proyectada por el Grupo de Gestión Humana. 
SAF: Se hizo la sensibilización del Código de Integridad y el tema de conflicto de Intereses donde participaron 40 servidores en total, donde se enfatizo en los valores institucionales para cumplir con las funciones y garantizar un atención a los usuarios excelentemente, con la intención de fortalecer la cultura del servicio</t>
  </si>
  <si>
    <t>Realizar actividades de fomento y compromiso de los valores del codigo de integridad, a través de las cuales también se fomentarán los compromisos ético</t>
  </si>
  <si>
    <t>Listados de asistencia, evaluación de las jornadas realizadas.</t>
  </si>
  <si>
    <t>SAF: Como complemento pedagógico, positivo y preventivo de las disposiciones de la Ley Anticorrupción en la implementación de la política de integridad en la entidad desde el grupo de gestión humana se desarrollaron las siguientes actividades de fomento y compromiso de los valores del código de integridad:
En el mes de Marzo 2022 se realizó la Capacitación del Código de Integridad “Servidores públicos y los valores para el servicio al ciudadano”  con el objetivo de sensibilizar a los servidores públicos acerca de la importancia de la legalidad, la transparencia y la integridad en el ejercicio de sus funciones en las entidades públicas, con el fin de actuar acorde con los valores del servicio público en su contexto laboral
En el mes de Junio de 2022 se desarrolló la actividad del Día del Servidor Público con el objetivo de reconocer y exaltar la labor del servidor público en PNNC, en su condición de funcionarios o contratistas, visibilizando los buenos hechos que se viven día a día en el servicio público.  Esta actividad fue socializada con apoyo del grupo de comunicaciones por medio de correo electrónico a nivel nacional.
Evidencia: 1.1 y 1.2 Código de integridad</t>
  </si>
  <si>
    <t>SAF: Se adjunta el listado de asistencia respectivo</t>
  </si>
  <si>
    <t>Realizar jornadas y campañas sensibilización y apropiación del conflicto de intereses, afianzando los conceptos de impedimentos, recusación y procedimientos internos de registro y control</t>
  </si>
  <si>
    <t>Realizar tres jornadas de sensibilización con el apoyo de comunicaciones. Realizar divulgación de información con relación a la responsabilidad de los servidores públicos frente al conflicto de intereses. Las DT deben apoyar las jornadas orientando a sus areas protegidas a su participación.</t>
  </si>
  <si>
    <t>Grupo de Gestión Humana, Grupo de Contratos y Direcciones Territoriales. Apoyan divulgación el Grupo de Comunicaciones - GCM</t>
  </si>
  <si>
    <t>SAF: Se realizó inducciòn sobre conflicto de intereses y codigo de integridad donde participaron   75 servidores 
GCM: Para este periodo se realizó el 18 de abril una socialización al Grupo de Comunicaciones sobre el procedimiento “Conflicto de intereses” con que cuenta la entidad el cual se puede consultar en la intranet en el proceso de Gestión de Talento Humano, ubicado en el siguiente link: https://intranet.parquesnacionales.gov.co/wp-content/uploads/2021/09/gth_pr_-30_-conflicto-de-intereses_v_1.pdf. Ver Anexo (Procedimiento de Conflicto de Intereses).
Anexo 1 Listado de Asistencia Socializacion Procedimiento Conflicto Intereses 18 Abril 
Como acciones complementarias a este control se realizaron las siguientes actividades:
-Se realizó el diseño de una pieza informativa sobre Conflicto de Intereses 
Anexo 2  Pieza Diseñada Conflicto Intereses
- Se realizó el envío de la pieza diseñada a través del correo interno socializando información a los servidores de PNN el día 30 de marzo.
Anexo 3 Correo Interno socializando Pieza Conflicto Intereses.
Evidencia: https://drive.google.com/drive/folders/1WhHzolTwPDkud71RbBw5UEW0x1npzNS5
DTAN: para el primer cuatrimestre de 2022 no  ha recibido las sensibilizaciones y orientaciones  del nivel central para abordar el tema conflicto dei intereses.
OBS OAP: La DT debe articular con el nivel Cntreal la realización de eesta actividad
DTOR: No se presenta avance en el periodo de reporte.
DTCA: Durante el primer cuatrimestre de la vigencia 2022 la DTCA no realizó esta actividad. Se realizará solicitud al Grupo de gestión Humana de jornada de sencibilización a la DTCA, Se evidencia correo electrónico enviado al grupo de Gestión humana solicitando las sensibilizaciones</t>
  </si>
  <si>
    <r>
      <rPr>
        <sz val="10"/>
        <color theme="1"/>
        <rFont val="Arial Narrow"/>
      </rPr>
      <t xml:space="preserve">SAF: Se continuo aplicando el Curso de Integridad transparencia y lucha contra la corrupción y el curso Modelo Intergdao de Planeacion y gestión MIPG que contribuye a generar la cultura organizacional para garantizar valor agregado y la mejor satisfacción al usuario. Evidencias: 1,3-Servicio al Ciudadano ITLC GGH y 1,3- Servicio al Ciudadano MIPG GGH
Se realizo Jornada de Socializción del Procedimiento de Conflicto de intereses al Grupo de Contratos. Evidencia: 1.3 Listado de asistencia y presentación
DTAM:  no se registran avances en el periodo
DTAN: para el 2022 se han recibido comunicaciones por parte del Grupo de Comunicaciones y la Oficina de Control Interno Disciplinario respecto al tema de Conflicto de Interés (se adjuntan correos electrónicos de la divulgación) ANEXOS: 02 DE MAYO  CONFLICTO DE INTERESES COMUNICACIONES.-   30 DE JUNIO CONFLICTO DE INTERESES COMUNICACIONES
DTCA A partir de la solicitud realizada a el grupo de  Gestión Humana en el cuatrimestre pasado, recibimos respuesta. Se realizó en la DTCA y sus Aps jornada de sensibilización el día 27 de Mayo de 2022. La DT apoyo en la orientación para que las Aps participaron de la jornada. Evidencia: Listado de asistencia, invitación del grupo de Gestión humana e invitación interna de la DTCA
DTOR: Actividad programada para entregar eviencias en el tercer cuatrimestre de la actual vigencia.
DTPA: Para el primer cuatrimestre no se han desarrollado sensibilizaciones con el apoyo de comunicaciones
GCM: Para este periodo se realizó el 18 de abril una socialización al Grupo de Comunicaciones sobre el procedimiento “Conflicto de intereses” con que cuenta la entidad el cual se puede consultar en la intranet en el proceso de Gestión de Talento Humano, ubicado en el siguiente link: https://intranet.parquesnacionales.gov.co/wp-content/uploads/2021/09/gth_pr_-30_-conflicto-de-intereses_v_1.pdf. Ver Anexo (Procedimiento de Conflicto de Intereses).
Anexo 1 Listado de Asistencia Socializacion Procedimiento Conflicto Intereses 18 Abril 
Como acciones complementarias a este control se realizaron las siguientes actividades:
-Se realizó el diseño de una pieza informativa sobre Conflicto de Intereses 
Anexo 2  Pieza Diseñada Conflicto Intereses
- Se realizó el envío de la pieza diseñada a través del correo interno socializando información a los servidores de PNN el día 30 de marzo.
Anexo 3 Correo Interno socializando Pieza Conflicto Intereses.
Evidencia: </t>
    </r>
    <r>
      <rPr>
        <u/>
        <sz val="10"/>
        <color rgb="FF1155CC"/>
        <rFont val="Arial Narrow"/>
      </rPr>
      <t>https://drive.google.com/drive/folders/1WhHzolTwPDkud71RbBw5UEW0x1npzNS5</t>
    </r>
  </si>
  <si>
    <t>SAF: Se hizo la sensibilización del Código de Integridad y el tema de conflicto de Intereses donde participaron 40 servidores en total, donde se enfatizo en los valores institucionales para cumplir con las funciones y garantizar un atención a los usuarios excelentemente, con la intención de fortalecer la cultura del servicio
GCM: Socializó algunas piezas gráficas relacionadas con conflcito de inetreses, autocontrol, deberes y prohibiciones del servidor público, etc. a través del correo interno.
Anexo 1 evidencias servidor público
DTAM: En el ejercicio del encuentro territorial serealizó sensibilización por parte del Grupo de Gestión Humana del proceso de Conflicto de interés en la ciudad de Bogotá.
anexo 1 Asistencia Conflicto de intereses
Se hace socialización del procedimento conflicto  de interés.
Anexo 2 socialización  CONCLICTO DE INTERÉS
DTAN: En el mes de Noviembre de 2022 desde el area de gestion humana de socializo  con funcionarios y contratistas el el tema codigo de integidad. Anexos: .1 LISTADO DE ASISTENCIA CHARLA CODIGO DE INTEGRIDAD
DTCA: La jornada realizada y convocada por la DTCA se cumplió y evidenció en el reporte pasado. En este periodo la DTCA realizó capacitación sobre probidad y ética de lo público
DTOR: La Dirección Territorial Orinoquía participó en la capacitación de la política de integridad y conflicto de interés, realizado por el Departamento Administrativo de la Función Pública. 
Anexo 1.3.1 Asist_Sensib_Conflicto_Intereses
Anexo 1.3.2 Pres_taller_conf_int_mads_ideam_parques
Así mismo, se realizó la divulgación a las áreas protegidas mediante correo electronico para difundir con los equipos de trabajo.
Anexo 1.3.3 Política_integridad_conflicto_interes
Se realizó la divulgación del procedimiento de conflicto de interés a todo el personal de la Dirección Territorial Orinoquía y áreas protegidas, el cual establece los parámetros a seguir para la identificación y declaración de conflicto de interés en las actividades desarrolladas por los servidores públicos o por los contratistas de PNNC, en el cumplimiento de sus funciones y responsabilidades.
Anexo 1.3.4 Conoce_Proc_Conflicto_Intereses 
DTPA: para el 2022 se han recibido comunicaciones por parte del Grupo de Comunicaciones para el terce cuatimestre se recibió "¿que debe hacer un servidor si al momento de su designación o en el ejercicico de susu funciones se encuentra en una situación de conflicto de interés?"
Anexo: 1.3 Correo - Este mensaje es para usted... Servidor Público</t>
  </si>
  <si>
    <t>Realizar campañas informativas sobre la responsabilidad de los servidores públicos frente a los derechos de los ciudadanos.</t>
  </si>
  <si>
    <t>Realizar jornadas de sensibilización con el apoyo de comunicaciones. Realizar divulgación de información con relación a la responsabilidad de los servidores públicos frente a los derechos de los ciudadanos.</t>
  </si>
  <si>
    <t>Grupo de Gestión Humana con el apoyo del Grupo de Comunicaciones - GCM  y el Grupo Control Disciplinario Interno.</t>
  </si>
  <si>
    <t>SAF: Inducciòn sobre conflicto de intereses y codigo de integridad donde participaron   75 servidores . Se realizó inducciòn sobre el mismo codigo a 14 funcionarios
OBS OAP: El avance no corresponde con la actividad. % avance 0
La Oficina de Control Disciplinario, ha hecho publicaciones de sensibilizaciòn sobre los deberes y prohibiciones que dan lugar a falta disciplinaria, frente a los derechos de los ciudadanos:
1. 29 de Febrero de 2022: La obligación de los servidores públicos de vigilar y salvaguardar los bienes y valores encomendados, y cumpkir con sus deberes y obligaciones sin solicitar dadivas o regalos y favores, etc. 
2. 31 de Marzo de 2022: Deberes – Cumplir con la actualización de bienes y rentas SIGEP. 
Prohibiciones – No ejecutar actos de violencias contra superior o compañeros. 
DTPA: Para el primer cuatrimestre no se han desarrollado sensibilizaciones con el apoyo de comunicaciones
OBS OAP: La DT debe adelantar gestiones con el NC para la realización de la actividad</t>
  </si>
  <si>
    <t xml:space="preserve">OCDI: Ha hecho publicaciones de sensibilizaciòn sobre los deberes y prohibiciones que dan lugar a falta disciplinaria, frente a los derechos de los ciudadanos:  
1. 25 de Mayo de 2022:Prohibiciones - Falta Gravisima para faltas cometidas por servidores públicos que utilicen el cargo o función para participar en actividades politicas, movimientos politocos y otros. 
2. 25 de Mayo 2022: Deberes Nuemral 15 Artículo 38 y Prohibiciones - nuemral 15 Artículo 39 - Código General Disciplinario  
3. 30 de Junio de 2022: Deber del servidor público responder por la conservación de los útiles, equipos y muebles Prohibición, artículo 39 Código General Disciplinario
4. 10 de Agosto de 2022: Deberes y Prohibiciones - Articulos 38 numeral 10 y articulo 39 numeral 9 del Código General Disciplinario 
SAF: Durante el periodo 17 servidores realizaron el curso de inducción a Gerentes Publicos del DAFP que contribuye a tener un enfoque gerencial para la planeación, ejecución y control de planes y programas que generen valor agregado y obtener asi la mayor satisfacción a los usuarios y en especial los derechos de los ciudadanos.Evidencia: 1,4  Inducción Gerentes Publicos DAFP GGH
DTPA: Para el  cuatrimestre no se han desarrollado sensibilizaciones con el apoyo de comunicaciones
GCM: Desde el grupo de comunicaciones se realizaron piezas graficas las cuales fueron publicadas en el coreo interno  de ellas se realaciona la justicia, compromiso, respeto,diligencia y compromiso. Anexo  11 piezas graficas </t>
  </si>
  <si>
    <t>OCDI: Ha hecho publicaciones de sensibilizaciòn sobre los deberes y prohibiciones que dan lugar a falta disciplinaria, frente a los derechos de los ciudadanos: 1. 30 de Septiembre de 2022: Deberes - Custodriar y cuidar la documentación e información que por razón de su empleo, cargo o función - Prohibiciones - A los servidores públicos lee esta prohibido omitir, retardar o no suministrar debida y oportuna reespúesta. 2. 30 de noviembre de 2022: Deberes Nuemral 15 Artículo 38 y Prohibiciones - nuemral 27 Artículo 39 - Código General Disciplinario
GCM: Socializó algunas piezas gráficas relacionadas con conflcito de inetreses, autocontrol, deberes y prohibiciones del servidor público, etc. a través del correo interno.
anexo 1 evidencias servidor público</t>
  </si>
  <si>
    <t>AVANCE PROMEDIO DE LAS ACTIVIDADES EJECUTADAS FRENTE A LO PROGRAMADO PARA EL CUATRIMESTRE - INICIATIVAS ADICIONALES</t>
  </si>
  <si>
    <t>Oficina Asesora de Planeación, Direcciones Territoriales, procesos NC.</t>
  </si>
  <si>
    <t xml:space="preserve">OAP: La socialización se realizó en el segundo cuatrimestre. No se anexa evidencia.
SSNA: Con correo electronico del 01 de dicembre de 2022; la Subdirección Sostenibilidad y Negocios Ambientales  envia los comentarios producto de la  revsión  de la revisión de la Politica Integral de Gestión del Riesgo.
GPM: Se hizo el respectivo reporte en segundo cuatriemestre, para este no aplica.
SAF: Cumplida el trimestre anterior. El 21 de junio de 2022, se remiten comentarios y ajustes de forma a la Administración Integral de riesgos. Evidencia: 1.2 Politica Administración de riesgos 2021 con comentarios y 1.2 Correo- comentarios - Política de Administración de Riesgos
DTAM: Actividad cumplida en el primer cuatrimestre, generando aportes con relación a propuesta para el riesgo de fraude para la matriz de la presente vigencia.
DTAN: Actividad que fue cumplida en el segundo cuatrtimestre 2022- Se adjunto en el reporte un correo electronico enviado el 30 de junio de 2022  a la oficina asesora de planeacion del nivel central, confirmando  que los funcionarios y contratitaas no presentan observaciones a la politica de riesgos de PNN.  No se adjuntan evidencias.
DTCA: Esta acción ya fue cumplida enel reporte pasado
DTOR: Actividad cumplida en el primer cuatrimestre. 
DTPA: Se remiten correos a las áreas protegidas y los líderes temáticos al interior de la DTPA, recordando las acciones existentes, de control y de oportunidad programadas. 
Anexo: 1.2 CORREOS RECORDARIOS ACCIONES DE OPORTUNIDAD, EXISTENTES Y DE CONTROL
</t>
  </si>
  <si>
    <t>OAP: Se actualizó la documentación de riesgos conforme a lo establecido la Guía de Administración de Riesgos, los ajustes conforme las observaciones  propuestas por los procesos y en la asesoría recibida por parte del DAFP. 
Evidencia: 2.2.</t>
  </si>
  <si>
    <t>TERCER SEGUIMIENTO Y VERIFICACIÓN GRUPO DE CONTROL INTERNO 31-12-2022</t>
  </si>
  <si>
    <t>La actividad fue ejecutada en el 100% y los soportes suministrados y la descripción de los mismos en la matriz, están relacionados con la actividad planteada.</t>
  </si>
  <si>
    <t xml:space="preserve">La actividad fue ejecutada en el 100% y los soportes suministrados, dejando la anotación en el segundo seguimiento de mapa de riesgos, efectuado por Control Interno.  </t>
  </si>
  <si>
    <t xml:space="preserve">La política de Administración de Riesgos fue aprobada en el Comité de Coordinación Institucional  de Coordinación de Control Interno, efectuado de forma virtual el 28 y 29 de diciembre de 2022.  Pendiente la publicación y socialización.  </t>
  </si>
  <si>
    <r>
      <t>GCI: Si bien el proceso de Evaluación Independiente realizó el 11-04-2022 mediante correo electrònico el reporte a la Oficina Asesora de Planeación del Riesgo de Gestiòn No 5  y los Riesgos de Corrupciòn No 205, 206, 207 y la Oportunidad No 4  con sus respectivas evidencias estableciendo cumplimiento en el seguimiento y monitoreo para el primer cuatrimestre.  
El Informe de Seguimiento del Mapa de Riesgos, se publicará hasta el 13 de mayo de 2022</t>
    </r>
    <r>
      <rPr>
        <sz val="11"/>
        <color rgb="FFFF0000"/>
        <rFont val="&quot;Arial Narrow&quot;"/>
      </rPr>
      <t xml:space="preserve"> </t>
    </r>
    <r>
      <rPr>
        <sz val="11"/>
        <color theme="1"/>
        <rFont val="&quot;Arial Narrow&quot;"/>
      </rPr>
      <t xml:space="preserve">, en cumplimiento de la Ley 1474/2011. </t>
    </r>
  </si>
  <si>
    <t xml:space="preserve">La política de Administración de Riesgos fue aprobada en el Comité de Coordinación Institucional  de Coordinación de Control Interno, efectuado de forma virtual el 28 y 29 de diciembre de 2022.  Publicada y Socializada el 13 de enero de 2022. </t>
  </si>
  <si>
    <t>Los soportes suministrados y la descripción de los mismos en la matriz, están relacionados con la actividad planteada. (100%).</t>
  </si>
  <si>
    <t>Se presenta un avance parcial del 70% en el cumplimiento de la ejecución de la actividad.</t>
  </si>
  <si>
    <t>Se presenta un avance parcial del 10% en el cumplimiento de la ejecución de la actividad</t>
  </si>
  <si>
    <t>Se presenta un avance parcial del 20% en el cumplimiento de la ejecución de la actividad.</t>
  </si>
  <si>
    <t>Se presenta un avance parcial del 35% en el cumplimiento de la ejecución de la actividad.</t>
  </si>
  <si>
    <t>Se presenta un avance parcial del 98% en el cumplimiento de la ejecución de la actividad.</t>
  </si>
  <si>
    <t>Se presenta un avance parcial del 75% en el cumplimiento de la ejecución de la actividad.</t>
  </si>
  <si>
    <t>Reconocimiento público a través el portal de la entidad al grupo de valor ( persona o entidad - pública o provada) con mayor participación que haya tenido en foros, chats o convocatoria que se de apertura y que este orientada a la rendición de cuentas</t>
  </si>
  <si>
    <t>No se reporta avance en el cumplimiento de la ejecución de la actividad.</t>
  </si>
  <si>
    <t>SGM: Se realizo el informe de rendición de cuentas de paz año 2021, el cual fue cargado en la página web de la entidad el 31 de marzo del año en curso.          Link :https://www.parquesnacionales.gov.co/portal/wp-content/uploads/2022/04/informe-rendicion-de-cuentas-paz-2021_pnn.pdf           **La SGM lo realizó y la OAP publicó</t>
  </si>
  <si>
    <t>GCM: una vez realizadas las acciones de diálogo previstas en el marco de la estrategia de rendición de cuenas se realizará el informe con los resultados.</t>
  </si>
  <si>
    <t>GPM: En el programa se ha hecho toda la orientación correspondiente para la vinculación de guardaparques voluntarios en modalidad institucional y comunitaria, en todo lo referente a inscripción, envió de formatos de seguimientos, y envió de carnés digitales. A la fecha se han vinculado 21 guardaparques. 
Por otro lado, en cuanto a guardaparques certificados, se han generado 45 certificados a guardaparques voluntarios, los cuales la gran mayoría pertenecen a la categoría de convocatoria que se lanzó a finales del año 2021. Finalmente, la convocatoria 2022, se espera lanzar el 5 de mayo.                                                                             Evidencias: Carp. Certificados GPV
OBS OAP: Se asigna % proporcial de cumplimiento  (100/3)</t>
  </si>
  <si>
    <t xml:space="preserve">GPM- Monitoreo e Investigación:Se realizó un evento presencial con la comunidad académica de la Universidad Agraria de Colombia en el marco del Convenio recientremente firmado entre Parques Nacionales de Colombia y la UNIAGRARIA, con el fin de presentar las necesidades de investigacion que se tienen desde la entidad y que pueden ser objeto de interes para desarrollar en este convenio.                                                                                                       Evidencia: Presentacion necesidades PNN Uniagraria abril 2022.
DTAO: Selva de Florencia: En el trimestre l se sembraron en total 2564 individuos. En febrero se sembraron 804 individuos en dos de los tres sectores de manejo (SdM) del AP asi: En el SdM Samaná, predio Planes se sembraron 17 individuos el 4-Feb en resiembra. En el SdM Florencia todas las siembras son en sitios nuevos, predio Los Cedros se sembraron 99 individuos el 2-Feb; predio Las Mercedes se sembraron 405 individuos el 4-Feb y 164 individuos el 17-feb; predio Pelahuevos se sembraron 119 individuos el 16-Feb. En marzo se sembraron 1.761 individuos en dos de los tres sectores de manejo (SdM) del AP asi: En el SdM Samaná, predio Planes se sembraron 479 individuos el 4 y 17-Marzo en resiembra. En el SdM Florencia todas las siembras son en sitios nuevos, predio Las Mercedes se sembraron 399 individuos el 4-Marzo, en el predio Pelahuevos se sembraron 835 individuos el 2-Marzo. También se sembraron 16 individuos en la vereda Jardines el 7 de Marzo y 32 individuos el 10 de Marzo en la vereda Las Colonias. 
NHU: Reactivacion del vivero Regional en el municpio de Santa Maria Huila con la comundiad, se desarrollaron actividades de preparación de sustrato, mezclado, embolsado, encarrilado, siembra, también se trabaja en planes de control de plagas, enfermedades, riego y fertilización de material vegetal existente en vivero actualmente. Actualmente se cuenta en vivero con 11.500 individuos.
Evidencias: Carpeta Rendición ctas, 3.1_Acciones de conservacion con comunidades
DTAM: Con relación a UOT: reuniones con las APs: RNN Nukak, SF Plantas Medicinales Orito y PNN Alto Fragua Indi Wasi en las cuales se han abordado situaciones que rodean la suscripción de acuerdos con comunidades campesinas, ocupantes de las APs o de sus zonas con función amortiguadora. Entre los asuntos tratados están: cumplimiento a acuerdos, seguimiento a los acuerdos y a las implementaciones, estrategias de UOT, y la articulación con otras entidades como la Dirección Nacional de Sustitución de Cultivos de uso ilícito (DSCI), las corporaciones autónomas regionales y ONGs. Anexo 1. Reunión UOT-Restauración RNN Nukak
Anexo 4 Mesa técnica PNIS - PNN AFIW
Anexo 5 reunion implementacion PNIS - SFPMOIA
Anexo 6 reunion uot restauracion nukak
Anexo 7 Revision proceso UOT - acuerdos PNN AFIW
Anexo 8 revision_presiones_acuerdosRE_PNNAFIW
Educación Ambiental: Desde la DTAM se coordinan, apoyan y orientan actividades y acciones con 9 (nueve) de las 11 (once) áreas de la Jurisdicción de la Territorial
1. PNN Alto Fragua Durante el primer trimestre, en el marco de la conmemoración de los 20 años de su declaración, se construyeron varias piezas de comunicación para las redes sociales institucionales con el apoyo del grupo de comunicaciones de Nivel Central de PNNC. Se envió información solicitada por el grupo de comunicaciones de Nivel Central para proceso de estampillas de 472 y se participó en reunión nacional sobre lineamientos de educación ambiental de la SGMAP. En el mes de marzo se hizo acercamiento con dos instituciones educativas (Urbana y Rural perteneciente a los municipios de San José del Fragua y Belén de los Andaquíes) donde se proponen planes de trabajo para la vigencia. Así mismo, se genera 
DTPA: Se han desarrollado acciones asociadas a los indicadores de restauración, siembra de individuos en donde se ha contado con la particiación de comunidades e instituciones.
Anexo 01. REGISTRO FOTOGRÁFICO
Anexo 02. Acta_Siembra institucionaldf
un espacio de trabajo con el Grupo de Comunicaciones de nivel central para priorizar los apoyos requeridos en la generación de piezas divulgativas - Historias de vida del AP en el marco del proyecto GEF Corazón de la Amazonía.
2. PNN Amacayacu En el primer Trimestre de 2022 se desarrollaron 11 acciones educativas en 11 comunidades del resguardo Ticoya, a saber: San Martín de Amacayacu, Valencia, Puerto Esperanza, Veinte de Julio, Patrullero, Ticoya, San Francisco, Nuevo Paraíso, Santa Teresita, Santa Clara de Tarapoto y San Juan del Socó. Las jornadas incluyeron como público a personas de cada comunidad y del cabildo y tuvieron como objetivo socializar el plan de manejo del PNN Amacayacu.
Se implementaron las herramientas pedagógicas diseñadas para tal fin: comic, radionovela El Salado, Presentaciones, dinámicas y videos del área protegida, metodología de los canastos y mochilas.
3. PNN Chiribiquete En lo corrido del año 2022 se avanzó en la implementación de esta Estrategia, con la identificación y priorización de acciones de la actual vigencia, para cada uno de los municipios de jurisdicción del AP, a través de sus mecanismos comunicación interna, procesos educativos, comunitaria y externa, comunicación institucional/cooperación, en los seis municipios de la jurisdicción del PNNSCH, en los departamentos de Caquetá (Cartagena del Chairá, San Vicente Yaguará y Solano) y Guaviare (San José, Calamar y Miraflores).
4. PNN La Paya Entre las múltiples e importantes actividades que adelantó el equipo humano de esta área protegida, se destacan:
• Acompañamiento al Baile de Intercambio de Semillas
• Diligenciamiento Matriz Taller Educación Ambiental y 
• Capacitación Educación Ambiental Equipo PNN La Paya
5. SFPM Orito - Ingi Ande El SFPMOIA presenta avances acordes con su matriz de planeación de la educación ambiental, así como actividades de fortalecimiento al equipo humano del área protegida.
Se resaltan; los encuentros con la institución etnoeducativa Santa Rosa del Guamués, las reuniones con nivel central y territorial para revisar, asesorar e implementar procesos educativos, metodologías para la consulta previa, CIDEA y la articulación con la escuela de formación Savia. Además, de socializaciones y capacitaciones en la línea de PVC.
6. PNN Serranía de los Churumbelos - Auka Wasi Durante el primer trimestre de 2022 se realizó contratación de profesional que asuma el tema (CPS  088 de 2022) y se concertó su plan de trabajo 
7. RNN Nukak Según lo coordinado con las Instituciones Educativas de: La Marina, Bajo Jordán, Palmeras II y Buena vista del Municipio de El Retorno - Guaviare, se realizaron las visita para empezar con los apoyos en los temas de comunicación y educación ambiental (socialización institucional con video, mapas de las AP y de la Reserva, dibujos de especies de fauna) de otro lado se les llevo Material vegetal (árboles maderables) aportados por el Instituto SINCHI, para siembra en zonas o áreas que se prioricen que tenga algún grado de afectación y/o para enriquecimiento de rastrojos o nacederos. Que estas actividades se realizaran con apoyo de los padres de familia en jornadas que ellos tienen comunitarias. Anexo 9 Matriz Planeación EA PNNSCHAW 22 marzo 2022_FAHC, Anexo 10  Informe PNN Amacayacu Acciones educativas, Anexo 11 informe Edu Ambiental RNNA Nukak, Anexo 12 informe PNN Alto Fragua ProcesosEduc_marzo_2022, Anexo 13 Informe Trimestral Línea Edu Ambiental y comunicación comunitaria ORITO, Anexo 14  AFIWInforme_EA yC_1Trm22, Anexo 15 reporte accioens PNN la Paya.
DTAN: La direccion territorial muestra  avances en sus AP en plantaciones de material vegetal nativo para promover la recuperación de areas degradadas tanto en el interior como en su zona de influencia en las cuales  se promueve  la participación de pobladores de la zona para el desarrollo de las actividades a ejecutadas: Para el primer trimestre del 2022 se reporta un avance de 21.780 individuos plantados de especies nativas de habito de crecimiento arbóreo, las cuales fueron establecidas en la zona de influencia del Parque Nacional Natural Serranía de los Yariguíes en el marco del contrato DTAN-CPS-170-2021 para impulsar procesos de rehabilitación.  
Se espera que una vez finalice el contrato DTAN-CPS-170-2021, el material vegetal se establezca y cumpla con las funciones sociales, productivas y ecológicas para lo cual fue sembrado, este avance se esta reportando en la denominada meta rezago, ya que se realizó con recursos del años 2021, es decir, el contrato inició la ejecución finalizando el año 2021 pero por cuestiones climaticas se solicitó suspención y las están terminando en el año 2022. 
En el mes de marzo, se registra  un avance de 357 individuos sembrados en el PNN Pisba que le aportan a la meta territorial. Sin embargo, se reportarán oficialmente finalizando el mes de abril, una vez diligenciados los anexos para cargar al aplicativo y contar con los polígonos de los sitios de siembra, validados por el SIG. 
Además, se han realizado otras plantaciones, por ejemplo, para el caso del SFF Guanentá, se adelantó la plantación de 737 individuos en el predio Medellín (Encino, Santander) como parte de las resiembras en este sector.  Se reporta esta actividad como parte de la gestión del AP, sin embargo, teniendo en cuenta la instrucción de nivel central no se pueden considerar los replantes como avance de la meta de individuos sembrados dado que se puede incurrir en duplicidad de la información.
En el PNN E Cocuy ya inició con el traslado de 3420 individuos a zona de rusificación, los cuales serán entregados a la Asociación de Acueducto Comunitario ASOAGUABLANCA, quienes realizarán la plantación en el valle de los frailejones una vez se den las condiciones de pluviosidad.
Para el caso del PNN Tamá, el equipo del parque entre el mes de febrero y marzo ha entregado 832 individuos de especies nativas a las familias vinculadas a la estrategia de SSC.  Una vez se valide su siembra en sitio definitivo en la zona de influencia del área protegida, se reportará en el aplicativo. En la actualidad, las condiciones de verano intenso no han permitido sembrar el material vegetal.    Las evidencias reposan en el siguiente link: https://drive.google.com/drive/folders/165cFOwwfvNC7m7zlobEt9ws7SyfCDmgF?usp=sharing                                Evidencia: No se adjunta evidencia fisica en el DRIVE
DTOR: En el marco del proyecto áreas protegidas y paz con WWF, el 28 de enero se realizó la socialización del plan de formación con la comunidad de la vereda Agualinda del municipio de Lejanías Meta, donde asistieron unas 25 personas, quienes manifiestan interés en continuar con todo el proceso de formación y se validan los temas a trabajar con la metodología propuesta. La comunidad manifiesta particular interés sobre los temas relacionados con el Parque Sumapaz como la concesión del agua y el funcionamiento del acueducto, y sobre la legalización o saneamiento de los predios. 
PNN Tinigua: Se realizó acciones de planificación en términos de preparación y consolidación de talleres a implementar, el cual se iniciara con elaboración del primer taller, el 26 de febrero, con las capacitaciones a docentes de la Institución Educativa La Julia sobre áreas protegidas, investigación y educación ambiental. Este registro se entrega en el mes de marzo. 
PNN Sierra de La Macarena:  Se realizo plan de trabajo concertado con la jefe del AP conforme a los avances desarrollados por el parque en la vigencia anterior, articulación con los públicos objetos priorizados en los diferentes municipios y participación comité CIDEA de los Municipios de Vistahermosa y Macarena. Anexo 3.1 Talleres
DTCA: En el marco de los procesos de restauración ecológica se han suscrito acuerdos de restauración con las comunidades de las AP: PNN SNSM y VIPIS, de esta manera se han realizado reuniones de sensibilización para el seguimiento de estos acuerdos, en los que se recuerdan conceptos básicos sobre restauración ecológica, las presiones y los tensionantes que limitan la regeneración natural. Así mismo, la organización comunitaria en trabajo correspondiente a viveros.Acta seguimiento Acuerdo de conservación 160322 (1); Avances La Ruta de la Conservación (1)
</t>
  </si>
  <si>
    <t>GCI: A la fecha,  no se han realizado por PNNC, Audiencias de Rendiciòn de Cuentas que ameriten seguimiento y evaluación por parte del Grupo de Control Interno.</t>
  </si>
  <si>
    <r>
      <rPr>
        <sz val="10"/>
        <color rgb="FF000000"/>
        <rFont val="Arial Narrow"/>
        <family val="2"/>
      </rPr>
      <t xml:space="preserve">GCM: Para este periodo desde el Grupo de Comunicaciones, en el marco de las acciones de comunicación interna de externa, durante el primer trimestre de la vigencia 2022, se socializaron de manera permanente, clara y oportruna 1.657 contenidos temáticos estratégicos como una práctica de gestión que ha permite informar y explicar a los diferentes públicos objetivos, grupos de valor y ciudadanía en general las acciones realizadas con el propósito de reconocer y fortalecer las relaciones públicas con actores sociales e institucionales, tanto del público externo a la institución como al interior de PNN respecto al SINAP, en sus tres niveles de gestión a nivel nacional, regional y local, a partir de la divulgación de conocimiento, información y mensajes relacionados con la conservación de la biodiversidad y la cultura en las áreas protegidas del SPNN y respeto al SINAP, promoviendo además la imagen institucional y su posicionamiento como autoridad ambiental. 
Anexo 1 Informe de Gestión 1 trimestre de 2022
Evidencia: </t>
    </r>
    <r>
      <rPr>
        <u/>
        <sz val="10"/>
        <color rgb="FF1155CC"/>
        <rFont val="Arial Narrow"/>
        <family val="2"/>
      </rPr>
      <t>https://drive.google.com/drive/folders/1WhHzolTwPDkud71RbBw5UEW0x1npzNS5</t>
    </r>
    <r>
      <rPr>
        <sz val="10"/>
        <color rgb="FF000000"/>
        <rFont val="Arial Narrow"/>
        <family val="2"/>
      </rPr>
      <t xml:space="preserve">
GPM: Con apoyo del grupo de comunicaciones se realizo pubicacion en FB en conmemroración del dia de los bosques (21 de marzo), resaltando el aporte en los procesos de restauración ecologica a traves de la siembra de arboles.                                                                                               Evidencia: DIA DEL LOS BOSQUES PUBLICACION 21 DE MARZO.   Monitoreo e Investigación: Revista In situ: Se realizó la 7a convocatoria de articulos sobre la aplicación del monitoreo, investigación y manejo en las AP.                                                          Evidencia: Convocatoria revista In SituSeptima_2022.
**Divulgación de resultados monitoreo e investigación: A traves de la herramienta arcgis online se avanza en la construcción de la experiencia de monitoreo e investigación para la divulgación de los programas, portafollios, informes de implementación de las AP y consolidados nacionales.                                         https://experience.arcgis.com/experience/a344b1f0e5624e7483e389c34ae17bca/?draft=true
DTAO: Durante el presente periodo el PNN Los Nevados realiza la publicación de boletines de prensa y se solicita el apoyo al grupo de comunicaciones
Evidencias: Carpeta Rendición ctas, 1.1  Publicaciones gestión institucional ( correos y anexos)
DTAM:  
 PNN La Paya y con comunidades indígenas del municipio de Leguízamo (Putumayo) trabajan en la caracterización de palmas generadoras de agua, alimento y vida en la región.
Anexo 1 Amazonía palmas, fuente de vida y pervivencia cultural 
PNN Amacayacu: 1. el día internacional de accion por los ríos , que se celebró el 14 de marzo. Para ello se envío informacion y un enlace a fotos de alta calidad
2. solicitud de mensaje para 4 dias de campaña "protejo mis parques"
3. Con ocasión de la reapertura para ecoturismo en la comunidad de San Martin de Amacayacu a la señora Sandra Pureza de ese grupo se le envio tambien informacion ; un texto de información sugerida a quien esté interesado en visitar el PNN Amacayacu en su zona traslapada con San Martín y una fotos sugeridas para publicar esta informacion en la web
4. Solicitaron imágenes de fauna representativa y se les envio el enlace para fotos de primates seleccionadas por su calidad para ser impresas.
Anexo 1.1  Día de acción por los ríos_ El PNNAMA y el río Amazonas
Anexo 1.2  PNN Amacayacu Protejo mis parque_VF
Anexo 1.3 Informacion para quienes quieren visitar el PNNAMA_rev EAMR
DTAN: Mensualmente se cargan las evidencias fotograficas de las actividades relacionadas a produccion  de material vegetal nativo en los viveros de las AP de la DTAN (indicador: viveros en funcionamiento) y avances en el tema de plantaciones (indicador de individuos sembrados) en caso de que se realicen dichas actividades.  Esta informacion  se carga  en las evidencias de avance en el enlace del PAA  y es compartida con el nivel central, (Subdireccion de Gestion y Manejo). Con esta información compartida, el Grupo de comunicaciones de nivel central elabora las piezas de  comunicación.  La informacion consolidada a la fecha por área protegida reposa en el siguiente enlace, carpeta: viveros en funcionamiento https://drive.google.com/drive/folders/1cN-BMfIz3SwoQ3HuJ3MFFJt0om58a_5H?usp=sharing y en número de individuos sembrados  EVIDENCIA: No se adjunta evidencia fisica en el DRIVE.
DTPA: En Insitu Radio se socializó la exploración en SFF Isla Malpelo https://www.parquesnacionales.gov.co/portal/es/
Adicionalmente, se han realizado diferentes publicaciones de las AP, en las redes sociales de PNNC, relacionados de la territorial pacifico.
Twitter:
-https://twitter.com/ParquesColombia/status/1512795969666043912?s=20&amp;t=Nh0kCTqVJuZWs7JOLXIWfw
-https://twitter.com/ParquesColombia/status/1511517042540638209?s=20&amp;t=Nh0kCTqVJuZWs7JOLXIWfw
-https://twitter.com/ParquesColombia/status/1504974431512408065?s=20&amp;t=Nh0kCTqVJuZWs7JOLXIWfw
-https://twitter.com/ParquesColombia/status/1504934142097735682?s=20&amp;t=Nh0kCTqVJuZWs7JOLXIWfw
-https://twitter.com/ParquesColombia/status/1504436386321027077?s=20&amp;t=Nh0kCTqVJuZWs7JOLXIWfw
-https://twitter.com/ParquesColombia/status/1496975727219994640?s=20&amp;t=Nh0kCTqVJuZWs7JOLXIWfw
YouTube:
-https://www.youtube.com/watch?v=CqKvMEIqbYg
DTOR: Para este reporte se remiten los siguientes enlaces de publicaciones en la pagina web  del PNN El Tuparro  
1. https://www.parquesnacionales.gov.co/portal/es/ecoturismo/parques/region-amazonia-y-orinoquia/parque-nacional-natural-el-tuparro/
2. 
https://www.parquesnacionales.gov.co/portal/es/colombia-suma-hoy-23-parques-naturales-abiertos-al-ecoturismo/
3.
http://www.parquesnacionales.gov.co/portal/es/se-realizan-acciones-para-controlar-incendio-forestal-presentado-en-el-parque-nacional-natural-el-tuparro/
https://twitter.com/parquescolombia/status/1509564342739607560?s=24&amp;t=f1O_EaPs-CEhWqBnCOJL1Q
DTCA: La DTCA y sus areas protegidas han apoyado a distintos procesos de NC brindando el insumo para publicaciones en el portal web y difusiones a través de INSITU RAdio.Evidenciamos con los link de las publicaciones en el portal web:
Culmina jornada de descanso del Parque Nacional Natural Tayrona.https://www.parquesnacionales.gov.co/portal/es/culmina-jornada-de-descanso-del-parque-nacional-natural-tayrona/
Respira Tayrona 2022, durante 15 días se suspende la prestación de servicios ecoturísticos en el Parque Nacional Natural https://www.parquesnacionales.gov.co/portal/es/respira-tayrona-2022-durante-15-dias-se-suspende-la-prestacion-de-servicios-ecoturisticos-en-el-parque-nacional-natural/
In situ
</t>
    </r>
    <r>
      <rPr>
        <u/>
        <sz val="10"/>
        <color rgb="FF1155CC"/>
        <rFont val="Arial Narrow"/>
        <family val="2"/>
      </rPr>
      <t>https://soundcloud.com/insituradio/respira-tayrona-master-4?utm_source=clipboard&amp;utm_medium=text&amp;utm_campaign=social_sharing</t>
    </r>
  </si>
  <si>
    <r>
      <rPr>
        <sz val="10"/>
        <color rgb="FF000000"/>
        <rFont val="Arial Narrow"/>
        <family val="2"/>
      </rPr>
      <t xml:space="preserve">GCM: Para este perÍodo desde el Grupo de Comunicaciones, en el marco de las acciones de comunicación interna de externa, durante el primer trimestre de la vigencia 2022, se socializaron de manera permanente, clara y oportruna 4181contenidos temáticos estratégicos como una práctica de gestión que ha permite informar y explicar a los diferentes públicos objetivos, grupos de valor y ciudadanía en general las acciones realizadas con el propósito de reconocer y fortalecer las relaciones públicas con actores sociales e institucionales, tanto del público externo a la institución como al interior de PNN respecto al SINAP, en sus tres niveles de gestión a nivel nacional, regional y local, a partir de la divulgación de conocimiento, información y mensajes relacionados con la conservación de la biodiversidad y la cultura en las áreas protegidas del SPNN y respeto al SINAP, promoviendo además la imagen institucional y su posicionamiento como autoridad ambiental. 
Anexo 1 Informe de Gestión 2 trimestre de 2022
Evidencia: </t>
    </r>
    <r>
      <rPr>
        <u/>
        <sz val="10"/>
        <color rgb="FF1155CC"/>
        <rFont val="Arial Narrow"/>
        <family val="2"/>
      </rPr>
      <t xml:space="preserve">https://drive.google.com/drive/folders/1WhHzolTwPDkud71RbBw5UEW0x1npzNS5
</t>
    </r>
    <r>
      <rPr>
        <sz val="10"/>
        <color rgb="FF000000"/>
        <rFont val="Arial Narrow"/>
        <family val="2"/>
      </rPr>
      <t>GPM- Investigación, Monitoreo y Vida Silvestre:
1. El 10 de mayo se participó en el webinar "Acceso y gestión de datos oceánicos: CTN Diocean" con la presentación del Sistema de Información de monitoreo e investigación de Parques Nacionales Naturales de Colombia, en el marco de actividades satélites seleccionadas en el evento mundial “Laboratorios del Decenio del Océano” los que constituyen una plataforma creativa para vincular esfuerzos alrededor del Decenio de las Ciencias Oceánicas. Las principales instituciones productoras y/o administradoras de datos e información de los océanos y de los espacios costeros de Colombia, mostraron las capacidades actuales en gestión de este tipo información, acompañado de una demostración de acceso a datos abiertos. https://cecoldo.dimar.mil.co/web/ctndiocean_lab
2. Experiencias planes de manejo: Dada la necesidad de divulgar los instrumentos de planeación y los resultados obtenidos por la implementación de las líneas temáticas asociadas, se avanzó en la consolidación de información (siguiendo los lineamientos para cargue de datos en la Geodatabase institucional) y la construcción de experiencias en ArcGis para las siguientes temáticas, estas están en la versión interna sin ser públicas construidas con el apoyo de prácticas laborales y guardaparques voluntarios: 
Link experiencia de planeación del manejo. Por: Marta Díaz y Margarita Rozo (PNNC-SGM-GPM 2021-2022), Fabian Martinez (Universidad Distrital 2021-II), Karen Walteros (Universidad de La Salle 2020-II y 2021-I), Santiago Ortiz Universidad (Nacional de Colombia 2021-II) y Maria Fernanda López (Universidad Distrital 2021-II).
https://experience.arcgis.com/experience/d9cc5fb69b5d40189d87387e63f11572/?draft=true
Investigación: Irene Aconcha, Betsy Viviana Roríguez Cabeza (PNNC-SGM-GPM 2021-2022), Maria Fernanda López (Universidad Distrital 2021-II), Ilya Palacios (Universidad de Pamplona 2021-II), Iren Shary Mejía (Universidad Santo Tomás, 2022-I)
https://experience.arcgis.com/experience/a344b1f0e5624e7483e389c34ae17bca/?draft=true 
 Link experiencia vida silvestre Por: Angela Parra e Irene Aconcha (PNNC-SGM-GPM 2021), Ivan pinto (PNNC-SGM-GPM 2022), Santiago Avendaño (Universidad Distrital 2021-II), Carolina Martinez (Universidad Distrital 2022-I).
https://experience.arcgis.com/experience/e65b487b08434df0b3254db3827e81d2/
Link experiencia recurso hídrico
Por: Viviana Urrea ((PNNC-SGM-GPM 2020-2022), Carolina Barragán (2020), Jeimy Sánchez (2021)
https://experience.arcgis.com/experience/cce7a4910fc1461e918d3fcd4996d2ba
Link experiencia Estrategias Especiales de Manejo
Por: Johana Milena Valbuena, María Camila Gómez, Camilo Erazo Obando (PNNC-SGM-GPM 2022), Jimena Prieto (Universidad Distrital 2022-I)
https://experience.arcgis.com/experience/730699e302f24b998a0d979d114a5eb1/?draft=true
3. Constantemente se publica información de biodiversidad como datos abiertos de las áreas protegidas en el Sistema de información sobre Biodiversidad de Colombia (SiB Colombia), en el siguiente enlace se publica la información en constante actualización: https://ipt.biodiversidad.co/parquesnacionales
4. En el marco de la convocatoria para la publicación de la 7ta Edición de la Revista In Situ de PNN, se avanzó en la revisión interna y de pares externos para los 8 artículos a publicar.
5. Con apoyo del Andean Bear Conservation Alliance (ABCA) se elaboró la guía para el manejo de la interacción fauna-gente, se están generando unos últimos ajustes antes de comenzar las jornadas de socialización con las áreas protegidas.
DTAM: Se genera publicación de piezas informativas con ocasión a:
15 Años del Parques Nacional natural Serranía de los Churumbelos. 
Así mismo, 20 años del Parque Nacional Natural Río Puré.
Anexo 1 publicación piezas informativa página web PNNC
Pubicación en la página web del cumplaños del SFPM Orito y celebración del día de los pueblos indígenas. 
Anexo 1.1 Publicaciones SFPM Orito
DTAN: Mensualmente se cargan las evidencias fotograficas de las actividades relacionadas a produccion  de material vegetal nativo en los viveros de las AP de la DTAN (indicador: viveros en funcionamiento) y avances en el tema de plantaciones (indicador de individuos sembrados).  Esta informacion  se carga  en las evidencias de avance en el enlace del PAA  y es compartida con el nivel central, (Subdireccion de Gestion y Manejo). Con esta información compartida, el Grupo de comunicaciones de nivel central elabora las piezas de  comunicación.  La informacion consolidada a la fecha por área protegida reposa en el siguiente enlace, carpeta: viveros en funcionamiento se adjuntan los enlaces para verificar la informacion. ( No se colocan anexos en el drive) https://drive.google.com/drive/folders/1TJQ0M_5pVxkwMrUd_dmkjjRDzHjBELjF?usp=sharing y en individuos sembrados https://drive.google.com/drive/folders/165cFOwwfvNC7m7zlobEt9ws7SyfCDmgF?usp=sharing 
DTCA: Se han realizado diferentes piezas de comunicaciones, las cuales se aportan en archivo excel que se adjunta como evidencia donde se precisa el link en el que se encuentra en cada red social. Evidencias: MATRICES DE CONTENIDO
DTOR: PNN CHINGAZA: En el informe de gestión del Semestre I del 2022 se compila la gestión del PNN Chingaza correspondiente al primer semestre del 2022 referente a: Tasas por uso del agua, estado del proceso de ampliación, estado del Plan de Ordenamiento Ecoturístico y operación ecoturística, avances metas en restauración, proyectos en seguimiento, monitoreo recurso hídrico, acciones comunicación comunitaria y educación para la conservación, monitoreo e investigación.
https://www.parquesnacionales.gov.co/portal/es/informes-de-gestion/   
1.1.1 _Informe_gestion
DTPA: En Insitu Radio se han cargado los sonidos del ambiente en las áreas protegidas de la DTPA -Sanquianga:https://www.instagram.com/p/CfEPX0OsE3u/
Historia de conservación Tortuga caguama:https://go.ivoox.com/rf/74161396?utm_source=embed_podcast_new&amp;utm_medium=share&amp;utm_campaign=new_embeds
Se han realizado diferentes publicaciones de las AP, en las redes sociales de PNNC, relacionados de la territorial pacifico.
Instagram:
-https://www.instagram.com/p/ChFn3X4FP6F/
-https://www.instagram.com/p/ChIBS_0LMaU/
-https://www.instagram.com/p/CgmVnYrFLTH/
-https://www.instagram.com/p/CezWRPagvsV/
-
YouTube:
-https://www.youtube.com/watch?v=CqKvMEIqbYg</t>
    </r>
  </si>
  <si>
    <r>
      <rPr>
        <sz val="10"/>
        <color rgb="FF000000"/>
        <rFont val="Arial Narrow"/>
        <family val="2"/>
      </rPr>
      <t xml:space="preserve">GPM: *Vida Silvestre: Desde la Línea de Manejo de Vida Silvestre y en conjunto con el Grupo de Comunicaciones, se realizaron Instagram Life del Día de la Danta, Día de los Primates, Día del Perezoso, Lanzamiento del Documento del Programa de Conservación de Danta de Montaña en PNNC y Reubicacion del oso andino "Tama" en el Bioparque Wakata. En estos espacios se presentaron datos de Investigacion, Monitoreo y trabajo con comunidades locales y extrajeras. Asi como todo el proceso de contingencia por escape del individuo de oso andino "Tama" del Bioparque Wakata. Se apoyo en la revision tecnica de articulos cientificos en la Revista InSitu de investigaciones ejecutadas por Areas Protegidas.                                                                                                             *Edu. Ambiental: Como parte de las indicaciones de la Dirección general, se llevó a cabo un primer ejercicio de articulación entre Educación, Ecoturismo, Comunicaciones y delegados de la SSNA para fortalecer algunos procesos y programas que se relacionan con visitas a las áreas protegidas desde un interés pedagógico y educativo para la apropiación social de las áreas, que incluye la proyección de camapñas y material divulgativo para toda la sociedad. (Evidencia Anexo 2. Listado Articulación Educación SSNA otros. Y Anexo 3. PPT Articulación Educación Ecoturismo SSNA y Com)
GCM: En el periodo de septiembre a noviembre, el Grupo de comunicaciones, en el marco de las acciones de comunicación interna y externa, socializó 1965 contenidos temáticos estrategicos, los cuales han permitido informar a la ciudadanía e general información relevante de la entidad así como la gestión.
Anexo #1 evidencias publicaciones 
DTAM: en este periodo se realizan publicacines de piezas decomunicaciones a través de la página web, así:
PNN CHIRIBIQUETE: El jaguar y la mariposa. Chiribiquete patrimonio natural y cultural de la humanidad busca mostrar los componentes geológicos, biofísicos y antropológicos, así mismo, la importancia del Parque Nacional Natural Serranía de Chiribiquete.
SPM ORITO: Con éxito avanza el proceso de consulta previa del #PlanDeManejo Con éxito avanza el proceso de consulta previa del #PlanDeManejo con los resguardos: Cofán Santa Rosa del Guamuez, Campo Alegre Afilador, Yarinal San Marcelino y en el resguardo Embera, Alto Orito.
PNN LA PAYA: presentó documental “Baile de Yuak – Fortalecimiento Cultural alrededor del Intercambio...
En el marco de los procesos de educación ambiental, el Parque Nacional Natural La Paya en Articulación con el Resguardo Indígena
10 nov. Así mismo, Con niños y niñas de centros educativos de Leguizamo celebramos #62AñosConservando Bajo el liderazgo de nuestro equipo del Parque Nacional Natural La Paya realizamos una jornada pedagógica en torno a la valoración de la biodiversidad y cultura presentes las áreas protegidas.
Anexo 1  piesas publicadas III cuatrimestre DTAM
DTAN: Mensualmente se cargan las evidencias fotograficas de las actividades relacionadas a produccion  de material vegetal nativo en los viveros de las AP de la DTAN (indicador: viveros en funcionamiento) y avances en el tema de plantaciones (indicador de individuos sembrados).  Esta informacion  se carga  en las evidencias de avance en el enlace del PAA  y es compartida con el nivel central, (Subdireccion de Gestion y Manejo). Con esta información compartida, el Grupo de comunicaciones de nivel central elabora las piezas de  comunicación.  La informacion consolidada a la fecha por área protegida reposa en el siguiente enlace, carpeta: viveros en funcionamiento se adjuntan los enlaces para verificar la informacion. ( No se colocan anexos en el drive) https://drive.google.com/drive/folders/1TJQ0M_5pVxkwMrUd_dmkjjRDzHjBELjF?usp=sharing y en individuos sembrados https://drive.google.com/drive/folders/165cFOwwfvNC7m7zlobEt9ws7SyfCDmgF?usp=sharing 
DTCA: Se realizan publicaciones en la web y en las redes sociales de PNNC, tal como la que se evidencia
DTOR: A través de las plataformas de Twitter, Facebook, YouTube e Instagram del SIRAP ORINOQUIA se compartió la información respecto a las tardes de manduqueo con el SIRAPO, el IV Encuentro BiodiverSirap Orinoquia y el lanzamiento del Boletín virtual "El Zumbido del Orinoco".
Twitter: @SOrinoquia
Facebook: @SIRAPORINOQUIA
Instagram: @SIRAPORINOQUIA
YouTube: SIRAP ORINOQUIA
Anexo 1. 2022 informe_GEF_Orinoquia
Para la dirección territorial y sus areas protegidas adscritas, se han desarrollado diversas públicaciones en las plataformas de la entidad como se relaciona a continuación:
En la pagina Web se realizó: 
-Una públicación relacionada con los Parques Nacionales que debes conocer en el pacífico coombiano, la cual relaciona imagenes y una breve descripción de las AP PNN Utría, PNN Gorgona, PNN Uramba Bahía Málaga y SFF Malpelo.
https://www.parquesnacionales.gov.co/portal/es/los-parques-nacionales-que-debes-conocer-en-el-pacifico-colombiano/
-Actualización del plan de manejo del Distrito Nacional de Manejo Yuruparí Malpelo
https://www.parquesnacionales.gov.co/portal/es/actualizacion-del-plan-de-manejo-del-distrito-nacional-de-manejo-yurupari-malpelo/
En la sexta edición de la revista INSITU, se público el trabajo realizado por el equipo del PNN Sanquianga, en el artículo "Aspectos reproductivos del chorlito piquigrueso (charadrius wilsonis beldingien el Parque Nacional Natural Sanquianga" 
https://www.parquesnacionales.gov.co/portal/es/revista-insitu/
Se han realizado diferentes publicaciones de las AP, en las redes sociales de PNNC, relacionados de la territorial pacifico.
Instagram:
-https://www.instagram.com/p/Cj82Z65Jtk6/
-https://www.instagram.com/p/Cj54z8pqrjQ/
-https://www.instagram.com/p/CjsqxZNqgQQ/
-https://www.instagram.com/p/CjanLoeqQ_i/
Facebook:
-Vía, @RevistaSemana; </t>
    </r>
    <r>
      <rPr>
        <u/>
        <sz val="10"/>
        <color rgb="FF1155CC"/>
        <rFont val="Arial Narrow"/>
        <family val="2"/>
      </rPr>
      <t>https://www.semana.com/mejor-colombia/articulo/a-donde-viajar-este-fin-de-ano-estos-son-los-lugares-recomendados-para-descubrir-otra-colombia/202200/</t>
    </r>
  </si>
  <si>
    <r>
      <rPr>
        <sz val="10"/>
        <color rgb="FF000000"/>
        <rFont val="Arial Narrow"/>
        <family val="2"/>
      </rPr>
      <t xml:space="preserve">GCM: Para este periodo se realizaron 3 rendicion de cuentas distribuidas en 3 secciones, cada subdirección explico su proceso durante lo que va corrido del año, para cada secion se realizó un fecaook live con la interaccion de el pulico en general que enviaban sus preguntas por medio de nuestros canales. Anexo 14 la relacion de los videos https://www.youtube.com/watch?v=2OhB7JhPrPo , https://www.youtube.com/watch?v=3ak-M1k8HOc, </t>
    </r>
    <r>
      <rPr>
        <u/>
        <sz val="10"/>
        <color rgb="FF1155CC"/>
        <rFont val="Arial Narrow"/>
        <family val="2"/>
      </rPr>
      <t xml:space="preserve">https://www.youtube.com/watch?v=qEbIkw3bQr0
</t>
    </r>
    <r>
      <rPr>
        <sz val="10"/>
        <color rgb="FF000000"/>
        <rFont val="Arial Narrow"/>
        <family val="2"/>
      </rPr>
      <t xml:space="preserve">OAP:  Durante el cuatrimestre fueron publicados los siguientes documentos en el portal Institucional: PNN Informe de Gestión I semestre 2022 ; Informe-Gestión-Minambiente-Congreso-2021-2022- ;  link de consulta </t>
    </r>
    <r>
      <rPr>
        <u/>
        <sz val="10"/>
        <color rgb="FF1155CC"/>
        <rFont val="Arial Narrow"/>
        <family val="2"/>
      </rPr>
      <t>https://www.parquesnacionales.gov.co/portal/es/informes-de-gestion/</t>
    </r>
  </si>
  <si>
    <r>
      <rPr>
        <sz val="10"/>
        <color rgb="FF000000"/>
        <rFont val="Arial Narrow"/>
        <family val="2"/>
      </rPr>
      <t xml:space="preserve">OAP: El informe de Informe Rendición de Cuentas PAZ 2021_PNN; se publicó para consulta pública en el siguiente linkhttps://www.parqu
</t>
    </r>
    <r>
      <rPr>
        <u/>
        <sz val="10"/>
        <color rgb="FF1155CC"/>
        <rFont val="Arial Narrow"/>
        <family val="2"/>
      </rPr>
      <t>esnacionales.gov.co/portal/es/transparencia-participacion-y-servicio-al-ciudadano/</t>
    </r>
  </si>
  <si>
    <r>
      <rPr>
        <sz val="10"/>
        <color rgb="FF000000"/>
        <rFont val="Arial Narrow"/>
        <family val="2"/>
      </rPr>
      <t xml:space="preserve">GCM: Se ha fortalecido la estrategia de comunicación en redes sociales como un canal oficial de comunicaciones en Parques, el cual está enfocado a socializar y divulgar de manera directa, permanente y efectiva mensajes con contenidos estratégicos en el marco de la labor misional, y han generado un mayor tráfico de consulta de información en la página web institucional. A través de las redes sociales se realizó la publicación de 411 contenidos temáticos estratégicos así: Facebook: 140 contenidos publicados,  aumentó 5.304 seguidores de diciembre de 2011 a marzo de 2022 para un total de 260.472  usuarios. Los contenidos que aportaron el mayor número de usuarios fueron los relacionados al frailejón (reel y nota de New Aggregator El Tiempo) historia del Lagarto Azul, Clip del Oso Andino en Chingaza, New Aggregator de la expedición con Nat Geo. Twitter: 249 contenidos publicados aumentó 8.332 seguidores pasando de 244.230 en diciembre de 2021 a 252.562 usuarios en marzo de 2022. Los contenidos relacionados con el frailejón, Katios, el Día Mundial del Agua y video clips de aves fueron los que generaron mayor interacción en los usuarios.  Instagram: 98 publicaciones 8.411 seguidores más, pasando de  369.370 en diciembre de 2011 a 377.781 en marzo de 2022. Los contenidos que generaron mayor interacción fueron los relacionados con el frailejón, galería de un puma y cámaras trampa de Katios. En este red social se ha trabajado en productos frescos. Sin embargo, lo que más consumen los usuarios son fotografías de fauna y flora, profesionales. En esta red, los fotógrafos profesionales son nuestros mayores aliados. Y Canal YouTube: 12 videos publicados a través de esta red que con corte a marzo de 2022 cuenta con 15.682 suscriptores. Anexo 2 Informe Redes Sociales 1 trimestre 
Evidencia: https://drive.google.com/drive/folders/1WhHzolTwPDkud71RbBw5UEW0x1npzNS5
GPM- Monitoreo e Investigación: El 21 de febrero se realizó un Facebook Live para conmemorar la celebracion del dia internacional de los osos, en el cual se contaron las experiencias de conservacion del oso andino por parte de los guardaparques y la comunidad asociada desde algunas areas protegidas, en el marco de la implementacion de la Estrategia de Conservación de Oso Adino de PNN.                                                                                                                    Evidencia: Facebook live día del oso
SSNA: Salud Naturalmente en los Parques: Durante el primer trimestre del 2022 bajo el marco del programa Salud Naturalmente en los Parques y junto a las Subdirección de Gestión y Manejo, se logró realizar una charla el 22 de marzo acerca de “Baños De Naturaleza” dictada por el ingeniero forestal de la Corporación Nacional Forestal del Estado chileno (CONAF) Ángel Lazo, contó con la asistencia de 30 profesionales ecoturísticos de PNN.
-Feria Vitrina Anato:Durante el primer trimestre del 2022 desde la Subdirección de Sostenibilidad y Negocios Ambientales se lideró con la gestión para la participación con un stand en la Feria Vitrina Anato, celebrada en Corferias desde el 23 al 25 de febrero del presente año, la participación tuvo tres objetivos específicos para la entidad:
-Se realiza un propueta de prensa que tiene como objetivo Realizar una campaña de promoción y divulgación de las 21 áreas protegidas abiertas con vocación ecoturística , en la cual se resalten las principales actividades y servicios de cada uno de los parques.
-Baños de Naturaleza: Es una estrategia de posicinamiento con el fin de llevar a acbo actvidadaes de endfasis en el ambito público del area protegida , especialmente en el Area de ecoturismo.
Se anexan las respectivas evidencias de lascatividades realizadas.
DTAO: Se esta programando la realización de un foro de rendición de cuentas para el segundo trimestre.
DTAM: 2.se realizan solicitudes para publicaciones portal web: ecosistemas hídricos del área protegida para ser divulgado por los canales comunicativos institucionales. Anexo 2  PUBLICACIÓN COMUNICACIÓN EXTERNA PNN LA PAYA.  
2. dar a conocer a la ciudadanía la funcionalidad ecológica y cultural, como también, los servicios ecosistémica que ofrece el PNN la Paya. Anexo 3 PUBLICACIÓN COMUNICACIÓN EXTERNA PNN LA PAYA.
DTOR: Se participo en la Feria Expo malocas, espacio en el cuál se participo con un stand que contenía artículos representativos de la entidad, sobre todo el apoyo que desde la misma se le brinda a las comunidades (Artesanías) y productos originales desde sus territorios, se divulgó sobre la diversidad biológica de la áreas protegidas de la Orinoquía.                                                                                                                                                                                                      </t>
    </r>
    <r>
      <rPr>
        <u/>
        <sz val="10"/>
        <color rgb="FF1155CC"/>
        <rFont val="Arial Narrow"/>
        <family val="2"/>
      </rPr>
      <t xml:space="preserve">https://twitter.com/parquescolombia/status/1509564342739607560?s=24&amp;t=f1O_EaPs-CEhWqBnCOJL1Q
DTCA: A través de la red social Facebook, en el perfil de la entidad la DTCA con las áreas protegidas se ha divulgado información sobre la gestión institucional. Evidenciamos listado de algunas  publicaciones realizadas en la red social facebook. Publicaciones en facebook
</t>
    </r>
    <r>
      <rPr>
        <sz val="10"/>
        <color rgb="FF000000"/>
        <rFont val="Arial Narrow"/>
        <family val="2"/>
      </rPr>
      <t>DTCA: Hasta la fecha la DTCA no ha realizado foros temáticos en tono a la gestión institucional, se tiene previsto la planeación del mismo en la agenda del comité territorial que se desarrollatá el 3,4 y 5 de mayo de 2022, para trabajarlo con las áreas protegidas.
OBS OAP,: Se proporciona el avance con lo realizado en el cuatrimestre</t>
    </r>
  </si>
  <si>
    <r>
      <rPr>
        <sz val="10"/>
        <color theme="1"/>
        <rFont val="Arial Narrow"/>
        <family val="2"/>
      </rPr>
      <t>GCM: Durante el periodo comprendido de enero a julio, se realizó la producción de 4181 productos comunicativos que aportan al posicionamiento de la Entidad.
 En el marco de la implementación de la estrategia de comunicaciones, se realizaron las siguientes actividades: Comunicación Interna: Se realizó la publicación de 1.397 contenidos temáticos en las diferentes herramientas de comunicación interna.
 En Comunicación Externa se realizó la socialización de 2.784 contenidos, los cuales fueron divulgados a través de los canales externos.
  Todas las acciones de comunicación estuvieron focalizadas en producir información sobre temáticas estratégicas que permitieron informar de manera oportuna a los ciudadanos y públicos objetivo en general, sobre la gestión realizada por PNNC en el marco de su función como autoridad ambiental en sus tres niveles de gestión.
GPM-Gobernanza: Se realiza una articulación entre el grupo de participación y gobernanza del GPM-SGM, la oficina de comunicaciones y las direcciones territoriales Caribe y Amazonia, para recopilar la información de los trabajos adelantados por las áreas protegidas en relación con las actividades relacionadas con comunidades indígenas, para publicar información en redes sociales en conmemoración del día internacional de los pueblos indígenas (9 de agosto de 2022). GPM-Investigación, Monitoreo y Vida Silvestre: 1. Se apoyó con la presentación "Parques Nacionales Naturales con páramo. Aspectos básicos de conservación" y "Los frailejones, un valor objeto conservación de Parques Nacionales Naturales de Colombia"en el marco del "Diseño Académico. Ciclo de capacitaciones “Jóvenes por los páramos” Embajadores de los páramos." A cargo de: PNN, Universidad EAN, Oficina Primera Dama de Presidencia. 28 junio 2022. 2. A través del Convenio Interadministrativo No. 002 de 2022 con la Universidad de Antioquia se generó Webinar el 4 de mayo para la socialización de convenio entre UdA y PNN en el tema de investigación y monitoreo a los investigadores y estudiantes de la Universidad en el siguiente enlace se encuentar el event</t>
    </r>
    <r>
      <rPr>
        <sz val="10"/>
        <color rgb="FF000000"/>
        <rFont val="Arial Narrow"/>
        <family val="2"/>
      </rPr>
      <t xml:space="preserve">o </t>
    </r>
    <r>
      <rPr>
        <u/>
        <sz val="10"/>
        <color rgb="FF1155CC"/>
        <rFont val="Arial Narrow"/>
        <family val="2"/>
      </rPr>
      <t xml:space="preserve">https://bit.ly/ParqueNaturales
</t>
    </r>
    <r>
      <rPr>
        <sz val="10"/>
        <color theme="1"/>
        <rFont val="Arial Narrow"/>
        <family val="2"/>
      </rPr>
      <t>DTAM: Se generan espacios de diálogo social a través de redes sociales para la estrategia de educación para la conservación quepermitan la valoración social de la naturalesa. Así mismo, relacionamiento con comunidades indígenas en la II cumbre de autoridades tradicionales del pueblo Murui Muina reafirmando el trabajo conjunto a través de los acuerdos políticos de voluntades PNN La Paya. 
Anexo 2 espacios de diálogos virtuales con grupos de valor.
El PNN Chiribiquete a través de  Instagram Live de Parques Nacionales Naturales de Colombia la emisión del programa de Parques cerrados al Ecoturismo donde se habló de la importancia de esta área protegida ubicada en el corazón de la amazonía colombiana, de sus valores naturales y culturales y su inclusión a la lista como Patrimonio Mixto de la Humanidad.
Anexo 2.1 espacios con grupos de valor PNN Chiribiquete
DTCA: A través de piezas de comunicación la Dirección Territorial Caribe y sus Aps, divulgaron informacióny generaron espacios mediante estrategia de redes sociales con el apoyo del grupo de comunicación. De igua forma de manera presencial se realizaron espacios de diálogo con la ciudadanía y diferentes  grupos de valor como los espacios establecidos con la comunidad para el proceso de construcción conjunta del plan de manejo del SFF Acandí, Playón y Playona y se establecieron espacios de diálogo con la población adulta mayor de la comunidad para la construcción de la línea de tiempo de la VIPIS. Evidencias: PIEZAS DE COMUNICACIÓN; ESPACIO VIPIS; ESPACIOS SFF ACANDÍ, PLAYÓN Y PLAYONA
DTOR: PNN CHINGAZA: En las redes sociales institucionales se publicó en el periodo información de:
Acciones de monitoreo a fauna como avistamiento huella de puma (Tweet 15 de agosto), oso de anteojos (Tweet 30 de mayo) e importancia de especies objeto de conservación (Tweet 25 de junio)
Acciones en el Vivero de Chingaza (Tweet 5 de agosto)
Video con avance Primer Sendero Turismo incluyente (Tweet 3 y 4 de agosto)
Resultados mejoramiento en infraestructura ecoturística (Tweet 30 de julio, 2 y 4 de agosto)
Campaña Uso de plástico de un solo uso con embajador Dinamarca (Tweet 5 de julio)
Video promoción importancia de Frailejón (Tweet 5 de julio)
Importancia del PNN Chingaza en sus 52 años de declaración (Tweet 24, 25 de junio)
Promoción ecoturismo en PNN Chingaza ((Tweet 20 de junio)
Video Importancia de aves, participación Global Big Day (Tweet 13 de mayo)
2.1.1 Pub_red_soc_PNNCHI
DTPA: Conversatorio realizado en plataforma digitales con la información de Alrededor de 500 orquídeas se pueden encontrar en el Parque Nacional Natural Las Orquídeas, 470 en el Parque Nacional Natural Farallones de Cali y 460 en el Parque Nacional Natural Chingaza; realizada por el Director de la Territorial Pacifico y el grupo de comunicaciones.
Evidencia</t>
    </r>
    <r>
      <rPr>
        <sz val="10"/>
        <color rgb="FF000000"/>
        <rFont val="Arial Narrow"/>
        <family val="2"/>
      </rPr>
      <t xml:space="preserve">s:
</t>
    </r>
    <r>
      <rPr>
        <u/>
        <sz val="10"/>
        <color rgb="FF1155CC"/>
        <rFont val="Arial Narrow"/>
        <family val="2"/>
      </rPr>
      <t xml:space="preserve">https://www.youtube.com/watch?v=dYe56mx0Jj8
OAP: se lideró la elaboración y consolidación del informe de rendición de cuentas 2021-2022 el cua fué publicado para consulta pública en el siguiente link : https://www.parquesnacionales.gov.co/portal/es/transparencia-participacion-y-servicio-al-ciudadano/rendicion-de-cuentas/ ;igualmente se apoyó el desarrollo de los dos facebook live que fueron presentados por la alta dirección de la entidad.
</t>
    </r>
  </si>
  <si>
    <r>
      <rPr>
        <sz val="10"/>
        <color rgb="FF000000"/>
        <rFont val="Arial Narrow"/>
        <family val="2"/>
      </rPr>
      <t xml:space="preserve">GCM: Para este perioso se realizó el diseño del banner de encabezado para la encuesta virtual de sondeo de temas para la rendición de cuentas 2022
Anexo 1 Banner encabezado encuesta de sondeo rendicion cuentas 2022
Se realizó el diseño del formato de encuesta para ser publicado a través de la pagina web, redes sociales y correo interno.
Anexo 2 Formato encuesta de sondeo rendicion de cuentas 2022 (Link formato encuesta https://docs.google.com/forms/d/1vlGuOJjETL_MAVUyfpGqhzpLdKxlswTKXt7QwHcQpvE/edit)
Evidencia: </t>
    </r>
    <r>
      <rPr>
        <u/>
        <sz val="10"/>
        <color rgb="FF1155CC"/>
        <rFont val="Arial Narrow"/>
        <family val="2"/>
      </rPr>
      <t>https://drive.google.com/drive/folders/1WhHzolTwPDkud71RbBw5UEW0x1npzNS5</t>
    </r>
  </si>
  <si>
    <r>
      <rPr>
        <sz val="10"/>
        <color rgb="FF000000"/>
        <rFont val="Arial Narrow"/>
        <family val="2"/>
      </rPr>
      <t xml:space="preserve">GCM: Para este período se realzó el diseño del banner de encabezado para la encuesta virtual de sondeo de temas para la rendición de cuentas 2022
Anexo 1 Banner encabezado encuesta de sondeo rendicion cuentas 2022
Se realizó el diseño del formato de encuesta para ser publicado a través de la pagina web, redes sociales y correo interno.
Anexo 2 Formato encuesta de sondeo rendicion de cuentas 2022 (Link formato encuesta https://docs.google.com/forms/d/1vlGuOJjETL_MAVUyfpGqhzpLdKxlswTKXt7QwHcQpvE/edit)
Evidencia: </t>
    </r>
    <r>
      <rPr>
        <sz val="10"/>
        <color rgb="FF1155CC"/>
        <rFont val="Arial Narrow"/>
        <family val="2"/>
      </rPr>
      <t>https://drive.google.com/drive/folders/1WhHzolTwPDkud71RbBw5UEW0x1npzNS5</t>
    </r>
  </si>
  <si>
    <r>
      <rPr>
        <sz val="10"/>
        <color rgb="FF000000"/>
        <rFont val="Arial Narrow"/>
        <family val="2"/>
      </rPr>
      <t xml:space="preserve">GCM: Las acciones de diálogo previstas en el marco de la estrategia de rendición de cuenta 2022, incian en el mes de mayo de 2022
DTAM: No se registran avances en este periodo
DTAN: En el primer cuatriemestre no se tiene programado en al Direccion Territorial Andes Nororientales, la realizacion de algun foro con los temas realcioandos. La DTAN  aporta los informes mensuales en temas varios asociados a los indicadores de restauración:  1. Viveros.- 2. Individuos sembrados.- 3. Hectareas en resturación. La información aportada brinda  insumos que le permiten a PNNC contar con información de base  para el desarrollo de foros institucionales.  La informacion consolidada a la fecha por área protegida reposa en el siguiente enlace, carpeta: viveros en funcionamiento https://drive.google.com/drive/folders/1cN-BMfIz3SwoQ3HuJ3MFFJt0om58a_5H?usp=sharing  Evidencia: No se adjunta evidencia fisica en el DRIVE
DTOR: Se participo en la Feria Expo malocas, espacio en el cuál se participo con un stand que contenía artículos representativos de la entidad, sobre todo el apoyo que desde la misma se le brinda a las comunidades (Artesanías) y productos originales desde sus territorios, se divulgó sobre la diversidad biológica de la áreas protegidas de la Orinoquía.                                                                                                                                                                                                      </t>
    </r>
    <r>
      <rPr>
        <u/>
        <sz val="10"/>
        <color rgb="FF1155CC"/>
        <rFont val="Arial Narrow"/>
        <family val="2"/>
      </rPr>
      <t xml:space="preserve">https://twitter.com/parquescolombia/status/1509564342739607560?s=24&amp;t=f1O_EaPs-CEhWqBnCOJL1Q
</t>
    </r>
    <r>
      <rPr>
        <sz val="10"/>
        <color rgb="FF000000"/>
        <rFont val="Arial Narrow"/>
        <family val="2"/>
      </rPr>
      <t>DTOR: En el marco del proyecto áreas protegidas y paz con WWF, el 28 de enero se realizó la socialización del plan de formación con la comunidad de la vereda Agualinda del municipio de Lejanías Meta, donde asistieron unas 25 personas, quienes manifiestan interés en continuar con todo el proceso de formación y se validan los temas a trabajar con la metodología propuesta. La comunidad manifiesta particular interés sobre los temas relacionados con el Parque Sumapaz como la concesión del agua y el funcionamiento del acueducto, y sobre la legalización o saneamiento de los predios. 
PNN Tinigua: Se realizó acciones de planificación en términos de preparación y consolidación de talleres a implementar, el cual se iniciara con elaboración del primer taller, el 26 de febrero, con las capacitaciones a docentes de la Institución Educativa La Julia sobre áreas protegidas, investigación y educación ambiental. Este registro se entrega en el mes de marzo. 
PNN Sierra de La Macarena:  Se realizo plan de trabajo concertado con la jefe del AP conforme a los avances desarrollados por el parque en la vigencia anterior, articulación con los públicos objetos priorizados en los diferentes municipios y participación comité CIDEA de los Municipios de Vistahermosa y Macarena. Anexo 3.1 Talleres</t>
    </r>
  </si>
  <si>
    <r>
      <rPr>
        <sz val="10"/>
        <color rgb="FF000000"/>
        <rFont val="Arial Narrow"/>
        <family val="2"/>
      </rPr>
      <t xml:space="preserve">GCM:Se realizo tres rendiciones de cuentas en las cuales se explicaron los avances de parques durante el último años en compañía de la comunidad la cual participo activamente con preguntas y proposiciones Anexo 14 la relación de los videos https://www.youtube.com/watch?v=2OhB7JhPrPo , https://www.youtube.com/watch?v=3ak-M1k8HOc, </t>
    </r>
    <r>
      <rPr>
        <u/>
        <sz val="10"/>
        <color rgb="FF1155CC"/>
        <rFont val="Arial Narrow"/>
        <family val="2"/>
      </rPr>
      <t xml:space="preserve">https://www.youtube.com/watch?v=qEbIkw3bQr0
</t>
    </r>
    <r>
      <rPr>
        <sz val="10"/>
        <color rgb="FF000000"/>
        <rFont val="Arial Narrow"/>
        <family val="2"/>
      </rPr>
      <t>DTAM: En el marco del proceso de acompañamiento y seguimiento de implementación del Programa PNIS con titulares relacionados con el PNN Alto Fragua Indi Wasi, se adelantaron dos reuniones con los usuarios, en las cuales se socializaron entre otros aspectos las generalidades del área, el ejercicio de la autoridad ambiental, el proceso de uso, ocupación y tenencia. Así mismo, se realizó la priorización de titulares  a caracterizar en el  proceso de uso, ocupación  y tenencia.
Anexo 3 Gobernanza con titulares PNISReunión_San_Jose_UOT_PVC_FCP_11082022
Anexo 4 Reunión_Gobernanza_Belen_UOT_PVC_FCP_12082022
DTAN: En el segundo cuatrimestre no se programaron en al Direccion Territorial Andes Nororientales, la realizacion de algun foro con los temas realcionados.  Sin embargo, la DTAN  aporta los informes mensuales en temas varios asociados a los indicadores de restauración:  1. Viveros.- 2. Individuos sembrados.- 3. Hectareas en resturación. La información aportada brinda  insumos que le permiten a PNNC contar con información de base  para el desarrollo de foros institucionales. La informacion consolidada a la fecha por área protegida reposa en el siguiente enlace, carpeta: viveros en funcionamiento ( no se aportan evidencias fisicas en el drive) https://drive.google.com/drive/folders/1TJQ0M_5pVxkwMrUd_dmkjjRDzHjBELjF?usp=sharing y en individuos sembrados https://drive.google.com/drive/folders/165cFOwwfvNC7m7zlobEt9ws7SyfCDmgF?usp=sharing 
DTCA: Se realizó rendición de cuenta a través de canales de interacción virtual por parte de entidad. Evidencia Acciones de diálogo gestión institucional.
DTOR: A través de la plataforma Facebook Live del SIRAP ORINOQUIA para el periodo se adelantaron 2 conversatorios en el marco de las "Tardes de Manduqueo con el SIRAP ORINOQUIA", concertados en el POA SIRAPO 2022, con el desarrollo de los siguientes temas:
Agosto 3. El Triángulo del Puma: una iniciativa de conectividad. Logros y retos. Marha Morales. RESNATUR.
Se puede acceder a la transmisión a través del siguiente enlace:
https://www.facebook.com/SirapOrinoquia/videos/572415491252089/
https://youtu.be/zJtceeGzWss
Agosto 10. Escamas del Llano: Guía de peces del DNMI Cinaruco (Arauca).
 Jhon Edison Zamudio y Manuel Rodríguez - WCS
Se puede acceder a la transmisión a través del siguiente enlace:
https://www.facebook.com/SirapOrinoquia/videos/768108961004795/
https://youtu.be/WNkN_CdSVxI
2.3.1 Guiones_ Manduqueo_2022</t>
    </r>
  </si>
  <si>
    <r>
      <rPr>
        <sz val="10"/>
        <color rgb="FF000000"/>
        <rFont val="Arial Narrow"/>
        <family val="2"/>
      </rPr>
      <t xml:space="preserve">GPM-Educación Ambiental e Interpretación del Patrimonio:  Se han desarrollado varias acciones para dar a conocer la importancia de las áreas protegidas y aportar en su apropiación social y posicionamiento de la entidad: 
-Espacios formativos con jóvenes, del programa Embajadores de los páramos en alianza con Consejería para la Juventud, Bavaria, Universidad Ean, MinAmbiente y PNN sobre la importancia de los páramos y su apoyo en la conservación desde la juventud.
-Espacios de fortalecimiento a Guardaparques e intérpretes de áreas con vocación ecoturística, en linemientos de interpretación.
-Realización de charlas sobre PNNC en espacios institucionales como colegios, Alcaldías y en el programa radial de RTVC.
-Acompañamiento y apoyo a la gestión de las visitas a las áreas protegidas por parte de niños, niñas y adolescentes, en el marco del convenio entre PNN e ICBF para promover visitas a los Parques.
-Participación como ponentes en espacios educativos, articulados a la Escuela de Formación Ambiental SAVIA de MinAmbiente.                                                         GPM- Investigación, Monitoreo y Vida Silvestre:
1. Se ha apoyado a comunicaciones en la consolidación de información sobre especies silvestres para la campaña #SabiasQue, además de la celebración del día de la vida silvestre, el día de los bosques, el día del oso andino.
DTAM: 1. Desde la DTAM se coordinan, apoyan y orientan actividades y acciones con 9 (nueve) de las 11 (once) áreas de la Jurisdicción de la Territorial.
2. En El PNN Alto Fragua Indi Wasi Se avanzó en la implementación de acciones en procesos educativos: - Charla y elaboración de mural sobre el tema fauna y el PNN AFIW en la I.E.R San Antonio de Padua. -Apoyo I.E.R La Gallineta PRAE sobre biodiversidad. - I.E Parroquial se realizó charla sobre generalidades. En educación no formal, en el marco del proyecto AP y Paz, se avanzó en la implementación 4 talleres del fortalecimiento a familias cacaoteras en la zona de influencia del parque. 
3. El PNN Amacayacu: se difundió por redes sociales de PNN, WWF, Americanino el video de la mini serie documental "Americanino Explora: PNN Amacayacu", alcanzado una difusión sólo en el canal de YouTube de la marca de ropa de más de 3.000 visualizaciones; el video se realizó en el mes de marzo. El enlace: https://www.youtube.com/watch?v=NutL6 .
Se presenta inicialmente un listado con las intervenciones y, posteriormente, una síntesis del desarrollo de los procesos con comunidades, en Leticia, acciones de comunicación y los avances en el programa Colegios Amigos del Turismo.
4. PNN Cahuinarí: Hacia la línea de Formación Intercultural ambiental “FIA” se participó en una reunión interinstitucional en la secretaria de Turismo y la participación con 3 profesores del San Juan Bosco buscando la articulación, inicialmente con una problemática que está abordada en el plan operativo del PRAE: el manejo inadecuado de los residuos sólidos. En ese sentido, creamos una ruta que será necesario nutrirla e implicará un esfuerzo, pero generará un impacto positivo importante, especialmente con la quebrada Yahuarcaca. Las áreas protegidas PNN CAHUINARÍ – PNNRÍO PURÉ – PNN AMACAYACU apoyaren la construcción de una estrategia para el manejo de los residuos sólidos en la institución educativa. Han identificado que la ruta es la siguiente: 1. Diagnóstico sobre el manejo de residuos sólidos en las instituciones 2. Capacitación al personal docente, operativo y estudiantes. 3. Separación en la fuente y disposición final 4. Monitoreo 5. Estrategia de comunicación Esto con el fin de fortalecer y participar en los colegios de Leticia amigos del turismo el cual tiene el apoyo y la participación de Kapax por ser un personaje de gran reconocimiento departamental y nacional por su legado histórico en la protección de ríos más importantes de Colombia.
6. PNN La Paya: El equipo de Educación Ambiental, Estrategias Especiales de Manejo y Gestión del conocimiento realizaron el TALLER DE EDUCACIÓN AMBIENTAL Y GESTIÓN DEL CONOCIMIENTO (DEVOLUCIÓN CREATIVA RESGUARDO JIRI JIRI) con devolución creativa de tres productos que se construyeron con la comunidad, dentro de los cuales se encuentran el documento de caracterización de chagras, el documental de la reseña histórica de la comunidad y el documental del mambe como medicina ancestral.  En el marco de la coordinación del CIDEA y en articulación con la Alcaldía del Municipio de Leguízamo, el Parque Nacional Natural La Paya participó en un evento en el parque central del municipio, allí se llevó un stand de educación ambiental y se delegó un equipo de guardaparques quienes estuvieron durante toda la jornada compartiendo en mensaje de lo conservación, promoviendo la valoración social de la naturaleza y mostrando la riqueza ecosistémica del AP.
7. SFPM Orito Ingi Ande Se avanzó en la construcción de metodologías para la socialización del Plan de manejo, celebración del cumpleaños número 14 del AP, celebración del calendario ambiental, articulación institucional con Corpoamazonía, Sembratón en ZFA, entre otras.
9. PNN CHURUMBELOS AUKA WASI se participó de el CIDEA Mocoa y una jornada de reforestación enmarcada dentro de la misma instancia, una reunión en el marco del CIDEAM departamental Putumayo y un CIDEAM para el Municipio de Santa Rosa, Cauca. Se realizaron 7 talleres de educación ambiental en el sector Piamonte todos dirigidos a instituciones educativas de las veredas La Sevilla, El Jardín y de los Cabildos Emberá Chamí y Bajo Chuspizacha desarrollando temáticas acerca de generalidades del PNN SCHAW, importancia de los bosques e importancia del agua. También se acompañó el desarrollo de las jornadas de avistamiento de aves entre instituciones y sociedad civil durante el Global Big Day en los sectores Santa Rosa, Mocoa y Piamonte.
10. RNN NUKAK  Con las cuatro Instituciones Educativas del municipio de El Retorno, se viene haciendo seguimiento a unos pequeños lotes donde se han sembrado unas plántulas de especies maderables con el propósito de recuperar algunas zonas de importancia para las escuelas. Por otro lado se trabaja también en charlas de capacitación ambiental (reciclaje, manejo de residuos sólidos) y se sigue con la sensibilización sobre PNNC y el AP.
Anexo 5 PNN ALTO FRAGUA, Anexo 6 PNNAmacayacu Informe técnico trimestral Acciones educativas, Anexo 7 SEGUNDO_INFORME_TRIMESTRAL_FIA_2022 Cahuinarí, Anexo 8 Inf_ProcesosEduc_Junio_2022 Chiribiquete, Anexo 9 evidencias PNN Churumbelos, Anexo 12 Talleres prevención con Veredas y Resguardos  relacionamientoOrito
DTAN: Con corte al mes de agosto, la DTAN avanza en la propagación de 136,000 individuos nuevos de especies nativas en 16 viveros que se encuentran en funcionamiento en la DTAN, incluyendo dos (2) viveros construidos en la presente vigencia, el vivero Cachipay en el PNN Serranía de los Yariguíes, y el vivero Piritama en el Área Natural Única Los Estoraques.   Frente al indicador de individuos sembrados, se han registrado a la fecha 97,939 individuos de los cuales 60,173 corresponden a la meta rezago del contrato DTAN-CPS-170-2021.  Para el PNN El Cocuy, en el mes de mayo se adelantó la plantación de 7456 individuos tanto al interior del parque como en zona de influencia, esto con el objetivo de contribuir a mejorar la estructura y composición de sitios deforestados. En el municipio de Cocuy – Boyacá, en la vereda Cañaveral se adelantó la plantación de 1819 individuos con el apoyo de beneficiarios del distrito de riego ASOGUABLANCA y en el municipio de Tame (Arauca), en la zona de influencia del AP se realizó la plantación de 5637 individuos distribuidos en 15 sectores.  PAra el SFF Iguaque, el AP ha venido articulándose con las comunidades de la zona de influencia del AP en el tema de plantaciones  las cuales hacen parte de la estrategia de fomentar corredores de conectividad y revegetalizar zonas desprovistas de cobertura por incendios y contribuir con la regulación hidrica en la microcuenca del Rio Cane. En el SFF Guanentá, se han adelantado plantaciones para contribuir a mejorar la conectividad funcional y estructural en la zona de influencia del área protegida y fortalecer el relacionamiento con las comunidades vecinas al Parque, las cuales son aliadas estratégicas para la conservación. El PNN Tamá,  se ha articulado con las comunidades para adelantar la plantación de individuos en áreas de conservación del Humedal Eduviges,  en área de praderas para el establecimiento de bancos de forraje al interior de la Institución Educativa Guillermo Cote Bautista,  y en el  área rural de la vereda Buenavista, en una zona con proceso de deslizamientos, estas plantaciones están asociadas a la estrategia de RE y SSC que adelanta el AP.  En el PNN Pisba,  las plantaciones se han realizado en el predio Laguna de Socha, para contribuir a mejorar la dinámica de la vegetación en áreas que han sido alteradas por ganadería. Las evidencias reposan en enlace denominado número de individuos sembrados:  </t>
    </r>
    <r>
      <rPr>
        <u/>
        <sz val="10"/>
        <color rgb="FF1155CC"/>
        <rFont val="Arial Narrow"/>
        <family val="2"/>
      </rPr>
      <t xml:space="preserve">https://drive.google.com/drive/folders/165cFOwwfvNC7m7zlobEt9ws7SyfCDmgF?usp=sharing
</t>
    </r>
    <r>
      <rPr>
        <sz val="10"/>
        <color rgb="FF000000"/>
        <rFont val="Arial Narrow"/>
        <family val="2"/>
      </rPr>
      <t xml:space="preserve">DTAO: Para la vigencia se han realizado acciones de conservación con la comunidad, firmando 5 acuerdos para restaurar 1,66 Ha en 5 predios ubicados en los municipios de Yacuanquer Nariño. Se han realizado con las familias recorridos para identificar las coberturas y las acciones de restauración. Se adjuntan los acuerdos firmados. También se ha hecho diálogo con los habitantes de la vereda El Bosque que firmaron acuerdos de respeto de límites. 
Evidencias: 
Anexo 1. Jesus Florencio Pizarro. 
Anexo 2. Luis Antonio Riascos. 
Anexo 3. Luis Ignacio Chaves. 
Anexo 4. Maria del Transito Gomez. 
Anexo 5. Zoila del Carmen Pizarro
Anexo  6. Informe Síntesis seguimiento acuerdos 6-8_7_22
DTCA: En las Ap de la jurisdicción de la DTCA se han realizado múltiples actividades para promover e incetivar la participación ciudadana en los procesos de conservación y protección de la biodiversidad. Evidencias: ACTIVIDADES DE EDUCACION AMBIENTAL PARA LA RESTAURACION Y BIODIVERSIDAD
DTOR: PNN SIERRA DE LA MACARENA: En la finca La Milagrosa de la profesora Ana Mildred Mejía de la vereda Bajo Curia el equipo del sector norte del PNN S MAC en articulación de la línea de Uso, Ocupación, Tenencia y Educación Ambiental realizó visita para hablar de las actividades que se desea desarrollar la propietaria en su predio enmarcadas en el programa de restauración e interpretación ambiental.3.1.1 Asistencia_Articulación_Fin_Milagrosa_07072022.
En la finca del Sr. Leonardo Amador de la vereda Bocas del Sanza el equipo del sector norte del AP PNN S. Macarena en articulación de las diferentes líneas de trabajo realizó sensibilización del AP a los campesinos de la vereda Bocas del Sanza del interior del AP en el municipio de San Juan de Arama y socializo la cartografía del histórico de deforestación en los diferentes municipios de jurisdicción del AP, se sensibilizó sobre la línea de Uso, Ocupación y Tenencia (UOT) los Acuerdos de restauración y conservación de Parques Nacionales, los diferentes tratamientos para los mismos, la implementación de 5 viveros comunitarios que actualmente cuenta el parque para fortalecer los procesos de restauración participativa con las comunidades, se resolvieron inquietudes de las comunidades con relación a la implementación de los acuerdos de la vereda de los años 2020 y 2021 de PNN, el proceso de aislamiento en la finca del Sr. Alipio y el proceso de ordenamiento ecoturístico que se viene realizando desde el año 2020 en la vereda; con estudios de capacidad de carga, reuniones y talleres de reglamentación, el Taller REPSE de Parques Nacionales realizado en el 2021 y los diferentes procesos de fortalecimiento para el tema de ecoturismo comunitario. 3.1.2  Asistencia_Socialización_Lineas.
Se realizó caracterización del predio Las Lomas, vereda Bocas del Sanza, al interior del AP, donde el ocupante el señor Luis Arjona manifiesta la voluntad de iniciar procesos de restauración ecológica en espacios que fueron destinados para la ganadería,  e incursionar en procesos de ecoturismo que se vienen ordenando en este sector del parque, donde se evidenció potencial para senderismo, avistamiento de aves, primates, flora y formaciones rocosas. 3.1.3 Asistencia_caracterización_Las_Lomas
GCM: Se realizo un concurso de fotografia al cual participaron mas de 200 personas, en ellas se promovio el amor por la naturaleza dentro de los Parques Nacionales Anexo 14 </t>
    </r>
  </si>
  <si>
    <r>
      <t xml:space="preserve">GPM: *Vida Silvestre: Desde la Línea de Manejo de Vida Silvestre y en conjunto con el Grupo de Comunicaciones, y en concordancia con el numeral 1.1. y 2.1, se realizaron Instagram Life del Día de la Danta, Día de los Primates, Día del Perezoso, Lanzamiento del Documento del Programa de Conservación de Danta de Montaña en PNNC y Reubicacion del oso andino "Tama" en el Bioparque Wakata; en los cuales se resolvieron inquitudes a las especies y provesos de conservacion que realiza PNNC y los aliados estrategicos invitados.                                                                                               *Edu. Ambiental: De manera específica se avanzó con la orientación a las AP PNN Nevado del Huila y PNN Las Hermosas GVC,  participando en reuniones con los integrantes del proyecto Rio Saldaña en la mesa específica de comunicaciones; allí se hicieron los respectivos aportes sobre educación y divulgación para  el desarrollo del proyecto. (Evidencia: Anexo 2. Asistencia_IIComiteComunicacionesSaldaña)
Como parte de los ejercicios de interpretación del patrimonio donde se vinculan diferentes asoctres del territorio y equipos de  las áreas protegidas, se llevaron a acbao varios espacios formativos y de capacitación (Evidencia: Resumen acciones interpretación 2022)
GCM:Se realizan divulgaciones periódicas relevantes para las comunidades en particular dando informe detallado de gestiones, resultados y planes de acción.
https://www.parquesnacionales.gov.co/portal/informes-especiales/guardianes-de-chiribiquete/
https://www.parquesnacionales.gov.co/portal/informes-especiales/conpes-4050/
DTAM: 9  de las 11 áreas de la jurisdiccón de la territorial implementan mecanismos de acción para la Estrategia de Educación e Interpretación
En la primera semana de noviembre, se actualizaron y enviaron a nivel central los documentos sobre los "MINIMOS" de cada Área, atendiendo la solicitud de Martha Liliana Sarmiento García - GPM. Y en la última semana, se llevó a cabo una reunión en la participaron algunos Jefes de Área, los profesionales de Educación Ambiental de las áreas, Martha Liliana Sarmiento García - GPM, Carolina Rojas - Planeción DTAM y Mauricio Corredor del Área Tecnica  - DTAM. En esta reunón, se habló sobre las Visitas no reguladas en las AP y otras actividades ecoturísticas y se revisó el cumplimiento de las metas PAA 2022, además de hacer un acercamiento a la planeación de la Educación Ambiental e Interpretación del patrimonio para 2023.
Se coordinó con la Profesional, Flor Alba Moreno, de la Dirección de Educación Preescolar y Básica de la Secretaria de Educación del Distrito Capital, una serie de presentaciones y actividades informativas con 6 Instituciones Educativas del Distrito Capítal con el fin de dar a conocer las 11 áreas protegidas de la DTAM.
Se logró establecer un cronograma con 4 de las 6 instituciones, de acuerdo con esta programación, se desarrollaron actividades en 3 de las 4 Instituciones Educativas Distritales, para un total de 164 personas capacitadas para el servicio de educación informal en el marco de la conservación de la biodiversidad y servicios ecosistémicos.
Anexos link: </t>
    </r>
    <r>
      <rPr>
        <u/>
        <sz val="10"/>
        <color rgb="FF1155CC"/>
        <rFont val="Arial Narrow"/>
        <family val="2"/>
      </rPr>
      <t>https://drive.google.com/drive/folders/1P2YFgijnMJUdygAHH6vhsxOzdvF8XmFy</t>
    </r>
    <r>
      <rPr>
        <sz val="10"/>
        <color rgb="FF000000"/>
        <rFont val="Arial Narrow"/>
        <family val="2"/>
      </rPr>
      <t xml:space="preserve">
https://www.parquesnacionales.gov.co/portal/informes-especiales/rendicion-de-cuentas-pnnc-2022/
Asi mismo a través de youtube y la página web se realizó la socialziación del CONPES.
Enlace evidencia:https://www.parquesnacionales.gov.co/portal/informes-especiales/conpes-4050/
DTAN: Con corte a 02-12-2022 la DTAN acumuló un total de 295.893 producidos en los 16 viveros que operaron en la vigencia 2022. Es importante resaltar, que una vez descontado el material vegetal que se estableció en campo para los diferentes ejercicios de restauración , en los viveros de la DTAN quedan alrededor de 250.733 individuos que pueden ser empleados para próximas vigencias. Frente al indicador de individuos sembrados La DTAN reportó un total acumulado de plantación de 218.025 individuos, de los cuales 60,173 correspondieron a la meta rezago del contrato 170 de 2021 que se ejecutó en el PNN SYA. Estas plantaciones contribuyen a la generación de corredores de conectividad que permitan mejorar la estructura  y composición de los ecosistemas, también se han adelantado actividades asociadas a estrategias de sistemas sostenibles para la conservación a través del establecimiento de sistemas agroforestales en la zona de influencia de las AP., lo cual también ha permitido afianzar las relaciones con diferentes actores estrategicos de la región, así como fortalecer los ejercicios de educación ambiental en torno a la propagación y plantación de especies nativas.  Las evidencias reposan en el siguiente  link </t>
    </r>
    <r>
      <rPr>
        <u/>
        <sz val="10"/>
        <color rgb="FF1155CC"/>
        <rFont val="Arial Narrow"/>
        <family val="2"/>
      </rPr>
      <t xml:space="preserve">https://drive.google.com/drive/folders/165cFOwwfvNC7m7zlobEt9ws7SyfCDmgF
</t>
    </r>
    <r>
      <rPr>
        <sz val="10"/>
        <color rgb="FF000000"/>
        <rFont val="Arial Narrow"/>
        <family val="2"/>
      </rPr>
      <t xml:space="preserve">DTAO: Para la vigencia se han desarrollado acciones de conservación con acuerdos de Restauración ecologica participativa en PNN Los Nevados: 3 acuerdos, PNN Nevado deL Huila: 6 acuerdos, 1 acuerdo de SSC en PNN Tatamá:
Evidencias: Acuerdos firmados pNEV, Acuerdos firmados pNHU, Acuerdos firmados pTAT
DTCA: Se Desarrollaron campañas de educacion ambiental durante el periodo de reporte. Evidencias_ Campañas desarrolladas con la comunidad
Se realizaron las siguientes acciones: 
DTOR: En coordinación con el señor William Hurtado, propietario del predio Caracas, localizado al interior del PNN Sierra de La Macarena, se realizó con el equipo técnico del AP la siembra de 400 individuos de especies nativas (Cacay, uva caimarona, iguá y Cámbulo); contribuyendo a los procesos de restauración ecológica del territorio.  
Anexo 13. Lista de asistencia del 15 de septiembre de 2022.
El PNN Cordillera de Los Picachos adelanto charla referente a sensibilización en deforestación (efectos, como combatirla y las sanciones que se pueden aplicar), conflictos socioambientales, uso, ocupación y tenencia (UOT) y normatividad ambiental, dirigida a miembros de la Policía Nacional en el municipio de San Vicente del Caguán. 
Anexo 14. Lista de asistencia del 20 de septiembre de 2022.
Se adelantó taller de restauración como estrategia de conservación en el marco del aula ambiental, con el grupo de mujeres Las Frailejonas, experiencia PNN Chingaza. Se realizó recorrido de reconocimiento del vivero del PNN Chingaza, donde los funcionarios del AP explicaron la experiencia y el proceso que se desarrolla desde la línea estratégica de restauración. Se reflexiona sobre la importancia y los beneficios de generar procesos de restauración ecológica y su relación con el buen estado de conservación de la fauna y flora y servicios ecosistémicos.
Anexo 15. Acta B-E-A 014 del 25 de septiembre de 2022.
</t>
    </r>
  </si>
  <si>
    <r>
      <t xml:space="preserve">DTPA: Se presenta la investigación ejecutada en el marco de la  expedición cientifica al SFF Malpelo, titulada "Avifauna y mastofauna del SFF Malpelo y DNMI Yuruparí, Pácifico colombiano"; la cual se somete como artículo ciententífico a la revista biota colombiana del IAVH. 33%
</t>
    </r>
    <r>
      <rPr>
        <b/>
        <sz val="10"/>
        <color theme="1"/>
        <rFont val="Arial Narrow"/>
        <family val="2"/>
      </rPr>
      <t>OAP : No se incluye % de avance por no corresponder a la actividad programada</t>
    </r>
  </si>
  <si>
    <r>
      <rPr>
        <sz val="10"/>
        <color rgb="FF000000"/>
        <rFont val="Arial Narrow"/>
        <family val="2"/>
      </rPr>
      <t xml:space="preserve">GCI: El día 2 de agosto de 2022, el Ministerio del Medio Ambiente efectuó Rendición de Cuentas del Sector Ambiente, se encuentra en proceso de elaboración el informe respectivo por la Oficina de Control Interno del MADS.    </t>
    </r>
  </si>
  <si>
    <r>
      <t xml:space="preserve">OAP:  Durante el cuatrimestre fueron publicados los siguientes documentos en el portal Institucional: PNN Informe de Gestión del II y III trimestre semestre 2022 ;;  link de consulta: </t>
    </r>
    <r>
      <rPr>
        <u/>
        <sz val="10"/>
        <color rgb="FF1155CC"/>
        <rFont val="Arial Narrow"/>
        <family val="2"/>
      </rPr>
      <t>https://www.parquesnacionales.gov.co/portal/wp-content/uploads/2022/10/pnn-informe-de-gestion-iii-trimestre-2022.pdf</t>
    </r>
  </si>
  <si>
    <r>
      <rPr>
        <sz val="10"/>
        <color theme="1"/>
        <rFont val="Arial Narrow"/>
        <family val="2"/>
      </rPr>
      <t xml:space="preserve">GCM:Se implementaron canales para compilar información de interés en las materias de mayor atención en la entidad, adicionalmente como plan estratégico para 2023 se continua en el mejoramiento a la accesibilidad y  navegabilidad de esta información a través de mecanismos gráficos más simples, intuitivos y de categorizando la información por intereses.
https://www.parquesnacionales.gov.co/portal/es/informes-de-gestion/
https://www.parquesnacionales.gov.co/portal/es/category/noticias/
https://www.parquesnacionales.gov.co/portal/es/parques-nacionales-naturales/
https://runap.parquesnacionales.gov.co/
</t>
    </r>
    <r>
      <rPr>
        <u/>
        <sz val="10"/>
        <color rgb="FF1155CC"/>
        <rFont val="Arial Narrow"/>
        <family val="2"/>
      </rPr>
      <t xml:space="preserve">https://www.parquesnacionales.gov.co/portal/es/sistema-nacional-de-areas-protegidas-sinap/
</t>
    </r>
    <r>
      <rPr>
        <sz val="10"/>
        <color theme="1"/>
        <rFont val="Arial Narrow"/>
        <family val="2"/>
      </rPr>
      <t>DTAM: No se registran avances.
DTAN: Con corte al mes de diciembre, la DTAN viene colgando la informacion de la estrategia de resturacion que se venen adelantando en las AP de la territorial, esta informacion a su vez es insumo para la oficina de comunicaciones con el fin de visulaizar las jornadas de restauracion que se adelantan, estas son colgadas en las paginas de redes sociales y la pagina institucional de la entidad. anexo: pantallazo de redes socilaes u link. https://drive.google.com/drive/folders/1cN-BMfIz3SwoQ3HuJ3MFFJt0om58a_5H 
DTOR: Se presenta la gestión realizada por le SIRAP  en su proceso de consolidación en armonía con la politica SINAP - COMPES 4050 DE 2021.
Anexo 3. 2022 - Boletin virtual 3</t>
    </r>
  </si>
  <si>
    <t>Los soportes suministrados y la descripción de los mismos en la matriz, están relacionados con la actividad planteada. (99%).</t>
  </si>
  <si>
    <t>Los soportes suministrados y la descripción de los mismos en la matriz, están relacionados con la actividad planteada. (98%).</t>
  </si>
  <si>
    <t>Los soportes suministrados y la descripción de los mismos en la matriz, están relacionados con la actividad planteada. (66%).</t>
  </si>
  <si>
    <t>Los soportes suministrados y la descripción de los mismos en la matriz, están relacionados con la actividad planteada. (83%).</t>
  </si>
  <si>
    <t>Los soportes suministrados y la descripción de los mismos en la matriz, están relacionados con la actividad planteada. (87%).</t>
  </si>
  <si>
    <t>Los soportes suministrados y la descripción de los mismos en la matriz, están relacionados con la actividad planteada. (77%).</t>
  </si>
  <si>
    <t>Los soportes suministrados y la descripción de los mismos en la matriz, están relacionados con la actividad planteada. (89%).</t>
  </si>
  <si>
    <t>Los soportes suministrados y la descripción de los mismos en la matriz, están relacionados con la actividad planteada. (92%).</t>
  </si>
  <si>
    <t>Los soportes suministrados y la descripción de los mismos en la matriz, están relacionados con la actividad planteada. 100%.</t>
  </si>
  <si>
    <t>Se presenta un avance parcial del 30% en el cumplimiento de la ejecución de 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</si>
</sst>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78">
    <font>
      <sz val="11"/>
      <color theme="1"/>
      <name val="Arial"/>
      <scheme val="minor"/>
    </font>
    <font>
      <sz val="11"/>
      <color theme="1"/>
      <name val="Arial"/>
      <family val="2"/>
      <scheme val="minor"/>
    </font>
    <font>
      <sz val="11"/>
      <color theme="1"/>
      <name val="Calibri"/>
    </font>
    <font>
      <sz val="11"/>
      <color theme="1"/>
      <name val="Arial"/>
    </font>
    <font>
      <sz val="10"/>
      <color theme="1"/>
      <name val="Arial Narrow"/>
    </font>
    <font>
      <b/>
      <sz val="14"/>
      <color theme="1"/>
      <name val="Arial Narrow"/>
    </font>
    <font>
      <sz val="11"/>
      <name val="Arial"/>
    </font>
    <font>
      <b/>
      <sz val="10"/>
      <color theme="1"/>
      <name val="Arial Narrow"/>
    </font>
    <font>
      <sz val="12"/>
      <color rgb="FF000000"/>
      <name val="Arial Narrow"/>
    </font>
    <font>
      <sz val="11"/>
      <color rgb="FF000000"/>
      <name val="&quot;Arial Narrow&quot;"/>
    </font>
    <font>
      <sz val="11"/>
      <color rgb="FF000000"/>
      <name val="Inconsolata"/>
    </font>
    <font>
      <sz val="12"/>
      <color theme="1"/>
      <name val="Arial Narrow"/>
    </font>
    <font>
      <sz val="11"/>
      <color theme="1"/>
      <name val="&quot;Arial Narrow&quot;"/>
    </font>
    <font>
      <i/>
      <sz val="10"/>
      <color theme="1"/>
      <name val="Arial Narrow"/>
    </font>
    <font>
      <b/>
      <i/>
      <sz val="12"/>
      <color rgb="FF000000"/>
      <name val="Arial Narrow"/>
    </font>
    <font>
      <b/>
      <i/>
      <sz val="10"/>
      <color theme="1"/>
      <name val="Arial Narrow"/>
    </font>
    <font>
      <sz val="8"/>
      <color theme="1"/>
      <name val="Calibri"/>
    </font>
    <font>
      <b/>
      <sz val="11"/>
      <color theme="1"/>
      <name val="Arial"/>
    </font>
    <font>
      <b/>
      <sz val="12"/>
      <color theme="1"/>
      <name val="Arial Narrow"/>
    </font>
    <font>
      <u/>
      <sz val="10"/>
      <color rgb="FF000000"/>
      <name val="Arial Narrow"/>
    </font>
    <font>
      <u/>
      <sz val="10"/>
      <color rgb="FF000000"/>
      <name val="Arial Narrow"/>
    </font>
    <font>
      <sz val="10"/>
      <color rgb="FF000000"/>
      <name val="Arial Narrow"/>
    </font>
    <font>
      <u/>
      <sz val="10"/>
      <color rgb="FF000000"/>
      <name val="Arial Narrow"/>
    </font>
    <font>
      <u/>
      <sz val="10"/>
      <color theme="1"/>
      <name val="Arial Narrow"/>
    </font>
    <font>
      <u/>
      <sz val="10"/>
      <color theme="1"/>
      <name val="Arial Narrow"/>
    </font>
    <font>
      <sz val="14"/>
      <color theme="1"/>
      <name val="Calibri"/>
    </font>
    <font>
      <b/>
      <sz val="14"/>
      <color theme="1"/>
      <name val="Calibri"/>
    </font>
    <font>
      <sz val="14"/>
      <color theme="1"/>
      <name val="Arial Narrow"/>
    </font>
    <font>
      <u/>
      <sz val="10"/>
      <color theme="1"/>
      <name val="Arial Narrow"/>
    </font>
    <font>
      <u/>
      <sz val="10"/>
      <color rgb="FF000000"/>
      <name val="Arial Narrow"/>
    </font>
    <font>
      <u/>
      <sz val="10"/>
      <color rgb="FF0000FF"/>
      <name val="Arial Narrow"/>
    </font>
    <font>
      <u/>
      <sz val="10"/>
      <color rgb="FF000000"/>
      <name val="Arial Narrow"/>
    </font>
    <font>
      <b/>
      <sz val="11"/>
      <color theme="1"/>
      <name val="Calibri"/>
    </font>
    <font>
      <b/>
      <sz val="16"/>
      <color theme="1"/>
      <name val="Calibri"/>
    </font>
    <font>
      <sz val="12"/>
      <color theme="1"/>
      <name val="Calibri"/>
    </font>
    <font>
      <u/>
      <sz val="10"/>
      <color rgb="FF0000FF"/>
      <name val="Arial Narrow"/>
    </font>
    <font>
      <u/>
      <sz val="10"/>
      <color rgb="FF0000FF"/>
      <name val="Arial Narrow"/>
    </font>
    <font>
      <u/>
      <sz val="11"/>
      <color rgb="FF0000FF"/>
      <name val="Arial"/>
    </font>
    <font>
      <u/>
      <sz val="10"/>
      <color rgb="FF333300"/>
      <name val="Arial Narrow"/>
    </font>
    <font>
      <u/>
      <sz val="10"/>
      <color theme="1"/>
      <name val="Arial Narrow"/>
    </font>
    <font>
      <u/>
      <sz val="10"/>
      <color rgb="FF000000"/>
      <name val="Arial Narrow"/>
    </font>
    <font>
      <u/>
      <sz val="10"/>
      <color theme="1"/>
      <name val="Arial Narrow"/>
    </font>
    <font>
      <u/>
      <sz val="10"/>
      <color theme="1"/>
      <name val="Arial Narrow"/>
    </font>
    <font>
      <u/>
      <sz val="10"/>
      <color theme="1"/>
      <name val="Arial Narrow"/>
    </font>
    <font>
      <b/>
      <sz val="12"/>
      <color rgb="FF000000"/>
      <name val="Arial Narrow"/>
    </font>
    <font>
      <b/>
      <sz val="12"/>
      <color rgb="FF333300"/>
      <name val="Arial Narrow"/>
    </font>
    <font>
      <b/>
      <sz val="10"/>
      <color rgb="FF000000"/>
      <name val="Arial Narrow"/>
    </font>
    <font>
      <sz val="10"/>
      <color theme="1"/>
      <name val="Calibri"/>
    </font>
    <font>
      <b/>
      <i/>
      <sz val="12"/>
      <color theme="1"/>
      <name val="Arial Narrow"/>
    </font>
    <font>
      <b/>
      <i/>
      <sz val="14"/>
      <color theme="1"/>
      <name val="Arial Narrow"/>
    </font>
    <font>
      <sz val="11"/>
      <color rgb="FF000000"/>
      <name val="&quot;Arial Narrow&quot;, Arial"/>
    </font>
    <font>
      <sz val="11"/>
      <color rgb="FFFF0000"/>
      <name val="&quot;Arial Narrow&quot;"/>
    </font>
    <font>
      <b/>
      <i/>
      <sz val="14"/>
      <color rgb="FFFF0000"/>
      <name val="Arial Narrow"/>
    </font>
    <font>
      <u/>
      <sz val="10"/>
      <color rgb="FF1155CC"/>
      <name val="Arial Narrow"/>
    </font>
    <font>
      <u/>
      <sz val="11"/>
      <color rgb="FF1155CC"/>
      <name val="&quot;Arial Narrow&quot;, Arial"/>
    </font>
    <font>
      <sz val="10"/>
      <color rgb="FF1155CC"/>
      <name val="Arial Narrow"/>
    </font>
    <font>
      <sz val="10"/>
      <name val="Arial Narrow"/>
    </font>
    <font>
      <sz val="10"/>
      <color rgb="FF333300"/>
      <name val="Arial Narrow"/>
    </font>
    <font>
      <strike/>
      <sz val="10"/>
      <color theme="1"/>
      <name val="Arial Narrow"/>
    </font>
    <font>
      <i/>
      <u/>
      <sz val="10"/>
      <color theme="1"/>
      <name val="Arial Narrow"/>
    </font>
    <font>
      <b/>
      <i/>
      <sz val="16"/>
      <color theme="1"/>
      <name val="Calibri"/>
    </font>
    <font>
      <b/>
      <sz val="12"/>
      <color theme="1"/>
      <name val="Calibri"/>
    </font>
    <font>
      <sz val="10"/>
      <color rgb="FFFF0000"/>
      <name val="Arial Narrow"/>
    </font>
    <font>
      <sz val="11"/>
      <name val="Arial Narrow"/>
    </font>
    <font>
      <u/>
      <sz val="10"/>
      <color rgb="FFFFFFFF"/>
      <name val="Arial Narrow"/>
    </font>
    <font>
      <sz val="11"/>
      <color rgb="FF1155CC"/>
      <name val="&quot;Arial Narrow&quot;, Arial"/>
    </font>
    <font>
      <sz val="10"/>
      <color theme="1"/>
      <name val="Arial Narrow"/>
      <family val="2"/>
    </font>
    <font>
      <sz val="11"/>
      <color theme="1"/>
      <name val="Arial"/>
      <family val="2"/>
    </font>
    <font>
      <b/>
      <sz val="10"/>
      <color theme="1"/>
      <name val="Arial Narrow"/>
      <family val="2"/>
    </font>
    <font>
      <sz val="10"/>
      <color theme="1"/>
      <name val="&quot;Arial Narrow&quot;"/>
    </font>
    <font>
      <b/>
      <i/>
      <sz val="14"/>
      <color theme="1"/>
      <name val="Arial Narrow"/>
      <family val="2"/>
    </font>
    <font>
      <u/>
      <sz val="10"/>
      <color rgb="FF000000"/>
      <name val="Arial Narrow"/>
      <family val="2"/>
    </font>
    <font>
      <sz val="10"/>
      <color rgb="FF000000"/>
      <name val="Arial Narrow"/>
      <family val="2"/>
    </font>
    <font>
      <u/>
      <sz val="10"/>
      <color rgb="FF1155CC"/>
      <name val="Arial Narrow"/>
      <family val="2"/>
    </font>
    <font>
      <u/>
      <sz val="10"/>
      <color theme="1"/>
      <name val="Arial Narrow"/>
      <family val="2"/>
    </font>
    <font>
      <sz val="10"/>
      <color rgb="FF1155CC"/>
      <name val="Arial Narrow"/>
      <family val="2"/>
    </font>
    <font>
      <b/>
      <i/>
      <sz val="8"/>
      <color theme="1"/>
      <name val="Arial Narrow"/>
      <family val="2"/>
    </font>
    <font>
      <sz val="10"/>
      <name val="Arial Narrow"/>
      <family val="2"/>
    </font>
  </fonts>
  <fills count="16">
    <fill>
      <patternFill patternType="none"/>
    </fill>
    <fill>
      <patternFill patternType="gray125"/>
    </fill>
    <fill>
      <patternFill patternType="solid">
        <fgColor rgb="FFE2EFD9"/>
        <bgColor rgb="FFE2EFD9"/>
      </patternFill>
    </fill>
    <fill>
      <patternFill patternType="solid">
        <fgColor theme="0"/>
        <bgColor theme="0"/>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rgb="FF93C47D"/>
        <bgColor rgb="FF93C47D"/>
      </patternFill>
    </fill>
    <fill>
      <patternFill patternType="solid">
        <fgColor rgb="FF6AA84F"/>
        <bgColor rgb="FF6AA84F"/>
      </patternFill>
    </fill>
    <fill>
      <patternFill patternType="solid">
        <fgColor rgb="FFB6D7A8"/>
        <bgColor rgb="FFB6D7A8"/>
      </patternFill>
    </fill>
    <fill>
      <patternFill patternType="solid">
        <fgColor rgb="FFB4C6E7"/>
        <bgColor rgb="FFB4C6E7"/>
      </patternFill>
    </fill>
    <fill>
      <patternFill patternType="solid">
        <fgColor theme="0"/>
        <bgColor rgb="FFE2EFD9"/>
      </patternFill>
    </fill>
    <fill>
      <patternFill patternType="solid">
        <fgColor theme="9" tint="0.59999389629810485"/>
        <bgColor rgb="FFBDD6EE"/>
      </patternFill>
    </fill>
    <fill>
      <patternFill patternType="solid">
        <fgColor rgb="FFFFFFFF"/>
        <bgColor indexed="64"/>
      </patternFill>
    </fill>
    <fill>
      <patternFill patternType="solid">
        <fgColor theme="0"/>
        <bgColor indexed="64"/>
      </patternFill>
    </fill>
    <fill>
      <patternFill patternType="solid">
        <fgColor theme="0"/>
        <bgColor rgb="FFFFFFFF"/>
      </patternFill>
    </fill>
  </fills>
  <borders count="121">
    <border>
      <left/>
      <right/>
      <top/>
      <bottom/>
      <diagonal/>
    </border>
    <border>
      <left/>
      <right/>
      <top/>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2F5496"/>
      </left>
      <right style="medium">
        <color rgb="FF2F5496"/>
      </right>
      <top/>
      <bottom style="medium">
        <color rgb="FF2F5496"/>
      </bottom>
      <diagonal/>
    </border>
    <border>
      <left style="medium">
        <color rgb="FF2F5496"/>
      </left>
      <right/>
      <top/>
      <bottom style="medium">
        <color rgb="FF2F5496"/>
      </bottom>
      <diagonal/>
    </border>
    <border>
      <left/>
      <right style="medium">
        <color rgb="FF2F5496"/>
      </right>
      <top/>
      <bottom style="medium">
        <color rgb="FF2F5496"/>
      </bottom>
      <diagonal/>
    </border>
    <border>
      <left style="medium">
        <color rgb="FF2F5496"/>
      </left>
      <right/>
      <top/>
      <bottom style="medium">
        <color rgb="FF2F5496"/>
      </bottom>
      <diagonal/>
    </border>
    <border>
      <left style="thin">
        <color rgb="FF000000"/>
      </left>
      <right style="thin">
        <color rgb="FF000000"/>
      </right>
      <top/>
      <bottom style="thin">
        <color rgb="FF000000"/>
      </bottom>
      <diagonal/>
    </border>
    <border>
      <left style="medium">
        <color rgb="FF2F5496"/>
      </left>
      <right style="medium">
        <color rgb="FF2F5496"/>
      </right>
      <top style="medium">
        <color rgb="FF2F5496"/>
      </top>
      <bottom/>
      <diagonal/>
    </border>
    <border>
      <left style="medium">
        <color rgb="FF2F5496"/>
      </left>
      <right style="medium">
        <color rgb="FF2F5496"/>
      </right>
      <top style="medium">
        <color rgb="FF2F5496"/>
      </top>
      <bottom style="medium">
        <color rgb="FF2F5496"/>
      </bottom>
      <diagonal/>
    </border>
    <border>
      <left style="thin">
        <color rgb="FF000000"/>
      </left>
      <right style="thin">
        <color rgb="FF000000"/>
      </right>
      <top style="thin">
        <color rgb="FF000000"/>
      </top>
      <bottom style="thin">
        <color rgb="FF000000"/>
      </bottom>
      <diagonal/>
    </border>
    <border>
      <left style="medium">
        <color rgb="FF2F5496"/>
      </left>
      <right style="medium">
        <color rgb="FF2F5496"/>
      </right>
      <top/>
      <bottom/>
      <diagonal/>
    </border>
    <border>
      <left style="medium">
        <color rgb="FF2F5496"/>
      </left>
      <right style="thin">
        <color rgb="FF000000"/>
      </right>
      <top/>
      <bottom style="thin">
        <color rgb="FF000000"/>
      </bottom>
      <diagonal/>
    </border>
    <border>
      <left style="medium">
        <color rgb="FF2F5496"/>
      </left>
      <right style="medium">
        <color rgb="FF2F5496"/>
      </right>
      <top/>
      <bottom style="medium">
        <color rgb="FF2F5496"/>
      </bottom>
      <diagonal/>
    </border>
    <border>
      <left style="medium">
        <color rgb="FF2F5496"/>
      </left>
      <right style="thin">
        <color rgb="FF000000"/>
      </right>
      <top style="thin">
        <color rgb="FF000000"/>
      </top>
      <bottom style="thin">
        <color rgb="FF000000"/>
      </bottom>
      <diagonal/>
    </border>
    <border>
      <left style="medium">
        <color rgb="FF2F5496"/>
      </left>
      <right style="medium">
        <color rgb="FF2F5496"/>
      </right>
      <top/>
      <bottom/>
      <diagonal/>
    </border>
    <border>
      <left style="thin">
        <color rgb="FF000000"/>
      </left>
      <right style="thin">
        <color rgb="FF000000"/>
      </right>
      <top style="thin">
        <color rgb="FF000000"/>
      </top>
      <bottom/>
      <diagonal/>
    </border>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medium">
        <color rgb="FF000000"/>
      </top>
      <bottom style="medium">
        <color rgb="FF000000"/>
      </bottom>
      <diagonal/>
    </border>
    <border>
      <left/>
      <right style="thick">
        <color rgb="FF000000"/>
      </right>
      <top style="medium">
        <color rgb="FF000000"/>
      </top>
      <bottom style="medium">
        <color rgb="FF000000"/>
      </bottom>
      <diagonal/>
    </border>
    <border>
      <left/>
      <right/>
      <top style="medium">
        <color rgb="FF000000"/>
      </top>
      <bottom style="medium">
        <color rgb="FF000000"/>
      </bottom>
      <diagonal/>
    </border>
    <border>
      <left style="thick">
        <color rgb="FF000000"/>
      </left>
      <right style="thick">
        <color rgb="FF000000"/>
      </right>
      <top style="thick">
        <color rgb="FF000000"/>
      </top>
      <bottom style="thick">
        <color rgb="FF000000"/>
      </bottom>
      <diagonal/>
    </border>
    <border>
      <left/>
      <right/>
      <top/>
      <bottom/>
      <diagonal/>
    </border>
    <border>
      <left/>
      <right/>
      <top/>
      <bottom/>
      <diagonal/>
    </border>
    <border>
      <left style="thin">
        <color theme="0"/>
      </left>
      <right/>
      <top/>
      <bottom/>
      <diagonal/>
    </border>
    <border>
      <left style="medium">
        <color rgb="FF000000"/>
      </left>
      <right/>
      <top/>
      <bottom/>
      <diagonal/>
    </border>
    <border>
      <left/>
      <right/>
      <top/>
      <bottom/>
      <diagonal/>
    </border>
    <border>
      <left style="medium">
        <color rgb="FF000000"/>
      </left>
      <right style="medium">
        <color rgb="FF2F5496"/>
      </right>
      <top style="medium">
        <color rgb="FF000000"/>
      </top>
      <bottom style="medium">
        <color rgb="FF000000"/>
      </bottom>
      <diagonal/>
    </border>
    <border>
      <left style="medium">
        <color rgb="FF2F5496"/>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style="thick">
        <color rgb="FF000000"/>
      </top>
      <bottom style="thick">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diagonal/>
    </border>
    <border>
      <left style="medium">
        <color rgb="FF000000"/>
      </left>
      <right/>
      <top/>
      <bottom/>
      <diagonal/>
    </border>
    <border>
      <left/>
      <right/>
      <top/>
      <bottom/>
      <diagonal/>
    </border>
    <border>
      <left/>
      <right/>
      <top/>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thick">
        <color rgb="FF000000"/>
      </left>
      <right style="medium">
        <color rgb="FF000000"/>
      </right>
      <top style="thick">
        <color rgb="FF000000"/>
      </top>
      <bottom style="thick">
        <color rgb="FF000000"/>
      </bottom>
      <diagonal/>
    </border>
    <border>
      <left style="medium">
        <color rgb="FF000000"/>
      </left>
      <right style="thick">
        <color rgb="FF000000"/>
      </right>
      <top style="thick">
        <color rgb="FF000000"/>
      </top>
      <bottom style="thick">
        <color rgb="FF000000"/>
      </bottom>
      <diagonal/>
    </border>
    <border>
      <left style="medium">
        <color rgb="FF000000"/>
      </left>
      <right style="thick">
        <color rgb="FF000000"/>
      </right>
      <top style="thick">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ck">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CCCCCC"/>
      </top>
      <bottom style="medium">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style="thin">
        <color theme="0"/>
      </left>
      <right/>
      <top/>
      <bottom/>
      <diagonal/>
    </border>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ck">
        <color rgb="FF000000"/>
      </right>
      <top/>
      <bottom style="thick">
        <color rgb="FF000000"/>
      </bottom>
      <diagonal/>
    </border>
    <border>
      <left style="medium">
        <color rgb="FF000000"/>
      </left>
      <right/>
      <top style="medium">
        <color rgb="FFCCCCCC"/>
      </top>
      <bottom/>
      <diagonal/>
    </border>
    <border>
      <left/>
      <right style="medium">
        <color rgb="FF000000"/>
      </right>
      <top style="medium">
        <color indexed="64"/>
      </top>
      <bottom style="medium">
        <color indexed="64"/>
      </bottom>
      <diagonal/>
    </border>
    <border>
      <left/>
      <right style="thick">
        <color rgb="FF000000"/>
      </right>
      <top style="medium">
        <color indexed="64"/>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thick">
        <color rgb="FF000000"/>
      </left>
      <right style="medium">
        <color rgb="FF000000"/>
      </right>
      <top style="thick">
        <color rgb="FF000000"/>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356">
    <xf numFmtId="0" fontId="0" fillId="0" borderId="0" xfId="0" applyFont="1" applyAlignment="1"/>
    <xf numFmtId="0" fontId="2" fillId="2" borderId="1" xfId="0" applyFont="1" applyFill="1" applyBorder="1"/>
    <xf numFmtId="0" fontId="3" fillId="2" borderId="1" xfId="0" applyFont="1" applyFill="1" applyBorder="1"/>
    <xf numFmtId="0" fontId="3" fillId="2" borderId="1" xfId="0" applyFont="1" applyFill="1" applyBorder="1" applyAlignment="1">
      <alignment horizontal="center"/>
    </xf>
    <xf numFmtId="0" fontId="3" fillId="2" borderId="2" xfId="0" applyFont="1" applyFill="1" applyBorder="1"/>
    <xf numFmtId="0" fontId="4" fillId="2" borderId="2" xfId="0" applyFont="1" applyFill="1" applyBorder="1"/>
    <xf numFmtId="0" fontId="4" fillId="2" borderId="1" xfId="0" applyFont="1" applyFill="1" applyBorder="1"/>
    <xf numFmtId="0" fontId="7" fillId="3" borderId="6" xfId="0" applyFont="1" applyFill="1" applyBorder="1" applyAlignment="1">
      <alignment horizontal="center" vertical="center"/>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12" xfId="0" applyFont="1" applyFill="1" applyBorder="1" applyAlignment="1">
      <alignment horizontal="left" vertical="center" wrapText="1"/>
    </xf>
    <xf numFmtId="164" fontId="4" fillId="3" borderId="12" xfId="0" applyNumberFormat="1" applyFont="1" applyFill="1" applyBorder="1" applyAlignment="1">
      <alignment vertical="center" wrapText="1"/>
    </xf>
    <xf numFmtId="164" fontId="4" fillId="0" borderId="12" xfId="0" applyNumberFormat="1" applyFont="1" applyBorder="1" applyAlignment="1">
      <alignment horizontal="center" vertical="center" wrapText="1"/>
    </xf>
    <xf numFmtId="0" fontId="4" fillId="6" borderId="13" xfId="0" applyFont="1" applyFill="1" applyBorder="1" applyAlignment="1">
      <alignment wrapText="1"/>
    </xf>
    <xf numFmtId="9" fontId="4" fillId="0" borderId="13" xfId="0" applyNumberFormat="1" applyFont="1" applyBorder="1" applyAlignment="1">
      <alignment horizontal="center" vertical="center" wrapText="1"/>
    </xf>
    <xf numFmtId="0" fontId="4" fillId="6" borderId="13" xfId="0" applyFont="1" applyFill="1" applyBorder="1" applyAlignment="1">
      <alignment vertical="top" wrapText="1"/>
    </xf>
    <xf numFmtId="164" fontId="4" fillId="6" borderId="12" xfId="0" applyNumberFormat="1" applyFont="1" applyFill="1" applyBorder="1" applyAlignment="1">
      <alignment horizontal="center" vertical="center" wrapText="1"/>
    </xf>
    <xf numFmtId="9" fontId="4" fillId="3" borderId="13" xfId="0" applyNumberFormat="1" applyFont="1" applyFill="1" applyBorder="1" applyAlignment="1">
      <alignment horizontal="center" vertical="center" wrapText="1"/>
    </xf>
    <xf numFmtId="0" fontId="4" fillId="3" borderId="12" xfId="0" applyFont="1" applyFill="1" applyBorder="1" applyAlignment="1">
      <alignment vertical="center" wrapText="1"/>
    </xf>
    <xf numFmtId="0" fontId="2" fillId="2" borderId="1" xfId="0" applyFont="1" applyFill="1" applyBorder="1" applyAlignment="1">
      <alignment vertical="center"/>
    </xf>
    <xf numFmtId="0" fontId="13" fillId="3" borderId="12" xfId="0" applyFont="1" applyFill="1" applyBorder="1" applyAlignment="1">
      <alignment horizontal="center" vertical="center" wrapText="1"/>
    </xf>
    <xf numFmtId="0" fontId="4" fillId="3" borderId="11" xfId="0" applyFont="1" applyFill="1" applyBorder="1" applyAlignment="1">
      <alignment horizontal="center" vertical="center" wrapText="1"/>
    </xf>
    <xf numFmtId="164" fontId="4" fillId="3" borderId="11" xfId="0" applyNumberFormat="1" applyFont="1" applyFill="1" applyBorder="1" applyAlignment="1">
      <alignment vertical="center" wrapText="1"/>
    </xf>
    <xf numFmtId="164" fontId="4" fillId="6" borderId="11" xfId="0" applyNumberFormat="1" applyFont="1" applyFill="1" applyBorder="1" applyAlignment="1">
      <alignment horizontal="center" vertical="center" wrapText="1"/>
    </xf>
    <xf numFmtId="9" fontId="4" fillId="0" borderId="19" xfId="0" applyNumberFormat="1" applyFont="1" applyBorder="1" applyAlignment="1">
      <alignment horizontal="center" vertical="center" wrapText="1"/>
    </xf>
    <xf numFmtId="0" fontId="4" fillId="6" borderId="2" xfId="0" applyFont="1" applyFill="1" applyBorder="1" applyAlignment="1">
      <alignment wrapText="1"/>
    </xf>
    <xf numFmtId="0" fontId="2" fillId="2" borderId="20" xfId="0" applyFont="1" applyFill="1" applyBorder="1"/>
    <xf numFmtId="0" fontId="4" fillId="2" borderId="24" xfId="0" applyFont="1" applyFill="1" applyBorder="1"/>
    <xf numFmtId="0" fontId="3" fillId="2" borderId="24" xfId="0" applyFont="1" applyFill="1" applyBorder="1"/>
    <xf numFmtId="9" fontId="15" fillId="7" borderId="25" xfId="0" applyNumberFormat="1" applyFont="1" applyFill="1" applyBorder="1" applyAlignment="1">
      <alignment horizontal="center" vertical="center"/>
    </xf>
    <xf numFmtId="0" fontId="3" fillId="2" borderId="26" xfId="0" applyFont="1" applyFill="1" applyBorder="1"/>
    <xf numFmtId="0" fontId="2" fillId="2" borderId="29" xfId="0" applyFont="1" applyFill="1" applyBorder="1"/>
    <xf numFmtId="0" fontId="2" fillId="2" borderId="29" xfId="0" applyFont="1" applyFill="1" applyBorder="1" applyAlignment="1">
      <alignment horizontal="center"/>
    </xf>
    <xf numFmtId="0" fontId="3" fillId="2" borderId="29" xfId="0" applyFont="1" applyFill="1" applyBorder="1"/>
    <xf numFmtId="0" fontId="2" fillId="0" borderId="0" xfId="0" applyFont="1" applyAlignment="1">
      <alignment horizontal="center"/>
    </xf>
    <xf numFmtId="0" fontId="3" fillId="0" borderId="0" xfId="0" applyFont="1"/>
    <xf numFmtId="0" fontId="4" fillId="0" borderId="0" xfId="0" applyFont="1"/>
    <xf numFmtId="0" fontId="16" fillId="2" borderId="1" xfId="0" applyFont="1" applyFill="1" applyBorder="1"/>
    <xf numFmtId="0" fontId="3" fillId="0" borderId="13" xfId="0" applyFont="1" applyBorder="1"/>
    <xf numFmtId="0" fontId="4" fillId="0" borderId="13" xfId="0" applyFont="1" applyBorder="1" applyAlignment="1">
      <alignment horizontal="center" vertical="center"/>
    </xf>
    <xf numFmtId="0" fontId="4" fillId="0" borderId="0" xfId="0" applyFont="1" applyAlignment="1">
      <alignment horizontal="center" vertical="center"/>
    </xf>
    <xf numFmtId="0" fontId="17" fillId="2" borderId="2" xfId="0" applyFont="1" applyFill="1" applyBorder="1"/>
    <xf numFmtId="0" fontId="7"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xf numFmtId="0" fontId="4" fillId="3" borderId="1" xfId="0" applyFont="1" applyFill="1" applyBorder="1" applyAlignment="1">
      <alignment horizontal="center" vertical="center"/>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12" xfId="0" applyFont="1" applyFill="1" applyBorder="1" applyAlignment="1">
      <alignment horizontal="center" vertical="center" wrapText="1"/>
    </xf>
    <xf numFmtId="164" fontId="4" fillId="3" borderId="12" xfId="0" applyNumberFormat="1" applyFont="1" applyFill="1" applyBorder="1" applyAlignment="1">
      <alignment horizontal="center" vertical="center" wrapText="1"/>
    </xf>
    <xf numFmtId="0" fontId="19" fillId="6" borderId="13" xfId="0" applyFont="1" applyFill="1" applyBorder="1" applyAlignment="1">
      <alignment vertical="top" wrapText="1"/>
    </xf>
    <xf numFmtId="9" fontId="10" fillId="6" borderId="13" xfId="0" applyNumberFormat="1" applyFont="1" applyFill="1" applyBorder="1" applyAlignment="1">
      <alignment horizontal="center" vertical="center"/>
    </xf>
    <xf numFmtId="0" fontId="4" fillId="3" borderId="28" xfId="0" applyFont="1" applyFill="1" applyBorder="1"/>
    <xf numFmtId="0" fontId="21" fillId="6" borderId="13" xfId="0" applyFont="1" applyFill="1" applyBorder="1" applyAlignment="1">
      <alignment vertical="top" wrapText="1"/>
    </xf>
    <xf numFmtId="0" fontId="4" fillId="6" borderId="13" xfId="0" applyFont="1" applyFill="1" applyBorder="1"/>
    <xf numFmtId="0" fontId="22" fillId="6" borderId="13" xfId="0" applyFont="1" applyFill="1" applyBorder="1" applyAlignment="1">
      <alignment wrapText="1"/>
    </xf>
    <xf numFmtId="0" fontId="21" fillId="6" borderId="13" xfId="0" applyFont="1" applyFill="1" applyBorder="1" applyAlignment="1">
      <alignment wrapText="1"/>
    </xf>
    <xf numFmtId="0" fontId="4" fillId="6" borderId="13" xfId="0" applyFont="1" applyFill="1" applyBorder="1" applyAlignment="1">
      <alignment vertical="top"/>
    </xf>
    <xf numFmtId="0" fontId="7" fillId="3" borderId="11" xfId="0" applyFont="1" applyFill="1" applyBorder="1" applyAlignment="1">
      <alignment horizontal="center" vertical="center" wrapText="1"/>
    </xf>
    <xf numFmtId="0" fontId="4" fillId="3" borderId="11" xfId="0" applyFont="1" applyFill="1" applyBorder="1" applyAlignment="1">
      <alignment horizontal="left" vertical="center" wrapText="1"/>
    </xf>
    <xf numFmtId="0" fontId="4" fillId="3" borderId="11" xfId="0" applyFont="1" applyFill="1" applyBorder="1" applyAlignment="1">
      <alignment vertical="center" wrapText="1"/>
    </xf>
    <xf numFmtId="9" fontId="10" fillId="6" borderId="19" xfId="0" applyNumberFormat="1" applyFont="1" applyFill="1" applyBorder="1" applyAlignment="1">
      <alignment horizontal="center" vertical="center"/>
    </xf>
    <xf numFmtId="0" fontId="16" fillId="2" borderId="20" xfId="0" applyFont="1" applyFill="1" applyBorder="1"/>
    <xf numFmtId="0" fontId="16" fillId="0" borderId="0" xfId="0" applyFont="1"/>
    <xf numFmtId="0" fontId="17" fillId="0" borderId="0" xfId="0" applyFont="1"/>
    <xf numFmtId="0" fontId="7" fillId="0" borderId="0" xfId="0" applyFont="1" applyAlignment="1">
      <alignment horizontal="center" vertical="center"/>
    </xf>
    <xf numFmtId="0" fontId="25" fillId="2" borderId="1" xfId="0" applyFont="1" applyFill="1" applyBorder="1"/>
    <xf numFmtId="0" fontId="7" fillId="3" borderId="40" xfId="0" applyFont="1" applyFill="1" applyBorder="1" applyAlignment="1">
      <alignment horizontal="center" vertical="center" wrapText="1"/>
    </xf>
    <xf numFmtId="0" fontId="28" fillId="6" borderId="13" xfId="0" applyFont="1" applyFill="1" applyBorder="1" applyAlignment="1">
      <alignment wrapText="1"/>
    </xf>
    <xf numFmtId="0" fontId="4" fillId="0" borderId="12" xfId="0" applyFont="1" applyBorder="1" applyAlignment="1">
      <alignment horizontal="left" vertical="top" wrapText="1"/>
    </xf>
    <xf numFmtId="0" fontId="4" fillId="0" borderId="12" xfId="0" applyFont="1" applyBorder="1" applyAlignment="1">
      <alignment horizontal="left" vertical="center" wrapText="1"/>
    </xf>
    <xf numFmtId="0" fontId="4" fillId="0" borderId="13" xfId="0" applyFont="1" applyBorder="1" applyAlignment="1">
      <alignment vertical="top" wrapText="1"/>
    </xf>
    <xf numFmtId="0" fontId="4" fillId="0" borderId="13" xfId="0" applyFont="1" applyBorder="1" applyAlignment="1">
      <alignment vertical="top" wrapText="1"/>
    </xf>
    <xf numFmtId="0" fontId="21" fillId="0" borderId="13" xfId="0" applyFont="1" applyBorder="1" applyAlignment="1">
      <alignment vertical="top" wrapText="1"/>
    </xf>
    <xf numFmtId="0" fontId="21" fillId="0" borderId="13" xfId="0" applyFont="1" applyBorder="1" applyAlignment="1">
      <alignment vertical="top" wrapText="1"/>
    </xf>
    <xf numFmtId="0" fontId="4" fillId="0" borderId="13" xfId="0" applyFont="1" applyBorder="1" applyAlignment="1">
      <alignment wrapText="1"/>
    </xf>
    <xf numFmtId="0" fontId="4" fillId="0" borderId="13" xfId="0" applyFont="1" applyBorder="1" applyAlignment="1">
      <alignment wrapText="1"/>
    </xf>
    <xf numFmtId="0" fontId="21" fillId="0" borderId="13" xfId="0" applyFont="1" applyBorder="1" applyAlignment="1">
      <alignment wrapText="1"/>
    </xf>
    <xf numFmtId="9" fontId="4" fillId="8" borderId="13" xfId="0" applyNumberFormat="1" applyFont="1" applyFill="1" applyBorder="1" applyAlignment="1">
      <alignment horizontal="center" vertical="center" wrapText="1"/>
    </xf>
    <xf numFmtId="0" fontId="21" fillId="0" borderId="13" xfId="0" applyFont="1" applyBorder="1" applyAlignment="1">
      <alignment wrapText="1"/>
    </xf>
    <xf numFmtId="0" fontId="29" fillId="0" borderId="13" xfId="0" applyFont="1" applyBorder="1" applyAlignment="1">
      <alignment wrapText="1"/>
    </xf>
    <xf numFmtId="164" fontId="4" fillId="3" borderId="12" xfId="0" applyNumberFormat="1" applyFont="1" applyFill="1" applyBorder="1" applyAlignment="1">
      <alignment horizontal="center" vertical="center"/>
    </xf>
    <xf numFmtId="0" fontId="30" fillId="0" borderId="13" xfId="0" applyFont="1" applyBorder="1" applyAlignment="1">
      <alignment wrapText="1"/>
    </xf>
    <xf numFmtId="0" fontId="31" fillId="0" borderId="13" xfId="0" applyFont="1" applyBorder="1" applyAlignment="1">
      <alignment vertical="top" wrapText="1"/>
    </xf>
    <xf numFmtId="0" fontId="4" fillId="0" borderId="12" xfId="0" applyFont="1" applyBorder="1" applyAlignment="1">
      <alignment horizontal="left" vertical="center" wrapText="1"/>
    </xf>
    <xf numFmtId="164" fontId="4" fillId="3" borderId="12" xfId="0" applyNumberFormat="1" applyFont="1" applyFill="1" applyBorder="1" applyAlignment="1">
      <alignment vertical="top" wrapText="1"/>
    </xf>
    <xf numFmtId="0" fontId="2" fillId="2" borderId="24" xfId="0" applyFont="1" applyFill="1" applyBorder="1"/>
    <xf numFmtId="9" fontId="32" fillId="3" borderId="27" xfId="0" applyNumberFormat="1" applyFont="1" applyFill="1" applyBorder="1" applyAlignment="1">
      <alignment horizontal="center" vertical="center"/>
    </xf>
    <xf numFmtId="0" fontId="2" fillId="2" borderId="28" xfId="0" applyFont="1" applyFill="1" applyBorder="1"/>
    <xf numFmtId="0" fontId="2" fillId="3" borderId="1" xfId="0" applyFont="1" applyFill="1" applyBorder="1"/>
    <xf numFmtId="49" fontId="7" fillId="6" borderId="10" xfId="0" applyNumberFormat="1" applyFont="1" applyFill="1" applyBorder="1" applyAlignment="1">
      <alignment horizontal="center" wrapText="1"/>
    </xf>
    <xf numFmtId="49" fontId="7" fillId="6" borderId="42" xfId="0" applyNumberFormat="1" applyFont="1" applyFill="1" applyBorder="1" applyAlignment="1">
      <alignment horizontal="center" wrapText="1"/>
    </xf>
    <xf numFmtId="0" fontId="7" fillId="3" borderId="40" xfId="0" applyFont="1" applyFill="1" applyBorder="1" applyAlignment="1">
      <alignment horizontal="center" vertical="center"/>
    </xf>
    <xf numFmtId="49" fontId="7" fillId="6" borderId="40" xfId="0" applyNumberFormat="1" applyFont="1" applyFill="1" applyBorder="1" applyAlignment="1">
      <alignment horizontal="center" wrapText="1"/>
    </xf>
    <xf numFmtId="0" fontId="35" fillId="6" borderId="13" xfId="0" applyFont="1" applyFill="1" applyBorder="1" applyAlignment="1">
      <alignment wrapText="1"/>
    </xf>
    <xf numFmtId="9" fontId="4" fillId="6" borderId="13" xfId="0" applyNumberFormat="1" applyFont="1" applyFill="1" applyBorder="1" applyAlignment="1">
      <alignment horizontal="center" vertical="center" wrapText="1"/>
    </xf>
    <xf numFmtId="0" fontId="36" fillId="6" borderId="13" xfId="0" applyFont="1" applyFill="1" applyBorder="1" applyAlignment="1">
      <alignment vertical="top" wrapText="1"/>
    </xf>
    <xf numFmtId="0" fontId="37" fillId="0" borderId="0" xfId="0" applyFont="1" applyAlignment="1">
      <alignment vertical="top"/>
    </xf>
    <xf numFmtId="0" fontId="34" fillId="5" borderId="12" xfId="0" applyFont="1" applyFill="1" applyBorder="1" applyAlignment="1">
      <alignment vertical="center" wrapText="1"/>
    </xf>
    <xf numFmtId="0" fontId="21" fillId="6" borderId="13" xfId="0" applyFont="1" applyFill="1" applyBorder="1" applyAlignment="1">
      <alignment vertical="top" wrapText="1"/>
    </xf>
    <xf numFmtId="0" fontId="38" fillId="6" borderId="13" xfId="0" applyFont="1" applyFill="1" applyBorder="1" applyAlignment="1">
      <alignment vertical="top" wrapText="1"/>
    </xf>
    <xf numFmtId="0" fontId="39" fillId="0" borderId="13" xfId="0" applyFont="1" applyBorder="1" applyAlignment="1">
      <alignment horizontal="left" vertical="top" wrapText="1"/>
    </xf>
    <xf numFmtId="0" fontId="40" fillId="6" borderId="13" xfId="0" applyFont="1" applyFill="1" applyBorder="1" applyAlignment="1">
      <alignment vertical="top" wrapText="1"/>
    </xf>
    <xf numFmtId="0" fontId="41" fillId="6" borderId="13" xfId="0" applyFont="1" applyFill="1" applyBorder="1" applyAlignment="1">
      <alignment vertical="top" wrapText="1"/>
    </xf>
    <xf numFmtId="0" fontId="4" fillId="6" borderId="13" xfId="0" applyFont="1" applyFill="1" applyBorder="1" applyAlignment="1">
      <alignment vertical="top" wrapText="1"/>
    </xf>
    <xf numFmtId="165" fontId="4" fillId="6" borderId="13" xfId="0" applyNumberFormat="1" applyFont="1" applyFill="1" applyBorder="1" applyAlignment="1">
      <alignment horizontal="center" vertical="center" wrapText="1"/>
    </xf>
    <xf numFmtId="0" fontId="42" fillId="0" borderId="13" xfId="0" applyFont="1" applyBorder="1" applyAlignment="1">
      <alignment wrapText="1"/>
    </xf>
    <xf numFmtId="0" fontId="43" fillId="0" borderId="13" xfId="0" applyFont="1" applyBorder="1" applyAlignment="1">
      <alignment vertical="top" wrapText="1"/>
    </xf>
    <xf numFmtId="9" fontId="15" fillId="7" borderId="44" xfId="0" applyNumberFormat="1" applyFont="1" applyFill="1" applyBorder="1" applyAlignment="1">
      <alignment horizontal="center" vertical="center"/>
    </xf>
    <xf numFmtId="0" fontId="4" fillId="3" borderId="45" xfId="0" applyFont="1" applyFill="1" applyBorder="1"/>
    <xf numFmtId="0" fontId="4" fillId="3" borderId="46" xfId="0" applyFont="1" applyFill="1" applyBorder="1"/>
    <xf numFmtId="0" fontId="4" fillId="3" borderId="47" xfId="0" applyFont="1" applyFill="1" applyBorder="1"/>
    <xf numFmtId="0" fontId="4" fillId="3" borderId="1" xfId="0" applyFont="1" applyFill="1" applyBorder="1" applyAlignment="1">
      <alignment horizontal="center"/>
    </xf>
    <xf numFmtId="0" fontId="21" fillId="6" borderId="1" xfId="0" applyFont="1" applyFill="1" applyBorder="1" applyAlignment="1">
      <alignment horizontal="left" vertical="top" wrapText="1"/>
    </xf>
    <xf numFmtId="0" fontId="4" fillId="3" borderId="49" xfId="0" applyFont="1" applyFill="1" applyBorder="1"/>
    <xf numFmtId="0" fontId="21" fillId="6" borderId="50" xfId="0" applyFont="1" applyFill="1" applyBorder="1" applyAlignment="1">
      <alignment horizontal="left" vertical="top" wrapText="1"/>
    </xf>
    <xf numFmtId="0" fontId="21" fillId="6" borderId="70" xfId="0" applyFont="1" applyFill="1" applyBorder="1" applyAlignment="1">
      <alignment horizontal="left" vertical="top" wrapText="1"/>
    </xf>
    <xf numFmtId="0" fontId="4" fillId="3" borderId="71" xfId="0" applyFont="1" applyFill="1" applyBorder="1"/>
    <xf numFmtId="0" fontId="46" fillId="6" borderId="76" xfId="0" applyFont="1" applyFill="1" applyBorder="1" applyAlignment="1">
      <alignment horizontal="center" vertical="center" wrapText="1"/>
    </xf>
    <xf numFmtId="0" fontId="46" fillId="6" borderId="45" xfId="0" applyFont="1" applyFill="1" applyBorder="1" applyAlignment="1">
      <alignment horizontal="center" vertical="center" wrapText="1"/>
    </xf>
    <xf numFmtId="0" fontId="46" fillId="6" borderId="79" xfId="0" applyFont="1" applyFill="1" applyBorder="1" applyAlignment="1">
      <alignment horizontal="center" vertical="center" wrapText="1"/>
    </xf>
    <xf numFmtId="0" fontId="46" fillId="6" borderId="50" xfId="0" applyFont="1" applyFill="1" applyBorder="1" applyAlignment="1">
      <alignment horizontal="center" vertical="center" wrapText="1"/>
    </xf>
    <xf numFmtId="0" fontId="46" fillId="6" borderId="80" xfId="0" applyFont="1" applyFill="1" applyBorder="1" applyAlignment="1">
      <alignment horizontal="center" vertical="center" wrapText="1"/>
    </xf>
    <xf numFmtId="0" fontId="46" fillId="6" borderId="81" xfId="0" applyFont="1" applyFill="1" applyBorder="1" applyAlignment="1">
      <alignment horizontal="center" vertical="center" wrapText="1"/>
    </xf>
    <xf numFmtId="0" fontId="46" fillId="6" borderId="82" xfId="0" applyFont="1" applyFill="1" applyBorder="1" applyAlignment="1">
      <alignment horizontal="center" vertical="center" wrapText="1"/>
    </xf>
    <xf numFmtId="0" fontId="4" fillId="3" borderId="83" xfId="0" applyFont="1" applyFill="1" applyBorder="1" applyAlignment="1">
      <alignment vertical="center" wrapText="1"/>
    </xf>
    <xf numFmtId="0" fontId="4" fillId="3" borderId="84" xfId="0" applyFont="1" applyFill="1" applyBorder="1" applyAlignment="1">
      <alignment horizontal="center" vertical="center" wrapText="1"/>
    </xf>
    <xf numFmtId="0" fontId="4" fillId="3" borderId="84" xfId="0" applyFont="1" applyFill="1" applyBorder="1" applyAlignment="1">
      <alignment wrapText="1"/>
    </xf>
    <xf numFmtId="164" fontId="4" fillId="3" borderId="84" xfId="0" applyNumberFormat="1" applyFont="1" applyFill="1" applyBorder="1" applyAlignment="1">
      <alignment horizontal="center" vertical="center" wrapText="1"/>
    </xf>
    <xf numFmtId="0" fontId="4" fillId="3" borderId="88" xfId="0" applyFont="1" applyFill="1" applyBorder="1" applyAlignment="1">
      <alignment vertical="center" wrapText="1"/>
    </xf>
    <xf numFmtId="0" fontId="4" fillId="3" borderId="13" xfId="0" applyFont="1" applyFill="1" applyBorder="1" applyAlignment="1">
      <alignment horizontal="center" vertical="center" wrapText="1"/>
    </xf>
    <xf numFmtId="0" fontId="4" fillId="3" borderId="13" xfId="0" applyFont="1" applyFill="1" applyBorder="1" applyAlignment="1">
      <alignment wrapText="1"/>
    </xf>
    <xf numFmtId="164" fontId="4" fillId="3" borderId="13" xfId="0" applyNumberFormat="1" applyFont="1" applyFill="1" applyBorder="1" applyAlignment="1">
      <alignment horizontal="center" vertical="center" wrapText="1"/>
    </xf>
    <xf numFmtId="0" fontId="4" fillId="3" borderId="13" xfId="0" applyFont="1" applyFill="1" applyBorder="1" applyAlignment="1">
      <alignment vertical="center" wrapText="1"/>
    </xf>
    <xf numFmtId="0" fontId="4" fillId="6" borderId="88" xfId="0" applyFont="1" applyFill="1" applyBorder="1" applyAlignment="1">
      <alignment vertical="center" wrapText="1"/>
    </xf>
    <xf numFmtId="0" fontId="4" fillId="6" borderId="91" xfId="0" applyFont="1" applyFill="1" applyBorder="1" applyAlignment="1">
      <alignment vertical="center" wrapText="1"/>
    </xf>
    <xf numFmtId="0" fontId="4" fillId="3" borderId="29" xfId="0" applyFont="1" applyFill="1" applyBorder="1"/>
    <xf numFmtId="0" fontId="4" fillId="0" borderId="0" xfId="0" applyFont="1" applyAlignment="1">
      <alignment horizontal="center"/>
    </xf>
    <xf numFmtId="0" fontId="2" fillId="0" borderId="0" xfId="0" applyFont="1"/>
    <xf numFmtId="0" fontId="5" fillId="3" borderId="39" xfId="0" applyFont="1" applyFill="1" applyBorder="1" applyAlignment="1">
      <alignment vertical="center" wrapText="1"/>
    </xf>
    <xf numFmtId="0" fontId="4" fillId="0" borderId="43" xfId="0" applyFont="1" applyBorder="1" applyAlignment="1">
      <alignment vertical="top" wrapText="1"/>
    </xf>
    <xf numFmtId="164" fontId="4" fillId="6" borderId="13" xfId="0" applyNumberFormat="1" applyFont="1" applyFill="1" applyBorder="1"/>
    <xf numFmtId="0" fontId="47" fillId="2" borderId="1" xfId="0" applyFont="1" applyFill="1" applyBorder="1"/>
    <xf numFmtId="0" fontId="4" fillId="0" borderId="13" xfId="0" applyFont="1" applyBorder="1" applyAlignment="1">
      <alignment vertical="top" wrapText="1"/>
    </xf>
    <xf numFmtId="0" fontId="66" fillId="3" borderId="12" xfId="0" applyFont="1" applyFill="1" applyBorder="1" applyAlignment="1">
      <alignment horizontal="left" vertical="center" wrapText="1"/>
    </xf>
    <xf numFmtId="0" fontId="7" fillId="3" borderId="42" xfId="0" applyFont="1" applyFill="1" applyBorder="1" applyAlignment="1">
      <alignment horizontal="center" vertical="center" wrapText="1"/>
    </xf>
    <xf numFmtId="9" fontId="10" fillId="3" borderId="38" xfId="0" applyNumberFormat="1" applyFont="1" applyFill="1" applyBorder="1" applyAlignment="1">
      <alignment horizontal="center" vertical="center"/>
    </xf>
    <xf numFmtId="9" fontId="10" fillId="3" borderId="92" xfId="0" applyNumberFormat="1" applyFont="1" applyFill="1" applyBorder="1" applyAlignment="1">
      <alignment horizontal="center" vertical="center"/>
    </xf>
    <xf numFmtId="0" fontId="3" fillId="11" borderId="98" xfId="0" applyFont="1" applyFill="1" applyBorder="1"/>
    <xf numFmtId="0" fontId="67" fillId="11" borderId="98" xfId="0" applyFont="1" applyFill="1" applyBorder="1" applyAlignment="1">
      <alignment horizontal="justify" vertical="center" wrapText="1"/>
    </xf>
    <xf numFmtId="0" fontId="5" fillId="4" borderId="72" xfId="0" applyFont="1" applyFill="1" applyBorder="1" applyAlignment="1">
      <alignment vertical="center"/>
    </xf>
    <xf numFmtId="0" fontId="6" fillId="0" borderId="75" xfId="0" applyFont="1" applyBorder="1" applyAlignment="1"/>
    <xf numFmtId="0" fontId="6" fillId="0" borderId="74" xfId="0" applyFont="1" applyBorder="1" applyAlignment="1"/>
    <xf numFmtId="0" fontId="68" fillId="12" borderId="99" xfId="0" applyFont="1" applyFill="1" applyBorder="1" applyAlignment="1">
      <alignment horizontal="justify" vertical="center" wrapText="1"/>
    </xf>
    <xf numFmtId="0" fontId="68" fillId="12" borderId="99" xfId="0" applyFont="1" applyFill="1" applyBorder="1" applyAlignment="1">
      <alignment horizontal="center" vertical="center" wrapText="1"/>
    </xf>
    <xf numFmtId="0" fontId="7" fillId="3" borderId="77" xfId="0" applyFont="1" applyFill="1" applyBorder="1" applyAlignment="1">
      <alignment horizontal="center" vertical="center" wrapText="1"/>
    </xf>
    <xf numFmtId="0" fontId="68" fillId="12" borderId="97" xfId="0" applyFont="1" applyFill="1" applyBorder="1" applyAlignment="1">
      <alignment horizontal="center" vertical="center" wrapText="1"/>
    </xf>
    <xf numFmtId="0" fontId="1" fillId="0" borderId="0" xfId="0" applyFont="1" applyAlignment="1"/>
    <xf numFmtId="0" fontId="4" fillId="3" borderId="12" xfId="0" applyFont="1" applyFill="1" applyBorder="1" applyAlignment="1">
      <alignment horizontal="justify" vertical="center" wrapText="1"/>
    </xf>
    <xf numFmtId="9" fontId="10" fillId="6" borderId="38" xfId="0" applyNumberFormat="1" applyFont="1" applyFill="1" applyBorder="1" applyAlignment="1">
      <alignment horizontal="center" vertical="center"/>
    </xf>
    <xf numFmtId="9" fontId="10" fillId="6" borderId="92" xfId="0" applyNumberFormat="1" applyFont="1" applyFill="1" applyBorder="1" applyAlignment="1">
      <alignment horizontal="center" vertical="center"/>
    </xf>
    <xf numFmtId="9" fontId="18" fillId="3" borderId="106" xfId="0" applyNumberFormat="1" applyFont="1" applyFill="1" applyBorder="1" applyAlignment="1">
      <alignment horizontal="center" vertical="center"/>
    </xf>
    <xf numFmtId="9" fontId="15" fillId="9" borderId="109" xfId="0" applyNumberFormat="1" applyFont="1" applyFill="1" applyBorder="1" applyAlignment="1">
      <alignment horizontal="center" vertical="center"/>
    </xf>
    <xf numFmtId="0" fontId="4" fillId="2" borderId="101" xfId="0" applyFont="1" applyFill="1" applyBorder="1"/>
    <xf numFmtId="9" fontId="15" fillId="9" borderId="108" xfId="0" applyNumberFormat="1" applyFont="1" applyFill="1" applyBorder="1" applyAlignment="1">
      <alignment horizontal="center" vertical="center"/>
    </xf>
    <xf numFmtId="0" fontId="4" fillId="3" borderId="102" xfId="0" applyFont="1" applyFill="1" applyBorder="1"/>
    <xf numFmtId="0" fontId="4" fillId="6" borderId="10" xfId="0" applyFont="1" applyFill="1" applyBorder="1" applyAlignment="1">
      <alignment horizontal="justify" vertical="justify" wrapText="1"/>
    </xf>
    <xf numFmtId="0" fontId="66" fillId="3" borderId="12" xfId="0" applyFont="1" applyFill="1" applyBorder="1" applyAlignment="1">
      <alignment vertical="center" wrapText="1"/>
    </xf>
    <xf numFmtId="0" fontId="66" fillId="6" borderId="10" xfId="0" applyFont="1" applyFill="1" applyBorder="1" applyAlignment="1">
      <alignment horizontal="justify" vertical="justify" wrapText="1"/>
    </xf>
    <xf numFmtId="0" fontId="14" fillId="3" borderId="21" xfId="0" applyFont="1" applyFill="1" applyBorder="1" applyAlignment="1">
      <alignment vertical="center"/>
    </xf>
    <xf numFmtId="9" fontId="7" fillId="3" borderId="44" xfId="0" applyNumberFormat="1" applyFont="1" applyFill="1" applyBorder="1" applyAlignment="1">
      <alignment horizontal="center" vertical="center"/>
    </xf>
    <xf numFmtId="0" fontId="6" fillId="0" borderId="100" xfId="0" applyFont="1" applyBorder="1" applyAlignment="1"/>
    <xf numFmtId="0" fontId="6" fillId="0" borderId="101" xfId="0" applyFont="1" applyBorder="1" applyAlignment="1"/>
    <xf numFmtId="0" fontId="6" fillId="0" borderId="109" xfId="0" applyFont="1" applyBorder="1" applyAlignment="1"/>
    <xf numFmtId="9" fontId="15" fillId="7" borderId="108" xfId="0" applyNumberFormat="1" applyFont="1" applyFill="1" applyBorder="1" applyAlignment="1">
      <alignment horizontal="center" vertical="center"/>
    </xf>
    <xf numFmtId="0" fontId="20" fillId="6" borderId="10" xfId="0" applyFont="1" applyFill="1" applyBorder="1" applyAlignment="1">
      <alignment horizontal="justify" vertical="justify" wrapText="1"/>
    </xf>
    <xf numFmtId="0" fontId="69" fillId="6" borderId="15" xfId="0" applyFont="1" applyFill="1" applyBorder="1" applyAlignment="1">
      <alignment horizontal="justify" vertical="center" wrapText="1"/>
    </xf>
    <xf numFmtId="0" fontId="21" fillId="0" borderId="0" xfId="0" applyFont="1" applyAlignment="1">
      <alignment horizontal="justify" vertical="center" wrapText="1"/>
    </xf>
    <xf numFmtId="0" fontId="4" fillId="0" borderId="13" xfId="0" applyFont="1" applyBorder="1" applyAlignment="1">
      <alignment horizontal="justify" vertical="justify" wrapText="1"/>
    </xf>
    <xf numFmtId="0" fontId="4" fillId="0" borderId="13" xfId="0" applyFont="1" applyBorder="1" applyAlignment="1">
      <alignment horizontal="justify" vertical="center" wrapText="1"/>
    </xf>
    <xf numFmtId="0" fontId="24" fillId="0" borderId="13" xfId="0" applyFont="1" applyBorder="1" applyAlignment="1">
      <alignment horizontal="justify" vertical="justify" wrapText="1"/>
    </xf>
    <xf numFmtId="0" fontId="2" fillId="2" borderId="20" xfId="0" applyFont="1" applyFill="1" applyBorder="1" applyAlignment="1">
      <alignment horizontal="center"/>
    </xf>
    <xf numFmtId="0" fontId="30" fillId="0" borderId="43" xfId="0" applyFont="1" applyBorder="1" applyAlignment="1">
      <alignment horizontal="justify" vertical="justify" wrapText="1"/>
    </xf>
    <xf numFmtId="9" fontId="70" fillId="3" borderId="21" xfId="0" applyNumberFormat="1" applyFont="1" applyFill="1" applyBorder="1" applyAlignment="1">
      <alignment horizontal="center" vertical="center"/>
    </xf>
    <xf numFmtId="0" fontId="2" fillId="11" borderId="1" xfId="0" applyFont="1" applyFill="1" applyBorder="1"/>
    <xf numFmtId="0" fontId="2" fillId="11" borderId="1" xfId="0" applyFont="1" applyFill="1" applyBorder="1" applyAlignment="1">
      <alignment horizontal="center"/>
    </xf>
    <xf numFmtId="0" fontId="4" fillId="11" borderId="1" xfId="0" applyFont="1" applyFill="1" applyBorder="1"/>
    <xf numFmtId="0" fontId="3" fillId="11" borderId="1" xfId="0" applyFont="1" applyFill="1" applyBorder="1"/>
    <xf numFmtId="0" fontId="0" fillId="14" borderId="0" xfId="0" applyFont="1" applyFill="1" applyAlignment="1"/>
    <xf numFmtId="0" fontId="2" fillId="14" borderId="0" xfId="0" applyFont="1" applyFill="1" applyAlignment="1">
      <alignment horizontal="center"/>
    </xf>
    <xf numFmtId="0" fontId="3" fillId="14" borderId="0" xfId="0" applyFont="1" applyFill="1"/>
    <xf numFmtId="0" fontId="4" fillId="14" borderId="0" xfId="0" applyFont="1" applyFill="1"/>
    <xf numFmtId="164" fontId="66" fillId="3" borderId="12" xfId="0" applyNumberFormat="1" applyFont="1" applyFill="1" applyBorder="1" applyAlignment="1">
      <alignment horizontal="center" vertical="center" wrapText="1"/>
    </xf>
    <xf numFmtId="0" fontId="71" fillId="6" borderId="13" xfId="0" applyFont="1" applyFill="1" applyBorder="1" applyAlignment="1">
      <alignment vertical="top" wrapText="1"/>
    </xf>
    <xf numFmtId="9" fontId="66" fillId="6" borderId="13" xfId="0" applyNumberFormat="1" applyFont="1" applyFill="1" applyBorder="1" applyAlignment="1">
      <alignment horizontal="center" vertical="center"/>
    </xf>
    <xf numFmtId="0" fontId="66" fillId="3" borderId="1" xfId="0" applyFont="1" applyFill="1" applyBorder="1" applyAlignment="1">
      <alignment horizontal="center" vertical="center"/>
    </xf>
    <xf numFmtId="0" fontId="71" fillId="6" borderId="10" xfId="0" applyFont="1" applyFill="1" applyBorder="1" applyAlignment="1">
      <alignment vertical="top" wrapText="1"/>
    </xf>
    <xf numFmtId="9" fontId="66" fillId="0" borderId="36" xfId="0" applyNumberFormat="1" applyFont="1" applyBorder="1" applyAlignment="1">
      <alignment horizontal="center" vertical="center" wrapText="1"/>
    </xf>
    <xf numFmtId="0" fontId="71" fillId="6" borderId="10" xfId="0" applyFont="1" applyFill="1" applyBorder="1" applyAlignment="1">
      <alignment horizontal="justify" vertical="justify" wrapText="1"/>
    </xf>
    <xf numFmtId="0" fontId="72" fillId="6" borderId="13" xfId="0" applyFont="1" applyFill="1" applyBorder="1" applyAlignment="1">
      <alignment vertical="top" wrapText="1"/>
    </xf>
    <xf numFmtId="9" fontId="66" fillId="0" borderId="37" xfId="0" applyNumberFormat="1" applyFont="1" applyBorder="1" applyAlignment="1">
      <alignment horizontal="center" vertical="center" wrapText="1"/>
    </xf>
    <xf numFmtId="9" fontId="66" fillId="6" borderId="38" xfId="0" applyNumberFormat="1" applyFont="1" applyFill="1" applyBorder="1" applyAlignment="1">
      <alignment horizontal="center" vertical="center"/>
    </xf>
    <xf numFmtId="0" fontId="66" fillId="7" borderId="39" xfId="0" applyFont="1" applyFill="1" applyBorder="1" applyAlignment="1">
      <alignment horizontal="center" vertical="center"/>
    </xf>
    <xf numFmtId="0" fontId="66" fillId="6" borderId="15" xfId="0" applyFont="1" applyFill="1" applyBorder="1" applyAlignment="1">
      <alignment horizontal="justify" vertical="justify" wrapText="1"/>
    </xf>
    <xf numFmtId="0" fontId="66" fillId="6" borderId="13" xfId="0" applyFont="1" applyFill="1" applyBorder="1"/>
    <xf numFmtId="0" fontId="72" fillId="6" borderId="13" xfId="0" applyFont="1" applyFill="1" applyBorder="1" applyAlignment="1">
      <alignment horizontal="justify" vertical="justify" wrapText="1"/>
    </xf>
    <xf numFmtId="0" fontId="71" fillId="6" borderId="13" xfId="0" applyFont="1" applyFill="1" applyBorder="1" applyAlignment="1">
      <alignment wrapText="1"/>
    </xf>
    <xf numFmtId="0" fontId="74" fillId="3" borderId="12" xfId="0" applyFont="1" applyFill="1" applyBorder="1" applyAlignment="1">
      <alignment horizontal="left" vertical="center" wrapText="1"/>
    </xf>
    <xf numFmtId="0" fontId="66" fillId="3" borderId="13" xfId="0" applyFont="1" applyFill="1" applyBorder="1" applyAlignment="1">
      <alignment horizontal="justify" vertical="justify" wrapText="1"/>
    </xf>
    <xf numFmtId="0" fontId="72" fillId="6" borderId="38" xfId="0" applyFont="1" applyFill="1" applyBorder="1" applyAlignment="1">
      <alignment horizontal="center" vertical="center" wrapText="1"/>
    </xf>
    <xf numFmtId="0" fontId="72" fillId="6" borderId="13" xfId="0" applyFont="1" applyFill="1" applyBorder="1" applyAlignment="1">
      <alignment horizontal="justify" vertical="center" wrapText="1"/>
    </xf>
    <xf numFmtId="0" fontId="72" fillId="6" borderId="13" xfId="0" applyFont="1" applyFill="1" applyBorder="1" applyAlignment="1">
      <alignment wrapText="1"/>
    </xf>
    <xf numFmtId="0" fontId="66" fillId="6" borderId="13" xfId="0" applyFont="1" applyFill="1" applyBorder="1" applyAlignment="1">
      <alignment vertical="center"/>
    </xf>
    <xf numFmtId="0" fontId="66" fillId="0" borderId="12" xfId="0" applyFont="1" applyBorder="1" applyAlignment="1">
      <alignment vertical="top" wrapText="1"/>
    </xf>
    <xf numFmtId="0" fontId="66" fillId="0" borderId="12" xfId="0" applyFont="1" applyBorder="1" applyAlignment="1">
      <alignment horizontal="justify" vertical="justify" wrapText="1"/>
    </xf>
    <xf numFmtId="164" fontId="66" fillId="3" borderId="11" xfId="0" applyNumberFormat="1" applyFont="1" applyFill="1" applyBorder="1" applyAlignment="1">
      <alignment horizontal="center" vertical="center" wrapText="1"/>
    </xf>
    <xf numFmtId="0" fontId="72" fillId="6" borderId="19" xfId="0" applyFont="1" applyFill="1" applyBorder="1" applyAlignment="1">
      <alignment vertical="top" wrapText="1"/>
    </xf>
    <xf numFmtId="9" fontId="66" fillId="6" borderId="19" xfId="0" applyNumberFormat="1" applyFont="1" applyFill="1" applyBorder="1" applyAlignment="1">
      <alignment horizontal="center" vertical="center"/>
    </xf>
    <xf numFmtId="0" fontId="72" fillId="6" borderId="92" xfId="0" applyFont="1" applyFill="1" applyBorder="1" applyAlignment="1">
      <alignment horizontal="center" vertical="center" wrapText="1"/>
    </xf>
    <xf numFmtId="9" fontId="66" fillId="0" borderId="92" xfId="0" applyNumberFormat="1" applyFont="1" applyBorder="1" applyAlignment="1">
      <alignment horizontal="center" vertical="center" wrapText="1"/>
    </xf>
    <xf numFmtId="0" fontId="72" fillId="6" borderId="17" xfId="0" applyFont="1" applyFill="1" applyBorder="1" applyAlignment="1">
      <alignment horizontal="justify" vertical="justify" wrapText="1"/>
    </xf>
    <xf numFmtId="0" fontId="74" fillId="0" borderId="13" xfId="0" applyFont="1" applyBorder="1" applyAlignment="1">
      <alignment horizontal="justify" vertical="justify" wrapText="1"/>
    </xf>
    <xf numFmtId="0" fontId="66" fillId="0" borderId="0" xfId="0" applyFont="1" applyAlignment="1">
      <alignment vertical="top" wrapText="1"/>
    </xf>
    <xf numFmtId="0" fontId="66" fillId="0" borderId="16" xfId="0" applyFont="1" applyBorder="1" applyAlignment="1">
      <alignment horizontal="justify" vertical="justify" wrapText="1"/>
    </xf>
    <xf numFmtId="0" fontId="66" fillId="0" borderId="96" xfId="0" applyFont="1" applyBorder="1" applyAlignment="1">
      <alignment vertical="top" wrapText="1"/>
    </xf>
    <xf numFmtId="0" fontId="66" fillId="0" borderId="19" xfId="0" applyFont="1" applyBorder="1" applyAlignment="1">
      <alignment horizontal="justify" vertical="justify" wrapText="1"/>
    </xf>
    <xf numFmtId="0" fontId="4" fillId="0" borderId="12" xfId="0" applyFont="1" applyBorder="1" applyAlignment="1">
      <alignment horizontal="justify" vertical="center" wrapText="1"/>
    </xf>
    <xf numFmtId="0" fontId="66" fillId="3" borderId="12" xfId="0" applyFont="1" applyFill="1" applyBorder="1" applyAlignment="1">
      <alignment horizontal="left" vertical="top" wrapText="1"/>
    </xf>
    <xf numFmtId="9" fontId="76" fillId="7" borderId="41" xfId="0" applyNumberFormat="1" applyFont="1" applyFill="1" applyBorder="1" applyAlignment="1">
      <alignment horizontal="center" vertical="center"/>
    </xf>
    <xf numFmtId="9" fontId="76" fillId="7" borderId="25" xfId="0" applyNumberFormat="1" applyFont="1" applyFill="1" applyBorder="1" applyAlignment="1">
      <alignment horizontal="center" vertical="center"/>
    </xf>
    <xf numFmtId="0" fontId="77" fillId="3" borderId="12" xfId="0" applyFont="1" applyFill="1" applyBorder="1" applyAlignment="1">
      <alignment horizontal="justify" vertical="center" wrapText="1"/>
    </xf>
    <xf numFmtId="0" fontId="46" fillId="6" borderId="114" xfId="0" applyFont="1" applyFill="1" applyBorder="1" applyAlignment="1">
      <alignment horizontal="center" vertical="center" wrapText="1"/>
    </xf>
    <xf numFmtId="0" fontId="4" fillId="3" borderId="110" xfId="0" applyFont="1" applyFill="1" applyBorder="1"/>
    <xf numFmtId="0" fontId="4" fillId="3" borderId="96" xfId="0" applyFont="1" applyFill="1" applyBorder="1"/>
    <xf numFmtId="0" fontId="4" fillId="15" borderId="84" xfId="0" applyFont="1" applyFill="1" applyBorder="1" applyAlignment="1">
      <alignment vertical="center" wrapText="1"/>
    </xf>
    <xf numFmtId="0" fontId="4" fillId="15" borderId="13" xfId="0" applyFont="1" applyFill="1" applyBorder="1" applyAlignment="1">
      <alignment horizontal="left" wrapText="1"/>
    </xf>
    <xf numFmtId="9" fontId="4" fillId="15" borderId="13" xfId="0" applyNumberFormat="1" applyFont="1" applyFill="1" applyBorder="1" applyAlignment="1">
      <alignment horizontal="center" vertical="center" wrapText="1"/>
    </xf>
    <xf numFmtId="0" fontId="4" fillId="15" borderId="87" xfId="0" applyFont="1" applyFill="1" applyBorder="1" applyAlignment="1">
      <alignment vertical="top" wrapText="1"/>
    </xf>
    <xf numFmtId="9" fontId="4" fillId="14" borderId="111" xfId="0" applyNumberFormat="1" applyFont="1" applyFill="1" applyBorder="1" applyAlignment="1">
      <alignment horizontal="center" vertical="center" wrapText="1"/>
    </xf>
    <xf numFmtId="0" fontId="9" fillId="15" borderId="115" xfId="0" applyFont="1" applyFill="1" applyBorder="1" applyAlignment="1">
      <alignment horizontal="justify" vertical="justify" wrapText="1"/>
    </xf>
    <xf numFmtId="9" fontId="10" fillId="15" borderId="118" xfId="0" applyNumberFormat="1" applyFont="1" applyFill="1" applyBorder="1" applyAlignment="1">
      <alignment horizontal="center" vertical="center"/>
    </xf>
    <xf numFmtId="0" fontId="9" fillId="15" borderId="103" xfId="0" applyFont="1" applyFill="1" applyBorder="1" applyAlignment="1">
      <alignment horizontal="justify" vertical="center" wrapText="1"/>
    </xf>
    <xf numFmtId="0" fontId="4" fillId="15" borderId="13" xfId="0" applyFont="1" applyFill="1" applyBorder="1" applyAlignment="1">
      <alignment vertical="center" wrapText="1"/>
    </xf>
    <xf numFmtId="0" fontId="4" fillId="15" borderId="90" xfId="0" applyFont="1" applyFill="1" applyBorder="1" applyAlignment="1">
      <alignment vertical="top" wrapText="1"/>
    </xf>
    <xf numFmtId="9" fontId="4" fillId="14" borderId="112" xfId="0" applyNumberFormat="1" applyFont="1" applyFill="1" applyBorder="1" applyAlignment="1">
      <alignment horizontal="center" vertical="center" wrapText="1"/>
    </xf>
    <xf numFmtId="0" fontId="9" fillId="15" borderId="116" xfId="0" applyFont="1" applyFill="1" applyBorder="1" applyAlignment="1">
      <alignment horizontal="justify" vertical="center" wrapText="1"/>
    </xf>
    <xf numFmtId="9" fontId="10" fillId="15" borderId="119" xfId="0" applyNumberFormat="1" applyFont="1" applyFill="1" applyBorder="1" applyAlignment="1">
      <alignment horizontal="center" vertical="center"/>
    </xf>
    <xf numFmtId="0" fontId="9" fillId="15" borderId="104" xfId="0" applyFont="1" applyFill="1" applyBorder="1" applyAlignment="1">
      <alignment horizontal="justify" vertical="center" wrapText="1"/>
    </xf>
    <xf numFmtId="0" fontId="12" fillId="15" borderId="116" xfId="0" applyFont="1" applyFill="1" applyBorder="1" applyAlignment="1">
      <alignment horizontal="justify" vertical="justify" wrapText="1"/>
    </xf>
    <xf numFmtId="0" fontId="4" fillId="14" borderId="13" xfId="0" applyFont="1" applyFill="1" applyBorder="1" applyAlignment="1">
      <alignment vertical="center" wrapText="1"/>
    </xf>
    <xf numFmtId="164" fontId="4" fillId="15" borderId="13" xfId="0" applyNumberFormat="1" applyFont="1" applyFill="1" applyBorder="1" applyAlignment="1">
      <alignment horizontal="center" vertical="center" wrapText="1"/>
    </xf>
    <xf numFmtId="0" fontId="21" fillId="15" borderId="90" xfId="0" applyFont="1" applyFill="1" applyBorder="1" applyAlignment="1">
      <alignment vertical="top" wrapText="1"/>
    </xf>
    <xf numFmtId="0" fontId="4" fillId="15" borderId="19" xfId="0" applyFont="1" applyFill="1" applyBorder="1" applyAlignment="1">
      <alignment vertical="center" wrapText="1"/>
    </xf>
    <xf numFmtId="164" fontId="4" fillId="15" borderId="19" xfId="0" applyNumberFormat="1" applyFont="1" applyFill="1" applyBorder="1" applyAlignment="1">
      <alignment horizontal="center" vertical="center" wrapText="1"/>
    </xf>
    <xf numFmtId="0" fontId="4" fillId="15" borderId="19" xfId="0" applyFont="1" applyFill="1" applyBorder="1" applyAlignment="1">
      <alignment horizontal="left" wrapText="1"/>
    </xf>
    <xf numFmtId="9" fontId="4" fillId="15" borderId="19" xfId="0" applyNumberFormat="1" applyFont="1" applyFill="1" applyBorder="1" applyAlignment="1">
      <alignment horizontal="center" vertical="center" wrapText="1"/>
    </xf>
    <xf numFmtId="0" fontId="4" fillId="15" borderId="107" xfId="0" applyFont="1" applyFill="1" applyBorder="1" applyAlignment="1">
      <alignment vertical="top" wrapText="1"/>
    </xf>
    <xf numFmtId="9" fontId="4" fillId="14" borderId="113" xfId="0" applyNumberFormat="1" applyFont="1" applyFill="1" applyBorder="1" applyAlignment="1">
      <alignment horizontal="center" vertical="center" wrapText="1"/>
    </xf>
    <xf numFmtId="0" fontId="12" fillId="15" borderId="117" xfId="0" applyFont="1" applyFill="1" applyBorder="1" applyAlignment="1">
      <alignment horizontal="justify" vertical="justify" wrapText="1"/>
    </xf>
    <xf numFmtId="9" fontId="10" fillId="15" borderId="120" xfId="0" applyNumberFormat="1" applyFont="1" applyFill="1" applyBorder="1" applyAlignment="1">
      <alignment horizontal="center" vertical="center"/>
    </xf>
    <xf numFmtId="0" fontId="9" fillId="15" borderId="105" xfId="0" applyFont="1" applyFill="1" applyBorder="1" applyAlignment="1">
      <alignment horizontal="justify" vertical="center" wrapText="1"/>
    </xf>
    <xf numFmtId="0" fontId="72" fillId="0" borderId="103" xfId="0" applyFont="1" applyBorder="1" applyAlignment="1">
      <alignment horizontal="justify" vertical="center"/>
    </xf>
    <xf numFmtId="0" fontId="72" fillId="0" borderId="104" xfId="0" applyFont="1" applyBorder="1" applyAlignment="1">
      <alignment horizontal="justify" vertical="center"/>
    </xf>
    <xf numFmtId="0" fontId="72" fillId="0" borderId="105" xfId="0" applyFont="1" applyBorder="1" applyAlignment="1">
      <alignment horizontal="justify" vertical="center"/>
    </xf>
    <xf numFmtId="0" fontId="72" fillId="0" borderId="103" xfId="0" applyFont="1" applyBorder="1" applyAlignment="1">
      <alignment horizontal="justify" vertical="center" wrapText="1"/>
    </xf>
    <xf numFmtId="0" fontId="72" fillId="0" borderId="104" xfId="0" applyFont="1" applyBorder="1" applyAlignment="1">
      <alignment horizontal="justify" vertical="center" wrapText="1"/>
    </xf>
    <xf numFmtId="0" fontId="72" fillId="13" borderId="104" xfId="0" applyFont="1" applyFill="1" applyBorder="1" applyAlignment="1">
      <alignment horizontal="justify" vertical="center" wrapText="1"/>
    </xf>
    <xf numFmtId="0" fontId="72" fillId="13" borderId="105" xfId="0" applyFont="1" applyFill="1" applyBorder="1" applyAlignment="1">
      <alignment horizontal="justify" vertical="center" wrapText="1"/>
    </xf>
    <xf numFmtId="0" fontId="5" fillId="3" borderId="100" xfId="0" applyFont="1" applyFill="1" applyBorder="1" applyAlignment="1">
      <alignment horizontal="center" vertical="center" wrapText="1"/>
    </xf>
    <xf numFmtId="0" fontId="5" fillId="3" borderId="101" xfId="0" applyFont="1" applyFill="1" applyBorder="1" applyAlignment="1">
      <alignment horizontal="center" vertical="center" wrapText="1"/>
    </xf>
    <xf numFmtId="0" fontId="5" fillId="3" borderId="102" xfId="0" applyFont="1" applyFill="1" applyBorder="1" applyAlignment="1">
      <alignment horizontal="center" vertical="center" wrapText="1"/>
    </xf>
    <xf numFmtId="0" fontId="8" fillId="5" borderId="11" xfId="0" applyFont="1" applyFill="1" applyBorder="1" applyAlignment="1">
      <alignment vertical="center" wrapText="1"/>
    </xf>
    <xf numFmtId="0" fontId="6" fillId="0" borderId="14" xfId="0" applyFont="1" applyBorder="1"/>
    <xf numFmtId="0" fontId="6" fillId="0" borderId="18" xfId="0" applyFont="1" applyBorder="1"/>
    <xf numFmtId="0" fontId="14" fillId="3" borderId="21" xfId="0" applyFont="1" applyFill="1" applyBorder="1" applyAlignment="1">
      <alignment horizontal="center" vertical="center"/>
    </xf>
    <xf numFmtId="0" fontId="6" fillId="0" borderId="22" xfId="0" applyFont="1" applyBorder="1"/>
    <xf numFmtId="0" fontId="6" fillId="0" borderId="23" xfId="0" applyFont="1" applyBorder="1"/>
    <xf numFmtId="0" fontId="7" fillId="3" borderId="7" xfId="0" applyFont="1" applyFill="1" applyBorder="1" applyAlignment="1">
      <alignment horizontal="center" vertical="center"/>
    </xf>
    <xf numFmtId="0" fontId="6" fillId="0" borderId="8" xfId="0" applyFont="1" applyBorder="1"/>
    <xf numFmtId="0" fontId="6" fillId="0" borderId="16" xfId="0" applyFont="1" applyBorder="1"/>
    <xf numFmtId="0" fontId="11" fillId="5" borderId="11" xfId="0" applyFont="1" applyFill="1" applyBorder="1" applyAlignment="1">
      <alignment vertical="center" wrapText="1"/>
    </xf>
    <xf numFmtId="0" fontId="11" fillId="5" borderId="11" xfId="0" applyFont="1" applyFill="1" applyBorder="1" applyAlignment="1">
      <alignment horizontal="left" vertical="center" wrapText="1"/>
    </xf>
    <xf numFmtId="0" fontId="4" fillId="0" borderId="30" xfId="0" applyFont="1" applyBorder="1"/>
    <xf numFmtId="0" fontId="0" fillId="0" borderId="0" xfId="0" applyFont="1" applyAlignment="1"/>
    <xf numFmtId="0" fontId="5" fillId="3" borderId="3" xfId="0" applyFont="1" applyFill="1" applyBorder="1" applyAlignment="1">
      <alignment horizontal="center" vertical="center" wrapText="1"/>
    </xf>
    <xf numFmtId="0" fontId="6" fillId="0" borderId="4" xfId="0" applyFont="1" applyBorder="1"/>
    <xf numFmtId="0" fontId="6" fillId="0" borderId="5" xfId="0" applyFont="1" applyBorder="1"/>
    <xf numFmtId="0" fontId="5" fillId="4" borderId="31" xfId="0" applyFont="1" applyFill="1" applyBorder="1" applyAlignment="1">
      <alignment horizontal="center" vertical="center"/>
    </xf>
    <xf numFmtId="0" fontId="6" fillId="0" borderId="32" xfId="0" applyFont="1" applyBorder="1"/>
    <xf numFmtId="0" fontId="6" fillId="0" borderId="28" xfId="0" applyFont="1" applyBorder="1"/>
    <xf numFmtId="0" fontId="18" fillId="5" borderId="11" xfId="0" applyFont="1" applyFill="1" applyBorder="1" applyAlignment="1">
      <alignment horizontal="left" vertical="center" wrapText="1"/>
    </xf>
    <xf numFmtId="0" fontId="27" fillId="5" borderId="11" xfId="0" applyFont="1" applyFill="1" applyBorder="1" applyAlignment="1">
      <alignment horizontal="center" vertical="center" wrapText="1"/>
    </xf>
    <xf numFmtId="0" fontId="14" fillId="3" borderId="3" xfId="0" applyFont="1" applyFill="1" applyBorder="1" applyAlignment="1">
      <alignment horizontal="center" vertical="center"/>
    </xf>
    <xf numFmtId="0" fontId="26" fillId="4" borderId="3"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11" xfId="0" applyFont="1" applyFill="1" applyBorder="1" applyAlignment="1">
      <alignment horizontal="left" vertical="center" wrapText="1"/>
    </xf>
    <xf numFmtId="0" fontId="14" fillId="3" borderId="39"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41" xfId="0" applyFont="1" applyFill="1" applyBorder="1" applyAlignment="1">
      <alignment horizontal="center" vertical="center"/>
    </xf>
    <xf numFmtId="0" fontId="34" fillId="5" borderId="11" xfId="0" applyFont="1" applyFill="1" applyBorder="1" applyAlignment="1">
      <alignment vertical="center" wrapText="1"/>
    </xf>
    <xf numFmtId="0" fontId="33" fillId="3" borderId="3" xfId="0" applyFont="1" applyFill="1" applyBorder="1" applyAlignment="1">
      <alignment horizontal="center" vertical="center"/>
    </xf>
    <xf numFmtId="0" fontId="34" fillId="5" borderId="11" xfId="0" applyFont="1" applyFill="1" applyBorder="1" applyAlignment="1">
      <alignment horizontal="left" vertical="center" wrapText="1"/>
    </xf>
    <xf numFmtId="0" fontId="14" fillId="3" borderId="100" xfId="0" applyFont="1" applyFill="1" applyBorder="1" applyAlignment="1">
      <alignment horizontal="center" vertical="center"/>
    </xf>
    <xf numFmtId="0" fontId="6" fillId="0" borderId="101" xfId="0" applyFont="1" applyBorder="1"/>
    <xf numFmtId="0" fontId="6" fillId="0" borderId="108" xfId="0" applyFont="1" applyBorder="1"/>
    <xf numFmtId="0" fontId="4" fillId="15" borderId="37" xfId="0" applyFont="1" applyFill="1" applyBorder="1" applyAlignment="1">
      <alignment vertical="center" wrapText="1"/>
    </xf>
    <xf numFmtId="0" fontId="6" fillId="14" borderId="89" xfId="0" applyFont="1" applyFill="1" applyBorder="1"/>
    <xf numFmtId="0" fontId="4" fillId="15" borderId="92" xfId="0" applyFont="1" applyFill="1" applyBorder="1" applyAlignment="1">
      <alignment vertical="center" wrapText="1"/>
    </xf>
    <xf numFmtId="0" fontId="6" fillId="14" borderId="93" xfId="0" applyFont="1" applyFill="1" applyBorder="1"/>
    <xf numFmtId="0" fontId="4" fillId="3" borderId="37" xfId="0" applyFont="1" applyFill="1" applyBorder="1" applyAlignment="1">
      <alignment vertical="center" wrapText="1"/>
    </xf>
    <xf numFmtId="0" fontId="4" fillId="3" borderId="37" xfId="0" applyFont="1" applyFill="1" applyBorder="1" applyAlignment="1">
      <alignment horizontal="center" vertical="center" wrapText="1"/>
    </xf>
    <xf numFmtId="0" fontId="46" fillId="6" borderId="77" xfId="0" applyFont="1" applyFill="1" applyBorder="1" applyAlignment="1">
      <alignment horizontal="center" vertical="center" wrapText="1"/>
    </xf>
    <xf numFmtId="0" fontId="6" fillId="0" borderId="78" xfId="0" applyFont="1" applyBorder="1"/>
    <xf numFmtId="0" fontId="4" fillId="3" borderId="85" xfId="0" applyFont="1" applyFill="1" applyBorder="1" applyAlignment="1">
      <alignment vertical="center" wrapText="1"/>
    </xf>
    <xf numFmtId="0" fontId="6" fillId="14" borderId="86" xfId="0" applyFont="1" applyFill="1" applyBorder="1"/>
    <xf numFmtId="0" fontId="4" fillId="3" borderId="85" xfId="0" applyFont="1" applyFill="1" applyBorder="1" applyAlignment="1">
      <alignment horizontal="center" vertical="center" wrapText="1"/>
    </xf>
    <xf numFmtId="0" fontId="44" fillId="6" borderId="31" xfId="0" applyFont="1" applyFill="1" applyBorder="1" applyAlignment="1">
      <alignment horizontal="left" vertical="center" wrapText="1"/>
    </xf>
    <xf numFmtId="0" fontId="6" fillId="0" borderId="48" xfId="0" applyFont="1" applyBorder="1"/>
    <xf numFmtId="0" fontId="44" fillId="6" borderId="3" xfId="0" applyFont="1" applyFill="1" applyBorder="1" applyAlignment="1">
      <alignment horizontal="left" vertical="center" wrapText="1"/>
    </xf>
    <xf numFmtId="0" fontId="44" fillId="6" borderId="51" xfId="0" applyFont="1" applyFill="1" applyBorder="1" applyAlignment="1">
      <alignment horizontal="left" vertical="center" wrapText="1"/>
    </xf>
    <xf numFmtId="0" fontId="6" fillId="0" borderId="52" xfId="0" applyFont="1" applyBorder="1"/>
    <xf numFmtId="0" fontId="6" fillId="0" borderId="57" xfId="0" applyFont="1" applyBorder="1"/>
    <xf numFmtId="0" fontId="6" fillId="0" borderId="58" xfId="0" applyFont="1" applyBorder="1"/>
    <xf numFmtId="0" fontId="44" fillId="6" borderId="53" xfId="0" applyFont="1" applyFill="1" applyBorder="1" applyAlignment="1">
      <alignment horizontal="left" vertical="center" wrapText="1"/>
    </xf>
    <xf numFmtId="0" fontId="6" fillId="0" borderId="59" xfId="0" applyFont="1" applyBorder="1"/>
    <xf numFmtId="0" fontId="44" fillId="6" borderId="54" xfId="0" applyFont="1" applyFill="1" applyBorder="1" applyAlignment="1">
      <alignment horizontal="left" vertical="center" wrapText="1"/>
    </xf>
    <xf numFmtId="0" fontId="6" fillId="0" borderId="55" xfId="0" applyFont="1" applyBorder="1"/>
    <xf numFmtId="0" fontId="6" fillId="0" borderId="56" xfId="0" applyFont="1" applyBorder="1"/>
    <xf numFmtId="0" fontId="6" fillId="0" borderId="60" xfId="0" applyFont="1" applyBorder="1"/>
    <xf numFmtId="0" fontId="6" fillId="0" borderId="61" xfId="0" applyFont="1" applyBorder="1"/>
    <xf numFmtId="0" fontId="6" fillId="0" borderId="62" xfId="0" applyFont="1" applyBorder="1"/>
    <xf numFmtId="0" fontId="17" fillId="0" borderId="54" xfId="0" applyFont="1" applyBorder="1" applyAlignment="1">
      <alignment horizontal="center" vertical="center"/>
    </xf>
    <xf numFmtId="0" fontId="46" fillId="6" borderId="72" xfId="0" applyFont="1" applyFill="1" applyBorder="1" applyAlignment="1">
      <alignment horizontal="center" vertical="center" wrapText="1"/>
    </xf>
    <xf numFmtId="0" fontId="6" fillId="0" borderId="73" xfId="0" applyFont="1" applyBorder="1"/>
    <xf numFmtId="0" fontId="6" fillId="0" borderId="75" xfId="0" applyFont="1" applyBorder="1"/>
    <xf numFmtId="0" fontId="46" fillId="6" borderId="3" xfId="0" applyFont="1" applyFill="1" applyBorder="1" applyAlignment="1">
      <alignment horizontal="center" vertical="center" wrapText="1"/>
    </xf>
    <xf numFmtId="0" fontId="6" fillId="0" borderId="63" xfId="0" applyFont="1" applyBorder="1"/>
    <xf numFmtId="0" fontId="6" fillId="0" borderId="64" xfId="0" applyFont="1" applyBorder="1"/>
    <xf numFmtId="0" fontId="6" fillId="0" borderId="65" xfId="0" applyFont="1" applyBorder="1"/>
    <xf numFmtId="0" fontId="45" fillId="6" borderId="51" xfId="0" applyFont="1" applyFill="1" applyBorder="1" applyAlignment="1">
      <alignment horizontal="center" vertical="center" wrapText="1"/>
    </xf>
    <xf numFmtId="0" fontId="6" fillId="0" borderId="66" xfId="0" applyFont="1" applyBorder="1"/>
    <xf numFmtId="0" fontId="6" fillId="0" borderId="67" xfId="0" applyFont="1" applyBorder="1"/>
    <xf numFmtId="0" fontId="6" fillId="0" borderId="68" xfId="0" applyFont="1" applyBorder="1"/>
    <xf numFmtId="0" fontId="6" fillId="0" borderId="69" xfId="0" applyFont="1" applyBorder="1"/>
    <xf numFmtId="0" fontId="45" fillId="6" borderId="3" xfId="0" applyFont="1" applyFill="1" applyBorder="1" applyAlignment="1">
      <alignment horizontal="center" vertical="center" wrapText="1"/>
    </xf>
    <xf numFmtId="0" fontId="6" fillId="0" borderId="74" xfId="0" applyFont="1" applyBorder="1"/>
    <xf numFmtId="0" fontId="47" fillId="2" borderId="94" xfId="0" applyFont="1" applyFill="1" applyBorder="1"/>
    <xf numFmtId="0" fontId="6" fillId="0" borderId="96" xfId="0" applyFont="1" applyBorder="1"/>
    <xf numFmtId="0" fontId="6" fillId="0" borderId="29" xfId="0" applyFont="1" applyBorder="1"/>
    <xf numFmtId="0" fontId="47" fillId="2" borderId="95" xfId="0" applyFont="1" applyFill="1" applyBorder="1"/>
    <xf numFmtId="0" fontId="3" fillId="0" borderId="3" xfId="0" applyFont="1" applyBorder="1" applyAlignment="1">
      <alignment horizontal="center"/>
    </xf>
    <xf numFmtId="0" fontId="5" fillId="10" borderId="3" xfId="0" applyFont="1" applyFill="1" applyBorder="1" applyAlignment="1">
      <alignment horizontal="center" vertical="center" wrapText="1"/>
    </xf>
    <xf numFmtId="0" fontId="48" fillId="4"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104775</xdr:colOff>
      <xdr:row>1</xdr:row>
      <xdr:rowOff>114300</xdr:rowOff>
    </xdr:from>
    <xdr:ext cx="1962150" cy="6667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476250</xdr:colOff>
      <xdr:row>1</xdr:row>
      <xdr:rowOff>152400</xdr:rowOff>
    </xdr:from>
    <xdr:ext cx="1504950" cy="314325"/>
    <xdr:pic>
      <xdr:nvPicPr>
        <xdr:cNvPr id="3" name="image2.pn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15411450" y="342900"/>
          <a:ext cx="1504950" cy="3143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114300</xdr:colOff>
      <xdr:row>2</xdr:row>
      <xdr:rowOff>95250</xdr:rowOff>
    </xdr:from>
    <xdr:ext cx="1981200" cy="628650"/>
    <xdr:pic>
      <xdr:nvPicPr>
        <xdr:cNvPr id="2" name="image3.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12</xdr:col>
      <xdr:colOff>2047875</xdr:colOff>
      <xdr:row>2</xdr:row>
      <xdr:rowOff>133350</xdr:rowOff>
    </xdr:from>
    <xdr:ext cx="1695450" cy="485775"/>
    <xdr:pic>
      <xdr:nvPicPr>
        <xdr:cNvPr id="3" name="image4.png" title="Imagen">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66675</xdr:colOff>
      <xdr:row>1</xdr:row>
      <xdr:rowOff>47625</xdr:rowOff>
    </xdr:from>
    <xdr:ext cx="1914525" cy="714375"/>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12</xdr:col>
      <xdr:colOff>1962150</xdr:colOff>
      <xdr:row>1</xdr:row>
      <xdr:rowOff>276225</xdr:rowOff>
    </xdr:from>
    <xdr:ext cx="1438275" cy="342900"/>
    <xdr:pic>
      <xdr:nvPicPr>
        <xdr:cNvPr id="3" name="image5.png" title="Imagen">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85725</xdr:colOff>
      <xdr:row>1</xdr:row>
      <xdr:rowOff>85725</xdr:rowOff>
    </xdr:from>
    <xdr:ext cx="1971675" cy="609600"/>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2209800</xdr:colOff>
      <xdr:row>1</xdr:row>
      <xdr:rowOff>171450</xdr:rowOff>
    </xdr:from>
    <xdr:ext cx="1800225" cy="428625"/>
    <xdr:pic>
      <xdr:nvPicPr>
        <xdr:cNvPr id="3" name="image6.png" title="Imagen">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14</xdr:col>
      <xdr:colOff>600075</xdr:colOff>
      <xdr:row>5</xdr:row>
      <xdr:rowOff>76200</xdr:rowOff>
    </xdr:from>
    <xdr:ext cx="2295525" cy="428625"/>
    <xdr:pic>
      <xdr:nvPicPr>
        <xdr:cNvPr id="2" name="image6.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923925</xdr:colOff>
      <xdr:row>0</xdr:row>
      <xdr:rowOff>0</xdr:rowOff>
    </xdr:from>
    <xdr:ext cx="2066925" cy="657225"/>
    <xdr:pic>
      <xdr:nvPicPr>
        <xdr:cNvPr id="3" name="image1.jp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2</xdr:col>
      <xdr:colOff>171450</xdr:colOff>
      <xdr:row>1</xdr:row>
      <xdr:rowOff>95250</xdr:rowOff>
    </xdr:from>
    <xdr:ext cx="1762125" cy="609600"/>
    <xdr:pic>
      <xdr:nvPicPr>
        <xdr:cNvPr id="2" name="image1.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1838325</xdr:colOff>
      <xdr:row>1</xdr:row>
      <xdr:rowOff>228600</xdr:rowOff>
    </xdr:from>
    <xdr:ext cx="1466850" cy="381000"/>
    <xdr:pic>
      <xdr:nvPicPr>
        <xdr:cNvPr id="3" name="image7.png" title="Imagen">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bit.ly/ParqueNaturales" TargetMode="External"/><Relationship Id="rId13" Type="http://schemas.openxmlformats.org/officeDocument/2006/relationships/hyperlink" Target="https://drive.google.com/drive/folders/165cFOwwfvNC7m7zlobEt9ws7SyfCDmgF?usp=sharing" TargetMode="External"/><Relationship Id="rId3" Type="http://schemas.openxmlformats.org/officeDocument/2006/relationships/hyperlink" Target="https://www.semana.com/mejor-colombia/articulo/a-donde-viajar-este-fin-de-ano-estos-son-los-lugares-recomendados-para-descubrir-otra-colombia/202200/" TargetMode="External"/><Relationship Id="rId7" Type="http://schemas.openxmlformats.org/officeDocument/2006/relationships/hyperlink" Target="https://twitter.com/parquescolombia/status/1509564342739607560?s=24&amp;t=f1O_EaPs-CEhWqBnCOJL1Q" TargetMode="External"/><Relationship Id="rId12" Type="http://schemas.openxmlformats.org/officeDocument/2006/relationships/hyperlink" Target="https://www.youtube.com/watch?v=qEbIkw3bQr0" TargetMode="External"/><Relationship Id="rId17" Type="http://schemas.openxmlformats.org/officeDocument/2006/relationships/drawing" Target="../drawings/drawing2.xml"/><Relationship Id="rId2" Type="http://schemas.openxmlformats.org/officeDocument/2006/relationships/hyperlink" Target="https://drive.google.com/drive/folders/1WhHzolTwPDkud71RbBw5UEW0x1npzNS5" TargetMode="External"/><Relationship Id="rId16" Type="http://schemas.openxmlformats.org/officeDocument/2006/relationships/printerSettings" Target="../printerSettings/printerSettings2.bin"/><Relationship Id="rId1" Type="http://schemas.openxmlformats.org/officeDocument/2006/relationships/hyperlink" Target="https://drive.google.com/drive/folders/1WhHzolTwPDkud71RbBw5UEW0x1npzNS5" TargetMode="External"/><Relationship Id="rId6" Type="http://schemas.openxmlformats.org/officeDocument/2006/relationships/hyperlink" Target="http://esnacionales.gov.co/portal/es/transparencia-participacion-y-servicio-al-ciudadano/" TargetMode="External"/><Relationship Id="rId11" Type="http://schemas.openxmlformats.org/officeDocument/2006/relationships/hyperlink" Target="https://twitter.com/parquescolombia/status/1509564342739607560?s=24&amp;t=f1O_EaPs-CEhWqBnCOJL1Q" TargetMode="External"/><Relationship Id="rId5" Type="http://schemas.openxmlformats.org/officeDocument/2006/relationships/hyperlink" Target="https://www.parquesnacionales.gov.co/portal/wp-content/uploads/2022/10/pnn-informe-de-gestion-iii-trimestre-2022.pdf" TargetMode="External"/><Relationship Id="rId15" Type="http://schemas.openxmlformats.org/officeDocument/2006/relationships/hyperlink" Target="https://www.parquesnacionales.gov.co/portal/es/sistema-nacional-de-areas-protegidas-sinap/" TargetMode="External"/><Relationship Id="rId10" Type="http://schemas.openxmlformats.org/officeDocument/2006/relationships/hyperlink" Target="https://drive.google.com/drive/folders/1WhHzolTwPDkud71RbBw5UEW0x1npzNS5" TargetMode="External"/><Relationship Id="rId4" Type="http://schemas.openxmlformats.org/officeDocument/2006/relationships/hyperlink" Target="https://www.youtube.com/watch?v=qEbIkw3bQr0" TargetMode="External"/><Relationship Id="rId9" Type="http://schemas.openxmlformats.org/officeDocument/2006/relationships/hyperlink" Target="https://drive.google.com/drive/folders/1WhHzolTwPDkud71RbBw5UEW0x1npzNS5" TargetMode="External"/><Relationship Id="rId14" Type="http://schemas.openxmlformats.org/officeDocument/2006/relationships/hyperlink" Target="https://drive.google.com/drive/folders/1P2YFgijnMJUdygAHH6vhsxOzdvF8XmFy"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parquesnacionales.gov.co/portal/es/transparencia-participacion-y-servicio-al-ciudadano/informes-de-evaluacion-y-gestion/vigencia-2022/" TargetMode="External"/><Relationship Id="rId3" Type="http://schemas.openxmlformats.org/officeDocument/2006/relationships/hyperlink" Target="https://www.secop.gov.co/CO1ContractsManagement/Tendering/ProcurementContractEdit/Update?ProfileName=CCE-17-Licitacion_Publica_Obra_Publica&amp;PPI=CO1.PPI.18137080&amp;DocUniqueName=ContratoDeCompra&amp;DocTypeName=NextWay.Entities.Marketplace.Tendering.ProcurementContract&amp;ProfileVersion=4&amp;DocUniqueIdentifier=CO1.PCCNTR.3732620&amp;prevCtxUrl=https%3a%2f%2fwww.secop.gov.co%2fCO1ContractsManagement%2fTendering%2fProcurementContractManagement%2fIndex&amp;prevCtxLbl=Contratos+" TargetMode="External"/><Relationship Id="rId7" Type="http://schemas.openxmlformats.org/officeDocument/2006/relationships/hyperlink" Target="https://www.parquesnacionales.gov.co/portal/es/transparencia-participacion-y-servicio-al-ciudadano/informes-de-evaluacion-y-gestion/vigencia-2022/" TargetMode="External"/><Relationship Id="rId12" Type="http://schemas.openxmlformats.org/officeDocument/2006/relationships/comments" Target="../comments1.xml"/><Relationship Id="rId2" Type="http://schemas.openxmlformats.org/officeDocument/2006/relationships/hyperlink" Target="https://www.secop.gov.co/CO1ContractsManagement/Tendering/ProcurementContractEdit/Update?ProfileName=CCE-17-Licitacion_Publica_Obra_Publica&amp;PPI=CO1.PPI.18137080&amp;DocUniqueName=ContratoDeCompra&amp;DocTypeName=NextWay.Entities.Marketplace.Tendering.ProcurementContract&amp;ProfileVersion=4&amp;DocUniqueIdentifier=CO1.PCCNTR.3732620&amp;prevCtxUrl=https%3a%2f%2fwww.secop.gov.co%2fCO1ContractsManagement%2fTendering%2fProcurementContractManagement%2fIndex&amp;prevCtxLbl=Contratos+" TargetMode="External"/><Relationship Id="rId1" Type="http://schemas.openxmlformats.org/officeDocument/2006/relationships/hyperlink" Target="https://community.secop.gov.co/Public/Tendering/ContractDetailView/Index?UniqueIdentifier=CO1.PCCNTR.3219345" TargetMode="External"/><Relationship Id="rId6" Type="http://schemas.openxmlformats.org/officeDocument/2006/relationships/hyperlink" Target="https://www.parquesnacionales.gov.co/portal/es/transparencia-participacion-y-servicio-al-ciudadano/informes-de-evaluacion-y-gestion/vigencia-2022/" TargetMode="External"/><Relationship Id="rId11" Type="http://schemas.openxmlformats.org/officeDocument/2006/relationships/vmlDrawing" Target="../drawings/vmlDrawing1.vml"/><Relationship Id="rId5" Type="http://schemas.openxmlformats.org/officeDocument/2006/relationships/hyperlink" Target="https://community.secop.gov.co/Public/Tendering/OpportunityDetail/Index?noticeUID=CO1.NTC.2630481&amp;isFromPublicArea=True&amp;isModal=Fals" TargetMode="External"/><Relationship Id="rId10" Type="http://schemas.openxmlformats.org/officeDocument/2006/relationships/drawing" Target="../drawings/drawing3.xml"/><Relationship Id="rId4" Type="http://schemas.openxmlformats.org/officeDocument/2006/relationships/hyperlink" Target="https://www.secop.gov.co/CO1ContractsManagement/Tendering/ProcurementContractEdit/Update?ProfileName=CCE-17-Licitacion_Publica_Obra_Publica&amp;PPI=CO1.PPI.18137080&amp;DocUniqueName=ContratoDeCompra&amp;DocTypeName=NextWay.Entities.Marketplace.Tendering.ProcurementContract&amp;ProfileVersion=4&amp;DocUniqueIdentifier=CO1.PCCNTR.3732620&amp;prevCtxUrl=https%3a%2f%2fwww.secop.gov.co%2fCO1ContractsManagement%2fTendering%2fProcurementContractManagement%2fIndex&amp;prevCtxLbl=Contrato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parquesnacionales.gov.co/portal/es/gestion-documental-ita/registro-de-activos-de-informacion/" TargetMode="External"/><Relationship Id="rId13" Type="http://schemas.openxmlformats.org/officeDocument/2006/relationships/hyperlink" Target="https://www.parquesnacionales.gov.co/portal/es/transparencia-participacion-y-servicio-al-ciudadano/informes-de-evaluacion-y-gestion/vigencia-2022/" TargetMode="External"/><Relationship Id="rId18" Type="http://schemas.openxmlformats.org/officeDocument/2006/relationships/hyperlink" Target="https://www.parquesnacionales.gov.co/portal/es/contratacion/contratacion/direccion-territorial-pacifico/2022-2/" TargetMode="External"/><Relationship Id="rId3" Type="http://schemas.openxmlformats.org/officeDocument/2006/relationships/hyperlink" Target="https://www.instagram.com/reel/CkyEMZ4DqC-/?igshid=YmMyMTA2M2Y=" TargetMode="External"/><Relationship Id="rId21" Type="http://schemas.openxmlformats.org/officeDocument/2006/relationships/drawing" Target="../drawings/drawing4.xml"/><Relationship Id="rId7" Type="http://schemas.openxmlformats.org/officeDocument/2006/relationships/hyperlink" Target="https://www.parquesnacionales.gov.co/portal/wp-content/uploads/2013/12/RES.070.pdf" TargetMode="External"/><Relationship Id="rId12" Type="http://schemas.openxmlformats.org/officeDocument/2006/relationships/hyperlink" Target="https://www.parquesnacionales.gov.co/portal/es/transparencia-y-acceso-a-la-informacion-publica/" TargetMode="External"/><Relationship Id="rId17" Type="http://schemas.openxmlformats.org/officeDocument/2006/relationships/hyperlink" Target="https://www.parquesnacionales.gov.co/portal/es/contratacion/contratacion/direccion-territorial-pacifico/2022-2/" TargetMode="External"/><Relationship Id="rId2" Type="http://schemas.openxmlformats.org/officeDocument/2006/relationships/hyperlink" Target="https://intranet.parquesnacionales.gov.co/recorrido-virtual/" TargetMode="External"/><Relationship Id="rId16" Type="http://schemas.openxmlformats.org/officeDocument/2006/relationships/hyperlink" Target="https://test.parquesnacionales.gov.co/" TargetMode="External"/><Relationship Id="rId20" Type="http://schemas.openxmlformats.org/officeDocument/2006/relationships/printerSettings" Target="../printerSettings/printerSettings4.bin"/><Relationship Id="rId1" Type="http://schemas.openxmlformats.org/officeDocument/2006/relationships/hyperlink" Target="https://intranet.parquesnacionales.gov.co/recorrido-virtual/" TargetMode="External"/><Relationship Id="rId6" Type="http://schemas.openxmlformats.org/officeDocument/2006/relationships/hyperlink" Target="https://www.parquesnacionales.gov.co/portal/wp-content/uploads/2013/12/RES.070.pdf" TargetMode="External"/><Relationship Id="rId11" Type="http://schemas.openxmlformats.org/officeDocument/2006/relationships/hyperlink" Target="https://drive.google.com/drive/folders/1WhHzolTwPDkud71RbBw5UEW0x1npzNS5" TargetMode="External"/><Relationship Id="rId5" Type="http://schemas.openxmlformats.org/officeDocument/2006/relationships/hyperlink" Target="https://www.funcionpublica.gov.co/dafpIndexerBHV/" TargetMode="External"/><Relationship Id="rId15" Type="http://schemas.openxmlformats.org/officeDocument/2006/relationships/hyperlink" Target="https://www.parquesnacionales.gov.co/portal/es/gestion-documental-ita/indice-de-informacion-clasificada-y-reservada/" TargetMode="External"/><Relationship Id="rId23" Type="http://schemas.openxmlformats.org/officeDocument/2006/relationships/comments" Target="../comments2.xml"/><Relationship Id="rId10" Type="http://schemas.openxmlformats.org/officeDocument/2006/relationships/hyperlink" Target="https://www.parquesnacionales.gov.co/portal/es/gestion-documental-ita/registro-de-activos-de-informacion/" TargetMode="External"/><Relationship Id="rId19" Type="http://schemas.openxmlformats.org/officeDocument/2006/relationships/hyperlink" Target="https://www.parquesnacionales.gov.co/portal/es/contratacion/contratacion/nivel-central/2022-2/contratacion-directa/" TargetMode="External"/><Relationship Id="rId4" Type="http://schemas.openxmlformats.org/officeDocument/2006/relationships/hyperlink" Target="https://www.funcionpublica.gov.co/dafpIndexerBHV/" TargetMode="External"/><Relationship Id="rId9" Type="http://schemas.openxmlformats.org/officeDocument/2006/relationships/hyperlink" Target="https://www.parquesnacionales.gov.co/portal/es/gestion-documental-ita/registro-de-activos-de-informacion/" TargetMode="External"/><Relationship Id="rId14" Type="http://schemas.openxmlformats.org/officeDocument/2006/relationships/hyperlink" Target="https://www.parquesnacionales.gov.co/portal/es/gestion-documental-ita/indice-de-informacion-clasificada-y-reservada/" TargetMode="External"/><Relationship Id="rId22"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drive.google.com/drive/folders/1Vnoy2cCZvizoBSzQ9YnkaL1XwGGv5lAz" TargetMode="External"/><Relationship Id="rId1" Type="http://schemas.openxmlformats.org/officeDocument/2006/relationships/hyperlink" Target="https://www.parquesnacionales.gov.co/portal/es/tramites-y-servicios/listado-de-tramites-y-servicio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drive.google.com/drive/folders/1WhHzolTwPDkud71RbBw5UEW0x1npzNS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0"/>
  <sheetViews>
    <sheetView tabSelected="1" zoomScale="70" zoomScaleNormal="70" workbookViewId="0">
      <pane ySplit="2" topLeftCell="A7" activePane="bottomLeft" state="frozen"/>
      <selection pane="bottomLeft" activeCell="K8" sqref="K8"/>
    </sheetView>
  </sheetViews>
  <sheetFormatPr baseColWidth="10" defaultColWidth="12.625" defaultRowHeight="15" customHeight="1"/>
  <cols>
    <col min="1" max="1" width="2.875" customWidth="1"/>
    <col min="2" max="2" width="30.5" hidden="1" customWidth="1"/>
    <col min="3" max="3" width="7.25" customWidth="1"/>
    <col min="4" max="4" width="30.25" customWidth="1"/>
    <col min="5" max="5" width="22" customWidth="1"/>
    <col min="6" max="6" width="23.5" customWidth="1"/>
    <col min="7" max="7" width="10.75" customWidth="1"/>
    <col min="8" max="8" width="62.5" customWidth="1"/>
    <col min="9" max="9" width="10.375" customWidth="1"/>
    <col min="10" max="10" width="8.25" customWidth="1"/>
    <col min="11" max="11" width="55" customWidth="1"/>
    <col min="12" max="12" width="10.375" customWidth="1"/>
    <col min="13" max="13" width="40" customWidth="1"/>
    <col min="14" max="14" width="13" customWidth="1"/>
    <col min="15" max="15" width="30.875" customWidth="1"/>
  </cols>
  <sheetData>
    <row r="1" spans="1:15" ht="15.75" thickBot="1">
      <c r="A1" s="1" t="s">
        <v>0</v>
      </c>
      <c r="B1" s="2"/>
      <c r="C1" s="3"/>
      <c r="D1" s="2"/>
      <c r="E1" s="2"/>
      <c r="F1" s="2"/>
      <c r="G1" s="2"/>
      <c r="H1" s="4"/>
      <c r="I1" s="5"/>
      <c r="J1" s="6"/>
      <c r="K1" s="4"/>
      <c r="L1" s="5"/>
      <c r="M1" s="2"/>
      <c r="N1" s="2"/>
      <c r="O1" s="2"/>
    </row>
    <row r="2" spans="1:15" ht="69.75" customHeight="1" thickBot="1">
      <c r="A2" s="2"/>
      <c r="B2" s="271" t="s">
        <v>1</v>
      </c>
      <c r="C2" s="272"/>
      <c r="D2" s="272"/>
      <c r="E2" s="272"/>
      <c r="F2" s="272"/>
      <c r="G2" s="272"/>
      <c r="H2" s="272"/>
      <c r="I2" s="272"/>
      <c r="J2" s="272"/>
      <c r="K2" s="272"/>
      <c r="L2" s="272"/>
      <c r="M2" s="272"/>
      <c r="N2" s="272"/>
      <c r="O2" s="273"/>
    </row>
    <row r="3" spans="1:15" ht="18.75" thickBot="1">
      <c r="A3" s="2"/>
      <c r="B3" s="153" t="s">
        <v>2</v>
      </c>
      <c r="C3" s="154"/>
      <c r="D3" s="154"/>
      <c r="E3" s="154"/>
      <c r="F3" s="154"/>
      <c r="G3" s="154"/>
      <c r="H3" s="154"/>
      <c r="I3" s="154"/>
      <c r="J3" s="154"/>
      <c r="K3" s="154"/>
      <c r="L3" s="154"/>
      <c r="M3" s="154"/>
      <c r="N3" s="155"/>
      <c r="O3" s="155"/>
    </row>
    <row r="4" spans="1:15" ht="60" customHeight="1" thickBot="1">
      <c r="A4" s="1"/>
      <c r="B4" s="7" t="s">
        <v>3</v>
      </c>
      <c r="C4" s="280" t="s">
        <v>4</v>
      </c>
      <c r="D4" s="281"/>
      <c r="E4" s="8" t="s">
        <v>5</v>
      </c>
      <c r="F4" s="7" t="s">
        <v>6</v>
      </c>
      <c r="G4" s="8" t="s">
        <v>7</v>
      </c>
      <c r="H4" s="7" t="s">
        <v>8</v>
      </c>
      <c r="I4" s="8" t="s">
        <v>9</v>
      </c>
      <c r="J4" s="6"/>
      <c r="K4" s="7" t="s">
        <v>10</v>
      </c>
      <c r="L4" s="9" t="s">
        <v>9</v>
      </c>
      <c r="M4" s="10" t="s">
        <v>11</v>
      </c>
      <c r="N4" s="148" t="s">
        <v>9</v>
      </c>
      <c r="O4" s="156" t="s">
        <v>604</v>
      </c>
    </row>
    <row r="5" spans="1:15" ht="181.5" customHeight="1" thickBot="1">
      <c r="A5" s="1"/>
      <c r="B5" s="274" t="s">
        <v>12</v>
      </c>
      <c r="C5" s="11" t="s">
        <v>13</v>
      </c>
      <c r="D5" s="161" t="s">
        <v>14</v>
      </c>
      <c r="E5" s="13" t="s">
        <v>15</v>
      </c>
      <c r="F5" s="13" t="s">
        <v>16</v>
      </c>
      <c r="G5" s="14">
        <v>44712</v>
      </c>
      <c r="H5" s="161" t="s">
        <v>17</v>
      </c>
      <c r="I5" s="16">
        <f>AVERAGE(1,0.5,1,1,1,1,1,1,1,1,0)</f>
        <v>0.86363636363636365</v>
      </c>
      <c r="J5" s="6"/>
      <c r="K5" s="161" t="s">
        <v>18</v>
      </c>
      <c r="L5" s="16">
        <f>AVERAGE(1,1,1,1,1,1,1,1,1,1,1)</f>
        <v>1</v>
      </c>
      <c r="M5" s="161" t="s">
        <v>19</v>
      </c>
      <c r="N5" s="149">
        <f>AVERAGE(1,1,1,1,1,1,1,1,1)</f>
        <v>1</v>
      </c>
      <c r="O5" s="152" t="s">
        <v>605</v>
      </c>
    </row>
    <row r="6" spans="1:15" ht="181.5" customHeight="1" thickBot="1">
      <c r="A6" s="1"/>
      <c r="B6" s="275"/>
      <c r="C6" s="11" t="s">
        <v>20</v>
      </c>
      <c r="D6" s="161" t="s">
        <v>21</v>
      </c>
      <c r="E6" s="13" t="s">
        <v>22</v>
      </c>
      <c r="F6" s="13" t="s">
        <v>601</v>
      </c>
      <c r="G6" s="14">
        <v>44742</v>
      </c>
      <c r="H6" s="161" t="s">
        <v>24</v>
      </c>
      <c r="I6" s="16">
        <f>AVERAGE(,)</f>
        <v>0</v>
      </c>
      <c r="J6" s="15" t="s">
        <v>25</v>
      </c>
      <c r="K6" s="161" t="s">
        <v>26</v>
      </c>
      <c r="L6" s="16">
        <f>AVERAGE(1,1,1,1,1,1,1,1,1,1)</f>
        <v>1</v>
      </c>
      <c r="M6" s="161" t="s">
        <v>602</v>
      </c>
      <c r="N6" s="149">
        <f t="shared" ref="N6" si="0">AVERAGE(1,1,1,1,1,1,1,1,1)</f>
        <v>1</v>
      </c>
      <c r="O6" s="152" t="s">
        <v>605</v>
      </c>
    </row>
    <row r="7" spans="1:15" ht="181.5" customHeight="1" thickBot="1">
      <c r="A7" s="1"/>
      <c r="B7" s="275"/>
      <c r="C7" s="11" t="s">
        <v>27</v>
      </c>
      <c r="D7" s="161" t="s">
        <v>28</v>
      </c>
      <c r="E7" s="13" t="s">
        <v>29</v>
      </c>
      <c r="F7" s="13" t="s">
        <v>30</v>
      </c>
      <c r="G7" s="14">
        <v>44804</v>
      </c>
      <c r="H7" s="161" t="s">
        <v>31</v>
      </c>
      <c r="I7" s="16">
        <f t="shared" ref="I7:I8" si="1">AVERAGE(0)</f>
        <v>0</v>
      </c>
      <c r="J7" s="15" t="s">
        <v>32</v>
      </c>
      <c r="K7" s="161" t="s">
        <v>33</v>
      </c>
      <c r="L7" s="16">
        <f>AVERAGE(0.9)</f>
        <v>0.9</v>
      </c>
      <c r="M7" s="161" t="s">
        <v>34</v>
      </c>
      <c r="N7" s="149">
        <f t="shared" ref="N7:N10" si="2">AVERAGE(1)</f>
        <v>1</v>
      </c>
      <c r="O7" s="152" t="s">
        <v>607</v>
      </c>
    </row>
    <row r="8" spans="1:15" ht="181.5" customHeight="1" thickBot="1">
      <c r="A8" s="1"/>
      <c r="B8" s="282"/>
      <c r="C8" s="11" t="s">
        <v>35</v>
      </c>
      <c r="D8" s="161" t="s">
        <v>36</v>
      </c>
      <c r="E8" s="13" t="s">
        <v>37</v>
      </c>
      <c r="F8" s="13" t="s">
        <v>23</v>
      </c>
      <c r="G8" s="18">
        <v>44834</v>
      </c>
      <c r="H8" s="161" t="s">
        <v>38</v>
      </c>
      <c r="I8" s="16">
        <f t="shared" si="1"/>
        <v>0</v>
      </c>
      <c r="J8" s="15" t="s">
        <v>39</v>
      </c>
      <c r="K8" s="161" t="s">
        <v>40</v>
      </c>
      <c r="L8" s="19">
        <f>AVERAGE(0,0,0,0,0,0,0)</f>
        <v>0</v>
      </c>
      <c r="M8" s="161" t="s">
        <v>41</v>
      </c>
      <c r="N8" s="149">
        <f t="shared" si="2"/>
        <v>1</v>
      </c>
      <c r="O8" s="152" t="s">
        <v>609</v>
      </c>
    </row>
    <row r="9" spans="1:15" ht="181.5" customHeight="1" thickBot="1">
      <c r="A9" s="1"/>
      <c r="B9" s="274" t="s">
        <v>42</v>
      </c>
      <c r="C9" s="11" t="s">
        <v>43</v>
      </c>
      <c r="D9" s="161" t="s">
        <v>44</v>
      </c>
      <c r="E9" s="13" t="s">
        <v>45</v>
      </c>
      <c r="F9" s="13" t="s">
        <v>30</v>
      </c>
      <c r="G9" s="14">
        <v>44895</v>
      </c>
      <c r="H9" s="161" t="s">
        <v>46</v>
      </c>
      <c r="I9" s="16">
        <f>AVERAGE(1)</f>
        <v>1</v>
      </c>
      <c r="J9" s="6"/>
      <c r="K9" s="161" t="s">
        <v>47</v>
      </c>
      <c r="L9" s="16">
        <f>AVERAGE(1)</f>
        <v>1</v>
      </c>
      <c r="M9" s="161" t="s">
        <v>48</v>
      </c>
      <c r="N9" s="149">
        <f t="shared" si="2"/>
        <v>1</v>
      </c>
      <c r="O9" s="152" t="s">
        <v>605</v>
      </c>
    </row>
    <row r="10" spans="1:15" ht="181.5" customHeight="1" thickBot="1">
      <c r="A10" s="1"/>
      <c r="B10" s="275"/>
      <c r="C10" s="11" t="s">
        <v>49</v>
      </c>
      <c r="D10" s="161" t="s">
        <v>50</v>
      </c>
      <c r="E10" s="13" t="s">
        <v>51</v>
      </c>
      <c r="F10" s="13" t="s">
        <v>30</v>
      </c>
      <c r="G10" s="18">
        <v>44742</v>
      </c>
      <c r="H10" s="161" t="s">
        <v>52</v>
      </c>
      <c r="I10" s="16">
        <f>AVERAGE(0.5)</f>
        <v>0.5</v>
      </c>
      <c r="J10" s="6"/>
      <c r="K10" s="161" t="s">
        <v>53</v>
      </c>
      <c r="L10" s="16">
        <f>AVERAGE(0.95)</f>
        <v>0.95</v>
      </c>
      <c r="M10" s="161" t="s">
        <v>603</v>
      </c>
      <c r="N10" s="149">
        <f t="shared" si="2"/>
        <v>1</v>
      </c>
      <c r="O10" s="152" t="s">
        <v>605</v>
      </c>
    </row>
    <row r="11" spans="1:15" ht="181.5" customHeight="1" thickBot="1">
      <c r="A11" s="1"/>
      <c r="B11" s="282"/>
      <c r="C11" s="11" t="s">
        <v>54</v>
      </c>
      <c r="D11" s="161" t="s">
        <v>55</v>
      </c>
      <c r="E11" s="13" t="s">
        <v>56</v>
      </c>
      <c r="F11" s="13" t="s">
        <v>57</v>
      </c>
      <c r="G11" s="14">
        <v>44925</v>
      </c>
      <c r="H11" s="161" t="s">
        <v>58</v>
      </c>
      <c r="I11" s="16">
        <f>AVERAGE(1,1,1,1,1,0,1)</f>
        <v>0.8571428571428571</v>
      </c>
      <c r="J11" s="6"/>
      <c r="K11" s="161" t="s">
        <v>59</v>
      </c>
      <c r="L11" s="16">
        <f>AVERAGE(1,1,1,1,1,1,1,1,1)</f>
        <v>1</v>
      </c>
      <c r="M11" s="161" t="s">
        <v>60</v>
      </c>
      <c r="N11" s="149">
        <f>AVERAGE(1,1,1,1,1,1,1,1,1)</f>
        <v>1</v>
      </c>
      <c r="O11" s="152" t="s">
        <v>605</v>
      </c>
    </row>
    <row r="12" spans="1:15" ht="181.5" customHeight="1" thickBot="1">
      <c r="A12" s="1"/>
      <c r="B12" s="283" t="s">
        <v>61</v>
      </c>
      <c r="C12" s="11" t="s">
        <v>62</v>
      </c>
      <c r="D12" s="161" t="s">
        <v>63</v>
      </c>
      <c r="E12" s="13" t="s">
        <v>64</v>
      </c>
      <c r="F12" s="13" t="s">
        <v>65</v>
      </c>
      <c r="G12" s="14">
        <v>44925</v>
      </c>
      <c r="H12" s="161" t="s">
        <v>66</v>
      </c>
      <c r="I12" s="16">
        <f>AVERAGE(1)</f>
        <v>1</v>
      </c>
      <c r="J12" s="6"/>
      <c r="K12" s="161" t="s">
        <v>67</v>
      </c>
      <c r="L12" s="16">
        <f>AVERAGE(1)</f>
        <v>1</v>
      </c>
      <c r="M12" s="161" t="s">
        <v>68</v>
      </c>
      <c r="N12" s="149">
        <f>AVERAGE(1)</f>
        <v>1</v>
      </c>
      <c r="O12" s="152" t="s">
        <v>605</v>
      </c>
    </row>
    <row r="13" spans="1:15" ht="181.5" customHeight="1" thickBot="1">
      <c r="A13" s="1"/>
      <c r="B13" s="275"/>
      <c r="C13" s="11" t="s">
        <v>69</v>
      </c>
      <c r="D13" s="161" t="s">
        <v>70</v>
      </c>
      <c r="E13" s="13" t="s">
        <v>71</v>
      </c>
      <c r="F13" s="13" t="s">
        <v>72</v>
      </c>
      <c r="G13" s="14">
        <v>44925</v>
      </c>
      <c r="H13" s="161" t="s">
        <v>73</v>
      </c>
      <c r="I13" s="16">
        <f>AVERAGE(1,1,1,1)</f>
        <v>1</v>
      </c>
      <c r="J13" s="6"/>
      <c r="K13" s="161" t="s">
        <v>74</v>
      </c>
      <c r="L13" s="16">
        <f>AVERAGE(1,1,1,1,1)</f>
        <v>1</v>
      </c>
      <c r="M13" s="161" t="s">
        <v>75</v>
      </c>
      <c r="N13" s="149">
        <f>AVERAGE(1,1,1,1,1)</f>
        <v>1</v>
      </c>
      <c r="O13" s="152" t="s">
        <v>605</v>
      </c>
    </row>
    <row r="14" spans="1:15" ht="181.5" customHeight="1" thickBot="1">
      <c r="A14" s="21"/>
      <c r="B14" s="282"/>
      <c r="C14" s="11" t="s">
        <v>76</v>
      </c>
      <c r="D14" s="161" t="s">
        <v>77</v>
      </c>
      <c r="E14" s="13" t="s">
        <v>78</v>
      </c>
      <c r="F14" s="13" t="s">
        <v>30</v>
      </c>
      <c r="G14" s="14">
        <v>44925</v>
      </c>
      <c r="H14" s="161" t="s">
        <v>79</v>
      </c>
      <c r="I14" s="16">
        <f>AVERAGE(1,1)</f>
        <v>1</v>
      </c>
      <c r="J14" s="6"/>
      <c r="K14" s="161" t="s">
        <v>80</v>
      </c>
      <c r="L14" s="16">
        <f>AVERAGE(1)</f>
        <v>1</v>
      </c>
      <c r="M14" s="161" t="s">
        <v>81</v>
      </c>
      <c r="N14" s="149">
        <f>AVERAGE(1)</f>
        <v>1</v>
      </c>
      <c r="O14" s="152" t="s">
        <v>605</v>
      </c>
    </row>
    <row r="15" spans="1:15" ht="181.5" customHeight="1" thickBot="1">
      <c r="A15" s="1"/>
      <c r="B15" s="283" t="s">
        <v>82</v>
      </c>
      <c r="C15" s="11" t="s">
        <v>83</v>
      </c>
      <c r="D15" s="161" t="s">
        <v>84</v>
      </c>
      <c r="E15" s="13" t="s">
        <v>85</v>
      </c>
      <c r="F15" s="13" t="s">
        <v>86</v>
      </c>
      <c r="G15" s="14">
        <v>44918</v>
      </c>
      <c r="H15" s="161" t="s">
        <v>87</v>
      </c>
      <c r="I15" s="16">
        <f>AVERAGE(1,1,1,1,1,1,1,1,1,1,1)</f>
        <v>1</v>
      </c>
      <c r="J15" s="6"/>
      <c r="K15" s="161" t="s">
        <v>88</v>
      </c>
      <c r="L15" s="16">
        <f>AVERAGE(1,0.5,1,1,1,1,1,1,1,1,1,1,1,1)</f>
        <v>0.9642857142857143</v>
      </c>
      <c r="M15" s="161" t="s">
        <v>89</v>
      </c>
      <c r="N15" s="149">
        <f>AVERAGE(1,1,1,1,1,1,1,1,1,1,1)</f>
        <v>1</v>
      </c>
      <c r="O15" s="152" t="s">
        <v>605</v>
      </c>
    </row>
    <row r="16" spans="1:15" ht="181.5" customHeight="1" thickBot="1">
      <c r="A16" s="1"/>
      <c r="B16" s="282"/>
      <c r="C16" s="11" t="s">
        <v>90</v>
      </c>
      <c r="D16" s="161" t="s">
        <v>91</v>
      </c>
      <c r="E16" s="13" t="s">
        <v>92</v>
      </c>
      <c r="F16" s="13" t="s">
        <v>93</v>
      </c>
      <c r="G16" s="14">
        <v>44918</v>
      </c>
      <c r="H16" s="161" t="s">
        <v>94</v>
      </c>
      <c r="I16" s="16">
        <f>AVERAGE(1,1,1,1,1,1,1,1,0,1.1)</f>
        <v>0.90999999999999992</v>
      </c>
      <c r="J16" s="6"/>
      <c r="K16" s="161" t="s">
        <v>95</v>
      </c>
      <c r="L16" s="16">
        <f>AVERAGE(1,1,1,1,1,1,1,1,1,1,1)</f>
        <v>1</v>
      </c>
      <c r="M16" s="161" t="s">
        <v>96</v>
      </c>
      <c r="N16" s="149">
        <f>AVERAGE(1,1,1,1,1,1,1,1,1,1)</f>
        <v>1</v>
      </c>
      <c r="O16" s="152" t="s">
        <v>605</v>
      </c>
    </row>
    <row r="17" spans="1:16" ht="181.5" customHeight="1" thickBot="1">
      <c r="A17" s="21"/>
      <c r="B17" s="274" t="s">
        <v>97</v>
      </c>
      <c r="C17" s="11" t="s">
        <v>98</v>
      </c>
      <c r="D17" s="161" t="s">
        <v>99</v>
      </c>
      <c r="E17" s="13" t="s">
        <v>100</v>
      </c>
      <c r="F17" s="13" t="s">
        <v>101</v>
      </c>
      <c r="G17" s="18">
        <v>44695</v>
      </c>
      <c r="H17" s="161" t="s">
        <v>102</v>
      </c>
      <c r="I17" s="16">
        <f t="shared" ref="I17:I19" si="3">AVERAGE(0)</f>
        <v>0</v>
      </c>
      <c r="J17" s="15" t="s">
        <v>103</v>
      </c>
      <c r="K17" s="161" t="s">
        <v>104</v>
      </c>
      <c r="L17" s="16">
        <f>AVERAGE(1)</f>
        <v>1</v>
      </c>
      <c r="M17" s="161" t="s">
        <v>608</v>
      </c>
      <c r="N17" s="149">
        <f>AVERAGE(0)</f>
        <v>0</v>
      </c>
      <c r="O17" s="152" t="s">
        <v>606</v>
      </c>
    </row>
    <row r="18" spans="1:16" ht="181.5" customHeight="1" thickBot="1">
      <c r="A18" s="21"/>
      <c r="B18" s="275"/>
      <c r="C18" s="22" t="s">
        <v>105</v>
      </c>
      <c r="D18" s="161" t="s">
        <v>106</v>
      </c>
      <c r="E18" s="13" t="s">
        <v>100</v>
      </c>
      <c r="F18" s="13" t="s">
        <v>101</v>
      </c>
      <c r="G18" s="18">
        <v>44819</v>
      </c>
      <c r="H18" s="161" t="s">
        <v>107</v>
      </c>
      <c r="I18" s="16">
        <f t="shared" si="3"/>
        <v>0</v>
      </c>
      <c r="J18" s="15" t="s">
        <v>108</v>
      </c>
      <c r="K18" s="161" t="s">
        <v>109</v>
      </c>
      <c r="L18" s="16">
        <f t="shared" ref="L18:L19" si="4">AVERAGE(,)</f>
        <v>0</v>
      </c>
      <c r="M18" s="161" t="s">
        <v>110</v>
      </c>
      <c r="N18" s="149">
        <f t="shared" ref="N18:N19" si="5">AVERAGE(1)</f>
        <v>1</v>
      </c>
      <c r="O18" s="152" t="s">
        <v>605</v>
      </c>
    </row>
    <row r="19" spans="1:16" ht="181.5" customHeight="1" thickBot="1">
      <c r="A19" s="21"/>
      <c r="B19" s="276"/>
      <c r="C19" s="23" t="s">
        <v>111</v>
      </c>
      <c r="D19" s="161" t="s">
        <v>112</v>
      </c>
      <c r="E19" s="24" t="s">
        <v>100</v>
      </c>
      <c r="F19" s="24" t="s">
        <v>101</v>
      </c>
      <c r="G19" s="25">
        <v>44942</v>
      </c>
      <c r="H19" s="161" t="s">
        <v>113</v>
      </c>
      <c r="I19" s="26">
        <f t="shared" si="3"/>
        <v>0</v>
      </c>
      <c r="J19" s="27" t="s">
        <v>114</v>
      </c>
      <c r="K19" s="161" t="s">
        <v>115</v>
      </c>
      <c r="L19" s="16">
        <f t="shared" si="4"/>
        <v>0</v>
      </c>
      <c r="M19" s="161" t="s">
        <v>116</v>
      </c>
      <c r="N19" s="150">
        <f t="shared" si="5"/>
        <v>1</v>
      </c>
      <c r="O19" s="152" t="s">
        <v>605</v>
      </c>
    </row>
    <row r="20" spans="1:16" ht="39" customHeight="1" thickTop="1" thickBot="1">
      <c r="A20" s="28"/>
      <c r="B20" s="277" t="s">
        <v>117</v>
      </c>
      <c r="C20" s="278"/>
      <c r="D20" s="278"/>
      <c r="E20" s="278"/>
      <c r="F20" s="278"/>
      <c r="G20" s="278"/>
      <c r="H20" s="279"/>
      <c r="I20" s="31">
        <f>AVERAGE(I5,I9,I10,I11,I12,I13,I14,I15,I16)</f>
        <v>0.90341991341991346</v>
      </c>
      <c r="J20" s="29"/>
      <c r="K20" s="30"/>
      <c r="L20" s="31">
        <f>AVERAGE(L5:L17)</f>
        <v>0.90879120879120867</v>
      </c>
      <c r="M20" s="32"/>
      <c r="N20" s="186">
        <f>AVERAGE(N5:N19)</f>
        <v>0.93333333333333335</v>
      </c>
      <c r="O20" s="151"/>
      <c r="P20" s="160"/>
    </row>
    <row r="21" spans="1:16" ht="15.75" customHeight="1" thickTop="1">
      <c r="A21" s="1"/>
      <c r="B21" s="33"/>
      <c r="C21" s="34"/>
      <c r="D21" s="33"/>
      <c r="E21" s="33"/>
      <c r="F21" s="33"/>
      <c r="G21" s="33"/>
      <c r="H21" s="33"/>
      <c r="I21" s="6"/>
      <c r="J21" s="6"/>
      <c r="K21" s="1"/>
      <c r="L21" s="6"/>
      <c r="M21" s="2"/>
      <c r="N21" s="35"/>
      <c r="O21" s="2"/>
    </row>
    <row r="22" spans="1:16" ht="15.75" customHeight="1">
      <c r="A22" s="187"/>
      <c r="B22" s="187"/>
      <c r="C22" s="188"/>
      <c r="D22" s="187"/>
      <c r="E22" s="187"/>
      <c r="F22" s="187"/>
      <c r="G22" s="187"/>
      <c r="H22" s="187"/>
      <c r="I22" s="189"/>
      <c r="J22" s="189"/>
      <c r="K22" s="187"/>
      <c r="L22" s="189"/>
      <c r="M22" s="190"/>
      <c r="N22" s="190"/>
      <c r="O22" s="190"/>
    </row>
    <row r="23" spans="1:16" ht="15.75" customHeight="1">
      <c r="A23" s="187"/>
      <c r="B23" s="187"/>
      <c r="C23" s="188"/>
      <c r="D23" s="187"/>
      <c r="E23" s="187"/>
      <c r="F23" s="187"/>
      <c r="G23" s="187"/>
      <c r="H23" s="187"/>
      <c r="I23" s="189"/>
      <c r="J23" s="189"/>
      <c r="K23" s="187"/>
      <c r="L23" s="189"/>
      <c r="M23" s="190"/>
      <c r="N23" s="190"/>
      <c r="O23" s="190"/>
    </row>
    <row r="24" spans="1:16" ht="15.75" customHeight="1">
      <c r="A24" s="187"/>
      <c r="B24" s="187"/>
      <c r="C24" s="188"/>
      <c r="D24" s="187"/>
      <c r="E24" s="187"/>
      <c r="F24" s="187"/>
      <c r="G24" s="187"/>
      <c r="H24" s="187"/>
      <c r="I24" s="189"/>
      <c r="J24" s="189"/>
      <c r="K24" s="187"/>
      <c r="L24" s="189"/>
      <c r="M24" s="190"/>
      <c r="N24" s="190"/>
      <c r="O24" s="190"/>
    </row>
    <row r="25" spans="1:16" ht="15.75" customHeight="1">
      <c r="A25" s="187"/>
      <c r="B25" s="187"/>
      <c r="C25" s="188"/>
      <c r="D25" s="187"/>
      <c r="E25" s="187"/>
      <c r="F25" s="187"/>
      <c r="G25" s="187"/>
      <c r="H25" s="187"/>
      <c r="I25" s="189"/>
      <c r="J25" s="189"/>
      <c r="K25" s="187"/>
      <c r="L25" s="189"/>
      <c r="M25" s="190"/>
      <c r="N25" s="190"/>
      <c r="O25" s="190"/>
    </row>
    <row r="26" spans="1:16" ht="15.75" customHeight="1">
      <c r="A26" s="187"/>
      <c r="B26" s="187"/>
      <c r="C26" s="188"/>
      <c r="D26" s="187"/>
      <c r="E26" s="187"/>
      <c r="F26" s="187"/>
      <c r="G26" s="187"/>
      <c r="H26" s="187"/>
      <c r="I26" s="189"/>
      <c r="J26" s="189"/>
      <c r="K26" s="187"/>
      <c r="L26" s="189"/>
      <c r="M26" s="190"/>
      <c r="N26" s="190"/>
      <c r="O26" s="190"/>
    </row>
    <row r="27" spans="1:16" ht="15.75" customHeight="1">
      <c r="A27" s="187"/>
      <c r="B27" s="187"/>
      <c r="C27" s="188"/>
      <c r="D27" s="187"/>
      <c r="E27" s="187"/>
      <c r="F27" s="187"/>
      <c r="G27" s="187"/>
      <c r="H27" s="187"/>
      <c r="I27" s="189"/>
      <c r="J27" s="189"/>
      <c r="K27" s="187"/>
      <c r="L27" s="189"/>
      <c r="M27" s="190"/>
      <c r="N27" s="190"/>
      <c r="O27" s="190"/>
    </row>
    <row r="28" spans="1:16" ht="15.75" customHeight="1">
      <c r="A28" s="187"/>
      <c r="B28" s="187"/>
      <c r="C28" s="188"/>
      <c r="D28" s="187"/>
      <c r="E28" s="187"/>
      <c r="F28" s="187"/>
      <c r="G28" s="187"/>
      <c r="H28" s="187"/>
      <c r="I28" s="189"/>
      <c r="J28" s="189"/>
      <c r="K28" s="187"/>
      <c r="L28" s="189"/>
      <c r="M28" s="190"/>
      <c r="N28" s="190"/>
      <c r="O28" s="190"/>
    </row>
    <row r="29" spans="1:16" ht="15.75" customHeight="1">
      <c r="A29" s="187"/>
      <c r="B29" s="187"/>
      <c r="C29" s="188"/>
      <c r="D29" s="187"/>
      <c r="E29" s="187"/>
      <c r="F29" s="187"/>
      <c r="G29" s="187"/>
      <c r="H29" s="187"/>
      <c r="I29" s="189"/>
      <c r="J29" s="189"/>
      <c r="K29" s="187"/>
      <c r="L29" s="189"/>
      <c r="M29" s="190"/>
      <c r="N29" s="190"/>
      <c r="O29" s="190"/>
    </row>
    <row r="30" spans="1:16" ht="15.75" customHeight="1">
      <c r="A30" s="187"/>
      <c r="B30" s="187"/>
      <c r="C30" s="188"/>
      <c r="D30" s="187"/>
      <c r="E30" s="187"/>
      <c r="F30" s="187"/>
      <c r="G30" s="187"/>
      <c r="H30" s="187"/>
      <c r="I30" s="189"/>
      <c r="J30" s="189"/>
      <c r="K30" s="187"/>
      <c r="L30" s="189"/>
      <c r="M30" s="190"/>
      <c r="N30" s="190"/>
      <c r="O30" s="190"/>
    </row>
    <row r="31" spans="1:16" ht="15.75" customHeight="1">
      <c r="A31" s="187"/>
      <c r="B31" s="187"/>
      <c r="C31" s="188"/>
      <c r="D31" s="187"/>
      <c r="E31" s="187"/>
      <c r="F31" s="187"/>
      <c r="G31" s="187"/>
      <c r="H31" s="187"/>
      <c r="I31" s="189"/>
      <c r="J31" s="189"/>
      <c r="K31" s="187"/>
      <c r="L31" s="189"/>
      <c r="M31" s="190"/>
      <c r="N31" s="190"/>
      <c r="O31" s="190"/>
    </row>
    <row r="32" spans="1:16" ht="15.75" customHeight="1">
      <c r="A32" s="187"/>
      <c r="B32" s="187"/>
      <c r="C32" s="188"/>
      <c r="D32" s="187"/>
      <c r="E32" s="187"/>
      <c r="F32" s="187"/>
      <c r="G32" s="187"/>
      <c r="H32" s="187"/>
      <c r="I32" s="189"/>
      <c r="J32" s="189"/>
      <c r="K32" s="187"/>
      <c r="L32" s="189"/>
      <c r="M32" s="190"/>
      <c r="N32" s="190"/>
      <c r="O32" s="190"/>
    </row>
    <row r="33" spans="1:15" ht="15.75" customHeight="1">
      <c r="A33" s="187"/>
      <c r="B33" s="187"/>
      <c r="C33" s="188"/>
      <c r="D33" s="187"/>
      <c r="E33" s="187"/>
      <c r="F33" s="187"/>
      <c r="G33" s="187"/>
      <c r="H33" s="187"/>
      <c r="I33" s="189"/>
      <c r="J33" s="189"/>
      <c r="K33" s="187"/>
      <c r="L33" s="189"/>
      <c r="M33" s="190"/>
      <c r="N33" s="190"/>
      <c r="O33" s="190"/>
    </row>
    <row r="34" spans="1:15" ht="15.75" customHeight="1">
      <c r="A34" s="187"/>
      <c r="B34" s="187"/>
      <c r="C34" s="188"/>
      <c r="D34" s="187"/>
      <c r="E34" s="187"/>
      <c r="F34" s="187"/>
      <c r="G34" s="187"/>
      <c r="H34" s="187"/>
      <c r="I34" s="189"/>
      <c r="J34" s="189"/>
      <c r="K34" s="187"/>
      <c r="L34" s="189"/>
      <c r="M34" s="190"/>
      <c r="N34" s="190"/>
      <c r="O34" s="190"/>
    </row>
    <row r="35" spans="1:15" ht="15.75" customHeight="1">
      <c r="A35" s="187"/>
      <c r="B35" s="187"/>
      <c r="C35" s="188"/>
      <c r="D35" s="187"/>
      <c r="E35" s="187"/>
      <c r="F35" s="187"/>
      <c r="G35" s="187"/>
      <c r="H35" s="187"/>
      <c r="I35" s="189"/>
      <c r="J35" s="189"/>
      <c r="K35" s="187"/>
      <c r="L35" s="189"/>
      <c r="M35" s="190"/>
      <c r="N35" s="190"/>
      <c r="O35" s="190"/>
    </row>
    <row r="36" spans="1:15" ht="15.75" customHeight="1">
      <c r="A36" s="187"/>
      <c r="B36" s="187"/>
      <c r="C36" s="188"/>
      <c r="D36" s="187"/>
      <c r="E36" s="187"/>
      <c r="F36" s="187"/>
      <c r="G36" s="187"/>
      <c r="H36" s="187"/>
      <c r="I36" s="189"/>
      <c r="J36" s="189"/>
      <c r="K36" s="187"/>
      <c r="L36" s="189"/>
      <c r="M36" s="190"/>
      <c r="N36" s="190"/>
      <c r="O36" s="190"/>
    </row>
    <row r="37" spans="1:15" ht="15.75" customHeight="1">
      <c r="A37" s="187"/>
      <c r="B37" s="187"/>
      <c r="C37" s="188"/>
      <c r="D37" s="187"/>
      <c r="E37" s="187"/>
      <c r="F37" s="187"/>
      <c r="G37" s="187"/>
      <c r="H37" s="187"/>
      <c r="I37" s="189"/>
      <c r="J37" s="189"/>
      <c r="K37" s="187"/>
      <c r="L37" s="189"/>
      <c r="M37" s="190"/>
      <c r="N37" s="190"/>
      <c r="O37" s="190"/>
    </row>
    <row r="38" spans="1:15" ht="15.75" customHeight="1">
      <c r="A38" s="187"/>
      <c r="B38" s="187"/>
      <c r="C38" s="188"/>
      <c r="D38" s="187"/>
      <c r="E38" s="187"/>
      <c r="F38" s="187"/>
      <c r="G38" s="187"/>
      <c r="H38" s="187"/>
      <c r="I38" s="189"/>
      <c r="J38" s="189"/>
      <c r="K38" s="187"/>
      <c r="L38" s="189"/>
      <c r="M38" s="190"/>
      <c r="N38" s="190"/>
      <c r="O38" s="190"/>
    </row>
    <row r="39" spans="1:15" ht="15.75" customHeight="1">
      <c r="A39" s="187"/>
      <c r="B39" s="187"/>
      <c r="C39" s="188"/>
      <c r="D39" s="187"/>
      <c r="E39" s="187"/>
      <c r="F39" s="187"/>
      <c r="G39" s="187"/>
      <c r="H39" s="187"/>
      <c r="I39" s="189"/>
      <c r="J39" s="189"/>
      <c r="K39" s="187"/>
      <c r="L39" s="189"/>
      <c r="M39" s="190"/>
      <c r="N39" s="190"/>
      <c r="O39" s="190"/>
    </row>
    <row r="40" spans="1:15" ht="15.75" customHeight="1">
      <c r="A40" s="187"/>
      <c r="B40" s="187"/>
      <c r="C40" s="188"/>
      <c r="D40" s="187"/>
      <c r="E40" s="187"/>
      <c r="F40" s="187"/>
      <c r="G40" s="187"/>
      <c r="H40" s="187"/>
      <c r="I40" s="189"/>
      <c r="J40" s="189"/>
      <c r="K40" s="187"/>
      <c r="L40" s="189"/>
      <c r="M40" s="190"/>
      <c r="N40" s="190"/>
      <c r="O40" s="190"/>
    </row>
    <row r="41" spans="1:15" ht="15.75" customHeight="1">
      <c r="A41" s="187"/>
      <c r="B41" s="187"/>
      <c r="C41" s="188"/>
      <c r="D41" s="187"/>
      <c r="E41" s="187"/>
      <c r="F41" s="187"/>
      <c r="G41" s="187"/>
      <c r="H41" s="187"/>
      <c r="I41" s="189"/>
      <c r="J41" s="189"/>
      <c r="K41" s="187"/>
      <c r="L41" s="189"/>
      <c r="M41" s="190"/>
      <c r="N41" s="190"/>
      <c r="O41" s="190"/>
    </row>
    <row r="42" spans="1:15" ht="15.75" customHeight="1">
      <c r="A42" s="187"/>
      <c r="B42" s="187"/>
      <c r="C42" s="188"/>
      <c r="D42" s="187"/>
      <c r="E42" s="187"/>
      <c r="F42" s="187"/>
      <c r="G42" s="187"/>
      <c r="H42" s="187"/>
      <c r="I42" s="189"/>
      <c r="J42" s="189"/>
      <c r="K42" s="187"/>
      <c r="L42" s="189"/>
      <c r="M42" s="190"/>
      <c r="N42" s="190"/>
      <c r="O42" s="190"/>
    </row>
    <row r="43" spans="1:15" ht="15.75" customHeight="1">
      <c r="A43" s="187"/>
      <c r="B43" s="187"/>
      <c r="C43" s="188"/>
      <c r="D43" s="187"/>
      <c r="E43" s="187"/>
      <c r="F43" s="187"/>
      <c r="G43" s="187"/>
      <c r="H43" s="187"/>
      <c r="I43" s="189"/>
      <c r="J43" s="189"/>
      <c r="K43" s="187"/>
      <c r="L43" s="189"/>
      <c r="M43" s="190"/>
      <c r="N43" s="190"/>
      <c r="O43" s="190"/>
    </row>
    <row r="44" spans="1:15" ht="15.75" customHeight="1">
      <c r="A44" s="187"/>
      <c r="B44" s="187"/>
      <c r="C44" s="188"/>
      <c r="D44" s="187"/>
      <c r="E44" s="187"/>
      <c r="F44" s="187"/>
      <c r="G44" s="187"/>
      <c r="H44" s="187"/>
      <c r="I44" s="189"/>
      <c r="J44" s="189"/>
      <c r="K44" s="187"/>
      <c r="L44" s="189"/>
      <c r="M44" s="190"/>
      <c r="N44" s="190"/>
      <c r="O44" s="190"/>
    </row>
    <row r="45" spans="1:15" ht="15.75" customHeight="1">
      <c r="A45" s="187"/>
      <c r="B45" s="187"/>
      <c r="C45" s="188"/>
      <c r="D45" s="187"/>
      <c r="E45" s="187"/>
      <c r="F45" s="187"/>
      <c r="G45" s="187"/>
      <c r="H45" s="187"/>
      <c r="I45" s="189"/>
      <c r="J45" s="189"/>
      <c r="K45" s="187"/>
      <c r="L45" s="189"/>
      <c r="M45" s="190"/>
      <c r="N45" s="190"/>
      <c r="O45" s="190"/>
    </row>
    <row r="46" spans="1:15" ht="15.75" customHeight="1">
      <c r="A46" s="187"/>
      <c r="B46" s="187"/>
      <c r="C46" s="188"/>
      <c r="D46" s="187"/>
      <c r="E46" s="187"/>
      <c r="F46" s="187"/>
      <c r="G46" s="187"/>
      <c r="H46" s="187"/>
      <c r="I46" s="189"/>
      <c r="J46" s="189"/>
      <c r="K46" s="187"/>
      <c r="L46" s="189"/>
      <c r="M46" s="190"/>
      <c r="N46" s="190"/>
      <c r="O46" s="190"/>
    </row>
    <row r="47" spans="1:15" ht="15.75" customHeight="1">
      <c r="A47" s="187"/>
      <c r="B47" s="187"/>
      <c r="C47" s="188"/>
      <c r="D47" s="187"/>
      <c r="E47" s="187"/>
      <c r="F47" s="187"/>
      <c r="G47" s="187"/>
      <c r="H47" s="187"/>
      <c r="I47" s="189"/>
      <c r="J47" s="189"/>
      <c r="K47" s="187"/>
      <c r="L47" s="189"/>
      <c r="M47" s="190"/>
      <c r="N47" s="190"/>
      <c r="O47" s="190"/>
    </row>
    <row r="48" spans="1:15" ht="15.75" customHeight="1">
      <c r="A48" s="187"/>
      <c r="B48" s="187"/>
      <c r="C48" s="188"/>
      <c r="D48" s="187"/>
      <c r="E48" s="187"/>
      <c r="F48" s="187"/>
      <c r="G48" s="187"/>
      <c r="H48" s="187"/>
      <c r="I48" s="189"/>
      <c r="J48" s="189"/>
      <c r="K48" s="187"/>
      <c r="L48" s="189"/>
      <c r="M48" s="190"/>
      <c r="N48" s="190"/>
      <c r="O48" s="190"/>
    </row>
    <row r="49" spans="1:15" ht="15.75" customHeight="1">
      <c r="A49" s="191"/>
      <c r="B49" s="191"/>
      <c r="C49" s="192"/>
      <c r="D49" s="191"/>
      <c r="E49" s="191"/>
      <c r="F49" s="191"/>
      <c r="G49" s="191"/>
      <c r="H49" s="193"/>
      <c r="I49" s="194"/>
      <c r="J49" s="194"/>
      <c r="K49" s="193"/>
      <c r="L49" s="194"/>
      <c r="M49" s="191"/>
      <c r="N49" s="191"/>
      <c r="O49" s="190"/>
    </row>
    <row r="50" spans="1:15" ht="15.75" customHeight="1">
      <c r="A50" s="191"/>
      <c r="B50" s="191"/>
      <c r="C50" s="192"/>
      <c r="D50" s="191"/>
      <c r="E50" s="191"/>
      <c r="F50" s="191"/>
      <c r="G50" s="191"/>
      <c r="H50" s="193"/>
      <c r="I50" s="194"/>
      <c r="J50" s="194"/>
      <c r="K50" s="193"/>
      <c r="L50" s="194"/>
      <c r="M50" s="191"/>
      <c r="N50" s="191"/>
      <c r="O50" s="190"/>
    </row>
    <row r="51" spans="1:15" ht="15.75" customHeight="1">
      <c r="A51" s="191"/>
      <c r="B51" s="191"/>
      <c r="C51" s="192"/>
      <c r="D51" s="191"/>
      <c r="E51" s="191"/>
      <c r="F51" s="191"/>
      <c r="G51" s="191"/>
      <c r="H51" s="193"/>
      <c r="I51" s="194"/>
      <c r="J51" s="194"/>
      <c r="K51" s="193"/>
      <c r="L51" s="194"/>
      <c r="M51" s="191"/>
      <c r="N51" s="191"/>
      <c r="O51" s="190"/>
    </row>
    <row r="52" spans="1:15" ht="15.75" customHeight="1">
      <c r="A52" s="191"/>
      <c r="B52" s="191"/>
      <c r="C52" s="192"/>
      <c r="D52" s="191"/>
      <c r="E52" s="191"/>
      <c r="F52" s="191"/>
      <c r="G52" s="191"/>
      <c r="H52" s="193"/>
      <c r="I52" s="194"/>
      <c r="J52" s="194"/>
      <c r="K52" s="193"/>
      <c r="L52" s="194"/>
      <c r="M52" s="191"/>
      <c r="N52" s="191"/>
      <c r="O52" s="190"/>
    </row>
    <row r="53" spans="1:15" ht="15.75" customHeight="1">
      <c r="A53" s="191"/>
      <c r="B53" s="191"/>
      <c r="C53" s="192"/>
      <c r="D53" s="191"/>
      <c r="E53" s="191"/>
      <c r="F53" s="191"/>
      <c r="G53" s="191"/>
      <c r="H53" s="193"/>
      <c r="I53" s="194"/>
      <c r="J53" s="194"/>
      <c r="K53" s="193"/>
      <c r="L53" s="194"/>
      <c r="M53" s="191"/>
      <c r="N53" s="191"/>
      <c r="O53" s="190"/>
    </row>
    <row r="54" spans="1:15" ht="15.75" customHeight="1">
      <c r="A54" s="191"/>
      <c r="B54" s="191"/>
      <c r="C54" s="192"/>
      <c r="D54" s="191"/>
      <c r="E54" s="191"/>
      <c r="F54" s="191"/>
      <c r="G54" s="191"/>
      <c r="H54" s="193"/>
      <c r="I54" s="194"/>
      <c r="J54" s="194"/>
      <c r="K54" s="193"/>
      <c r="L54" s="194"/>
      <c r="M54" s="191"/>
      <c r="N54" s="191"/>
      <c r="O54" s="190"/>
    </row>
    <row r="55" spans="1:15" ht="15.75" customHeight="1">
      <c r="A55" s="191"/>
      <c r="B55" s="191"/>
      <c r="C55" s="192"/>
      <c r="D55" s="191"/>
      <c r="E55" s="191"/>
      <c r="F55" s="191"/>
      <c r="G55" s="191"/>
      <c r="H55" s="193"/>
      <c r="I55" s="194"/>
      <c r="J55" s="194"/>
      <c r="K55" s="193"/>
      <c r="L55" s="194"/>
      <c r="M55" s="191"/>
      <c r="N55" s="191"/>
      <c r="O55" s="190"/>
    </row>
    <row r="56" spans="1:15" ht="15.75" customHeight="1">
      <c r="A56" s="191"/>
      <c r="B56" s="191"/>
      <c r="C56" s="192"/>
      <c r="D56" s="191"/>
      <c r="E56" s="191"/>
      <c r="F56" s="191"/>
      <c r="G56" s="191"/>
      <c r="H56" s="193"/>
      <c r="I56" s="194"/>
      <c r="J56" s="194"/>
      <c r="K56" s="193"/>
      <c r="L56" s="194"/>
      <c r="M56" s="191"/>
      <c r="N56" s="191"/>
      <c r="O56" s="190"/>
    </row>
    <row r="57" spans="1:15" ht="15.75" customHeight="1">
      <c r="A57" s="191"/>
      <c r="B57" s="191"/>
      <c r="C57" s="192"/>
      <c r="D57" s="191"/>
      <c r="E57" s="191"/>
      <c r="F57" s="191"/>
      <c r="G57" s="191"/>
      <c r="H57" s="193"/>
      <c r="I57" s="194"/>
      <c r="J57" s="194"/>
      <c r="K57" s="193"/>
      <c r="L57" s="194"/>
      <c r="M57" s="191"/>
      <c r="N57" s="191"/>
      <c r="O57" s="190"/>
    </row>
    <row r="58" spans="1:15" ht="15.75" customHeight="1">
      <c r="A58" s="191"/>
      <c r="B58" s="191"/>
      <c r="C58" s="192"/>
      <c r="D58" s="191"/>
      <c r="E58" s="191"/>
      <c r="F58" s="191"/>
      <c r="G58" s="191"/>
      <c r="H58" s="193"/>
      <c r="I58" s="194"/>
      <c r="J58" s="194"/>
      <c r="K58" s="193"/>
      <c r="L58" s="194"/>
      <c r="M58" s="191"/>
      <c r="N58" s="191"/>
      <c r="O58" s="190"/>
    </row>
    <row r="59" spans="1:15" ht="15.75" customHeight="1">
      <c r="A59" s="191"/>
      <c r="B59" s="191"/>
      <c r="C59" s="192"/>
      <c r="D59" s="191"/>
      <c r="E59" s="191"/>
      <c r="F59" s="191"/>
      <c r="G59" s="191"/>
      <c r="H59" s="193"/>
      <c r="I59" s="194"/>
      <c r="J59" s="194"/>
      <c r="K59" s="193"/>
      <c r="L59" s="194"/>
      <c r="M59" s="191"/>
      <c r="N59" s="191"/>
      <c r="O59" s="190"/>
    </row>
    <row r="60" spans="1:15" ht="15.75" customHeight="1">
      <c r="A60" s="191"/>
      <c r="B60" s="191"/>
      <c r="C60" s="192"/>
      <c r="D60" s="191"/>
      <c r="E60" s="191"/>
      <c r="F60" s="191"/>
      <c r="G60" s="191"/>
      <c r="H60" s="193"/>
      <c r="I60" s="194"/>
      <c r="J60" s="194"/>
      <c r="K60" s="193"/>
      <c r="L60" s="194"/>
      <c r="M60" s="191"/>
      <c r="N60" s="191"/>
      <c r="O60" s="190"/>
    </row>
    <row r="61" spans="1:15" ht="15.75" customHeight="1">
      <c r="A61" s="191"/>
      <c r="B61" s="191"/>
      <c r="C61" s="192"/>
      <c r="D61" s="191"/>
      <c r="E61" s="191"/>
      <c r="F61" s="191"/>
      <c r="G61" s="191"/>
      <c r="H61" s="193"/>
      <c r="I61" s="194"/>
      <c r="J61" s="194"/>
      <c r="K61" s="193"/>
      <c r="L61" s="194"/>
      <c r="M61" s="191"/>
      <c r="N61" s="191"/>
      <c r="O61" s="190"/>
    </row>
    <row r="62" spans="1:15" ht="15.75" customHeight="1">
      <c r="A62" s="191"/>
      <c r="B62" s="191"/>
      <c r="C62" s="192"/>
      <c r="D62" s="191"/>
      <c r="E62" s="191"/>
      <c r="F62" s="191"/>
      <c r="G62" s="191"/>
      <c r="H62" s="193"/>
      <c r="I62" s="194"/>
      <c r="J62" s="194"/>
      <c r="K62" s="193"/>
      <c r="L62" s="194"/>
      <c r="M62" s="191"/>
      <c r="N62" s="191"/>
      <c r="O62" s="190"/>
    </row>
    <row r="63" spans="1:15" ht="15.75" customHeight="1">
      <c r="A63" s="191"/>
      <c r="B63" s="191"/>
      <c r="C63" s="192"/>
      <c r="D63" s="191"/>
      <c r="E63" s="191"/>
      <c r="F63" s="191"/>
      <c r="G63" s="191"/>
      <c r="H63" s="193"/>
      <c r="I63" s="194"/>
      <c r="J63" s="194"/>
      <c r="K63" s="193"/>
      <c r="L63" s="194"/>
      <c r="M63" s="191"/>
      <c r="N63" s="191"/>
      <c r="O63" s="190"/>
    </row>
    <row r="64" spans="1:15" ht="15.75" customHeight="1">
      <c r="A64" s="191"/>
      <c r="B64" s="191"/>
      <c r="C64" s="192"/>
      <c r="D64" s="191"/>
      <c r="E64" s="191"/>
      <c r="F64" s="191"/>
      <c r="G64" s="191"/>
      <c r="H64" s="193"/>
      <c r="I64" s="194"/>
      <c r="J64" s="194"/>
      <c r="K64" s="193"/>
      <c r="L64" s="194"/>
      <c r="M64" s="191"/>
      <c r="N64" s="191"/>
      <c r="O64" s="190"/>
    </row>
    <row r="65" spans="1:15" ht="15.75" customHeight="1">
      <c r="A65" s="191"/>
      <c r="B65" s="191"/>
      <c r="C65" s="192"/>
      <c r="D65" s="191"/>
      <c r="E65" s="191"/>
      <c r="F65" s="191"/>
      <c r="G65" s="191"/>
      <c r="H65" s="193"/>
      <c r="I65" s="194"/>
      <c r="J65" s="194"/>
      <c r="K65" s="193"/>
      <c r="L65" s="194"/>
      <c r="M65" s="191"/>
      <c r="N65" s="191"/>
      <c r="O65" s="190"/>
    </row>
    <row r="66" spans="1:15" ht="15.75" customHeight="1">
      <c r="A66" s="191"/>
      <c r="B66" s="191"/>
      <c r="C66" s="192"/>
      <c r="D66" s="191"/>
      <c r="E66" s="191"/>
      <c r="F66" s="191"/>
      <c r="G66" s="191"/>
      <c r="H66" s="193"/>
      <c r="I66" s="194"/>
      <c r="J66" s="194"/>
      <c r="K66" s="193"/>
      <c r="L66" s="194"/>
      <c r="M66" s="191"/>
      <c r="N66" s="191"/>
      <c r="O66" s="190"/>
    </row>
    <row r="67" spans="1:15" ht="15.75" customHeight="1">
      <c r="A67" s="191"/>
      <c r="B67" s="191"/>
      <c r="C67" s="192"/>
      <c r="D67" s="191"/>
      <c r="E67" s="191"/>
      <c r="F67" s="191"/>
      <c r="G67" s="191"/>
      <c r="H67" s="193"/>
      <c r="I67" s="194"/>
      <c r="J67" s="194"/>
      <c r="K67" s="193"/>
      <c r="L67" s="194"/>
      <c r="M67" s="191"/>
      <c r="N67" s="191"/>
      <c r="O67" s="190"/>
    </row>
    <row r="68" spans="1:15" ht="15.75" customHeight="1">
      <c r="A68" s="191"/>
      <c r="B68" s="191"/>
      <c r="C68" s="192"/>
      <c r="D68" s="191"/>
      <c r="E68" s="191"/>
      <c r="F68" s="191"/>
      <c r="G68" s="191"/>
      <c r="H68" s="193"/>
      <c r="I68" s="194"/>
      <c r="J68" s="194"/>
      <c r="K68" s="193"/>
      <c r="L68" s="194"/>
      <c r="M68" s="191"/>
      <c r="N68" s="191"/>
      <c r="O68" s="190"/>
    </row>
    <row r="69" spans="1:15" ht="15.75" customHeight="1">
      <c r="A69" s="191"/>
      <c r="B69" s="191"/>
      <c r="C69" s="192"/>
      <c r="D69" s="191"/>
      <c r="E69" s="191"/>
      <c r="F69" s="191"/>
      <c r="G69" s="191"/>
      <c r="H69" s="193"/>
      <c r="I69" s="194"/>
      <c r="J69" s="194"/>
      <c r="K69" s="193"/>
      <c r="L69" s="194"/>
      <c r="M69" s="191"/>
      <c r="N69" s="191"/>
      <c r="O69" s="190"/>
    </row>
    <row r="70" spans="1:15" ht="15.75" customHeight="1">
      <c r="A70" s="191"/>
      <c r="B70" s="191"/>
      <c r="C70" s="192"/>
      <c r="D70" s="191"/>
      <c r="E70" s="191"/>
      <c r="F70" s="191"/>
      <c r="G70" s="191"/>
      <c r="H70" s="193"/>
      <c r="I70" s="194"/>
      <c r="J70" s="194"/>
      <c r="K70" s="193"/>
      <c r="L70" s="194"/>
      <c r="M70" s="191"/>
      <c r="N70" s="191"/>
      <c r="O70" s="190"/>
    </row>
    <row r="71" spans="1:15" ht="15.75" customHeight="1">
      <c r="A71" s="191"/>
      <c r="B71" s="191"/>
      <c r="C71" s="192"/>
      <c r="D71" s="191"/>
      <c r="E71" s="191"/>
      <c r="F71" s="191"/>
      <c r="G71" s="191"/>
      <c r="H71" s="193"/>
      <c r="I71" s="194"/>
      <c r="J71" s="194"/>
      <c r="K71" s="193"/>
      <c r="L71" s="194"/>
      <c r="M71" s="191"/>
      <c r="N71" s="191"/>
      <c r="O71" s="190"/>
    </row>
    <row r="72" spans="1:15" ht="15.75" customHeight="1">
      <c r="A72" s="191"/>
      <c r="B72" s="191"/>
      <c r="C72" s="192"/>
      <c r="D72" s="191"/>
      <c r="E72" s="191"/>
      <c r="F72" s="191"/>
      <c r="G72" s="191"/>
      <c r="H72" s="193"/>
      <c r="I72" s="194"/>
      <c r="J72" s="194"/>
      <c r="K72" s="193"/>
      <c r="L72" s="194"/>
      <c r="M72" s="191"/>
      <c r="N72" s="191"/>
      <c r="O72" s="190"/>
    </row>
    <row r="73" spans="1:15" ht="15.75" customHeight="1">
      <c r="A73" s="191"/>
      <c r="B73" s="191"/>
      <c r="C73" s="192"/>
      <c r="D73" s="191"/>
      <c r="E73" s="191"/>
      <c r="F73" s="191"/>
      <c r="G73" s="191"/>
      <c r="H73" s="193"/>
      <c r="I73" s="194"/>
      <c r="J73" s="194"/>
      <c r="K73" s="193"/>
      <c r="L73" s="194"/>
      <c r="M73" s="191"/>
      <c r="N73" s="191"/>
      <c r="O73" s="190"/>
    </row>
    <row r="74" spans="1:15" ht="15.75" customHeight="1">
      <c r="A74" s="191"/>
      <c r="B74" s="191"/>
      <c r="C74" s="192"/>
      <c r="D74" s="191"/>
      <c r="E74" s="191"/>
      <c r="F74" s="191"/>
      <c r="G74" s="191"/>
      <c r="H74" s="193"/>
      <c r="I74" s="194"/>
      <c r="J74" s="194"/>
      <c r="K74" s="193"/>
      <c r="L74" s="194"/>
      <c r="M74" s="191"/>
      <c r="N74" s="191"/>
      <c r="O74" s="190"/>
    </row>
    <row r="75" spans="1:15" ht="15.75" customHeight="1">
      <c r="A75" s="191"/>
      <c r="B75" s="191"/>
      <c r="C75" s="192"/>
      <c r="D75" s="191"/>
      <c r="E75" s="191"/>
      <c r="F75" s="191"/>
      <c r="G75" s="191"/>
      <c r="H75" s="193"/>
      <c r="I75" s="194"/>
      <c r="J75" s="194"/>
      <c r="K75" s="193"/>
      <c r="L75" s="194"/>
      <c r="M75" s="191"/>
      <c r="N75" s="191"/>
      <c r="O75" s="190"/>
    </row>
    <row r="76" spans="1:15" ht="15.75" customHeight="1">
      <c r="A76" s="191"/>
      <c r="B76" s="191"/>
      <c r="C76" s="192"/>
      <c r="D76" s="191"/>
      <c r="E76" s="191"/>
      <c r="F76" s="191"/>
      <c r="G76" s="191"/>
      <c r="H76" s="193"/>
      <c r="I76" s="194"/>
      <c r="J76" s="194"/>
      <c r="K76" s="193"/>
      <c r="L76" s="194"/>
      <c r="M76" s="191"/>
      <c r="N76" s="191"/>
      <c r="O76" s="190"/>
    </row>
    <row r="77" spans="1:15" ht="15.75" customHeight="1">
      <c r="A77" s="191"/>
      <c r="B77" s="191"/>
      <c r="C77" s="192"/>
      <c r="D77" s="191"/>
      <c r="E77" s="191"/>
      <c r="F77" s="191"/>
      <c r="G77" s="191"/>
      <c r="H77" s="193"/>
      <c r="I77" s="194"/>
      <c r="J77" s="194"/>
      <c r="K77" s="193"/>
      <c r="L77" s="194"/>
      <c r="M77" s="191"/>
      <c r="N77" s="191"/>
      <c r="O77" s="190"/>
    </row>
    <row r="78" spans="1:15" ht="15.75" customHeight="1">
      <c r="A78" s="191"/>
      <c r="B78" s="191"/>
      <c r="C78" s="192"/>
      <c r="D78" s="191"/>
      <c r="E78" s="191"/>
      <c r="F78" s="191"/>
      <c r="G78" s="191"/>
      <c r="H78" s="193"/>
      <c r="I78" s="194"/>
      <c r="J78" s="194"/>
      <c r="K78" s="193"/>
      <c r="L78" s="194"/>
      <c r="M78" s="191"/>
      <c r="N78" s="191"/>
      <c r="O78" s="190"/>
    </row>
    <row r="79" spans="1:15" ht="15.75" customHeight="1">
      <c r="A79" s="191"/>
      <c r="B79" s="191"/>
      <c r="C79" s="192"/>
      <c r="D79" s="191"/>
      <c r="E79" s="191"/>
      <c r="F79" s="191"/>
      <c r="G79" s="191"/>
      <c r="H79" s="193"/>
      <c r="I79" s="194"/>
      <c r="J79" s="194"/>
      <c r="K79" s="193"/>
      <c r="L79" s="194"/>
      <c r="M79" s="191"/>
      <c r="N79" s="191"/>
      <c r="O79" s="190"/>
    </row>
    <row r="80" spans="1:15" ht="15.75" customHeight="1">
      <c r="A80" s="191"/>
      <c r="B80" s="191"/>
      <c r="C80" s="192"/>
      <c r="D80" s="191"/>
      <c r="E80" s="191"/>
      <c r="F80" s="191"/>
      <c r="G80" s="191"/>
      <c r="H80" s="193"/>
      <c r="I80" s="194"/>
      <c r="J80" s="194"/>
      <c r="K80" s="193"/>
      <c r="L80" s="194"/>
      <c r="M80" s="191"/>
      <c r="N80" s="191"/>
      <c r="O80" s="190"/>
    </row>
    <row r="81" spans="1:15" ht="15.75" customHeight="1">
      <c r="A81" s="191"/>
      <c r="B81" s="191"/>
      <c r="C81" s="192"/>
      <c r="D81" s="191"/>
      <c r="E81" s="191"/>
      <c r="F81" s="191"/>
      <c r="G81" s="191"/>
      <c r="H81" s="193"/>
      <c r="I81" s="194"/>
      <c r="J81" s="194"/>
      <c r="K81" s="193"/>
      <c r="L81" s="194"/>
      <c r="M81" s="191"/>
      <c r="N81" s="191"/>
      <c r="O81" s="190"/>
    </row>
    <row r="82" spans="1:15" ht="15.75" customHeight="1">
      <c r="A82" s="191"/>
      <c r="B82" s="191"/>
      <c r="C82" s="192"/>
      <c r="D82" s="191"/>
      <c r="E82" s="191"/>
      <c r="F82" s="191"/>
      <c r="G82" s="191"/>
      <c r="H82" s="193"/>
      <c r="I82" s="194"/>
      <c r="J82" s="194"/>
      <c r="K82" s="193"/>
      <c r="L82" s="194"/>
      <c r="M82" s="191"/>
      <c r="N82" s="191"/>
      <c r="O82" s="190"/>
    </row>
    <row r="83" spans="1:15" ht="15.75" customHeight="1">
      <c r="A83" s="191"/>
      <c r="B83" s="191"/>
      <c r="C83" s="192"/>
      <c r="D83" s="191"/>
      <c r="E83" s="191"/>
      <c r="F83" s="191"/>
      <c r="G83" s="191"/>
      <c r="H83" s="193"/>
      <c r="I83" s="194"/>
      <c r="J83" s="194"/>
      <c r="K83" s="193"/>
      <c r="L83" s="194"/>
      <c r="M83" s="191"/>
      <c r="N83" s="191"/>
      <c r="O83" s="190"/>
    </row>
    <row r="84" spans="1:15" ht="15.75" customHeight="1">
      <c r="A84" s="191"/>
      <c r="B84" s="191"/>
      <c r="C84" s="192"/>
      <c r="D84" s="191"/>
      <c r="E84" s="191"/>
      <c r="F84" s="191"/>
      <c r="G84" s="191"/>
      <c r="H84" s="193"/>
      <c r="I84" s="194"/>
      <c r="J84" s="194"/>
      <c r="K84" s="193"/>
      <c r="L84" s="194"/>
      <c r="M84" s="191"/>
      <c r="N84" s="191"/>
      <c r="O84" s="190"/>
    </row>
    <row r="85" spans="1:15" ht="15.75" customHeight="1">
      <c r="A85" s="191"/>
      <c r="B85" s="191"/>
      <c r="C85" s="192"/>
      <c r="D85" s="191"/>
      <c r="E85" s="191"/>
      <c r="F85" s="191"/>
      <c r="G85" s="191"/>
      <c r="H85" s="193"/>
      <c r="I85" s="194"/>
      <c r="J85" s="194"/>
      <c r="K85" s="193"/>
      <c r="L85" s="194"/>
      <c r="M85" s="191"/>
      <c r="N85" s="191"/>
      <c r="O85" s="190"/>
    </row>
    <row r="86" spans="1:15" ht="15.75" customHeight="1">
      <c r="A86" s="191"/>
      <c r="B86" s="191"/>
      <c r="C86" s="192"/>
      <c r="D86" s="191"/>
      <c r="E86" s="191"/>
      <c r="F86" s="191"/>
      <c r="G86" s="191"/>
      <c r="H86" s="193"/>
      <c r="I86" s="194"/>
      <c r="J86" s="194"/>
      <c r="K86" s="193"/>
      <c r="L86" s="194"/>
      <c r="M86" s="191"/>
      <c r="N86" s="191"/>
      <c r="O86" s="190"/>
    </row>
    <row r="87" spans="1:15" ht="15.75" customHeight="1">
      <c r="A87" s="191"/>
      <c r="B87" s="191"/>
      <c r="C87" s="192"/>
      <c r="D87" s="191"/>
      <c r="E87" s="191"/>
      <c r="F87" s="191"/>
      <c r="G87" s="191"/>
      <c r="H87" s="193"/>
      <c r="I87" s="194"/>
      <c r="J87" s="194"/>
      <c r="K87" s="193"/>
      <c r="L87" s="194"/>
      <c r="M87" s="191"/>
      <c r="N87" s="191"/>
      <c r="O87" s="190"/>
    </row>
    <row r="88" spans="1:15" ht="15.75" customHeight="1">
      <c r="A88" s="191"/>
      <c r="B88" s="191"/>
      <c r="C88" s="192"/>
      <c r="D88" s="191"/>
      <c r="E88" s="191"/>
      <c r="F88" s="191"/>
      <c r="G88" s="191"/>
      <c r="H88" s="193"/>
      <c r="I88" s="194"/>
      <c r="J88" s="194"/>
      <c r="K88" s="193"/>
      <c r="L88" s="194"/>
      <c r="M88" s="191"/>
      <c r="N88" s="191"/>
      <c r="O88" s="190"/>
    </row>
    <row r="89" spans="1:15" ht="15.75" customHeight="1">
      <c r="A89" s="191"/>
      <c r="B89" s="191"/>
      <c r="C89" s="192"/>
      <c r="D89" s="191"/>
      <c r="E89" s="191"/>
      <c r="F89" s="191"/>
      <c r="G89" s="191"/>
      <c r="H89" s="193"/>
      <c r="I89" s="194"/>
      <c r="J89" s="194"/>
      <c r="K89" s="193"/>
      <c r="L89" s="194"/>
      <c r="M89" s="191"/>
      <c r="N89" s="191"/>
      <c r="O89" s="190"/>
    </row>
    <row r="90" spans="1:15" ht="15.75" customHeight="1">
      <c r="A90" s="191"/>
      <c r="B90" s="191"/>
      <c r="C90" s="192"/>
      <c r="D90" s="191"/>
      <c r="E90" s="191"/>
      <c r="F90" s="191"/>
      <c r="G90" s="191"/>
      <c r="H90" s="193"/>
      <c r="I90" s="194"/>
      <c r="J90" s="194"/>
      <c r="K90" s="193"/>
      <c r="L90" s="194"/>
      <c r="M90" s="191"/>
      <c r="N90" s="191"/>
      <c r="O90" s="190"/>
    </row>
    <row r="91" spans="1:15" ht="15.75" customHeight="1">
      <c r="A91" s="191"/>
      <c r="B91" s="191"/>
      <c r="C91" s="192"/>
      <c r="D91" s="191"/>
      <c r="E91" s="191"/>
      <c r="F91" s="191"/>
      <c r="G91" s="191"/>
      <c r="H91" s="193"/>
      <c r="I91" s="194"/>
      <c r="J91" s="194"/>
      <c r="K91" s="193"/>
      <c r="L91" s="194"/>
      <c r="M91" s="191"/>
      <c r="N91" s="191"/>
      <c r="O91" s="190"/>
    </row>
    <row r="92" spans="1:15" ht="15.75" customHeight="1">
      <c r="A92" s="191"/>
      <c r="B92" s="191"/>
      <c r="C92" s="192"/>
      <c r="D92" s="191"/>
      <c r="E92" s="191"/>
      <c r="F92" s="191"/>
      <c r="G92" s="191"/>
      <c r="H92" s="193"/>
      <c r="I92" s="194"/>
      <c r="J92" s="194"/>
      <c r="K92" s="193"/>
      <c r="L92" s="194"/>
      <c r="M92" s="191"/>
      <c r="N92" s="191"/>
      <c r="O92" s="190"/>
    </row>
    <row r="93" spans="1:15" ht="15.75" customHeight="1">
      <c r="A93" s="191"/>
      <c r="B93" s="191"/>
      <c r="C93" s="192"/>
      <c r="D93" s="191"/>
      <c r="E93" s="191"/>
      <c r="F93" s="191"/>
      <c r="G93" s="191"/>
      <c r="H93" s="193"/>
      <c r="I93" s="194"/>
      <c r="J93" s="194"/>
      <c r="K93" s="193"/>
      <c r="L93" s="194"/>
      <c r="M93" s="191"/>
      <c r="N93" s="191"/>
      <c r="O93" s="190"/>
    </row>
    <row r="94" spans="1:15" ht="15.75" customHeight="1">
      <c r="A94" s="191"/>
      <c r="B94" s="191"/>
      <c r="C94" s="192"/>
      <c r="D94" s="191"/>
      <c r="E94" s="191"/>
      <c r="F94" s="191"/>
      <c r="G94" s="191"/>
      <c r="H94" s="193"/>
      <c r="I94" s="194"/>
      <c r="J94" s="194"/>
      <c r="K94" s="193"/>
      <c r="L94" s="194"/>
      <c r="M94" s="191"/>
      <c r="N94" s="191"/>
      <c r="O94" s="190"/>
    </row>
    <row r="95" spans="1:15" ht="15.75" customHeight="1">
      <c r="A95" s="191"/>
      <c r="B95" s="191"/>
      <c r="C95" s="192"/>
      <c r="D95" s="191"/>
      <c r="E95" s="191"/>
      <c r="F95" s="191"/>
      <c r="G95" s="191"/>
      <c r="H95" s="193"/>
      <c r="I95" s="194"/>
      <c r="J95" s="194"/>
      <c r="K95" s="193"/>
      <c r="L95" s="194"/>
      <c r="M95" s="191"/>
      <c r="N95" s="191"/>
      <c r="O95" s="190"/>
    </row>
    <row r="96" spans="1:15" ht="15.75" customHeight="1">
      <c r="A96" s="191"/>
      <c r="B96" s="191"/>
      <c r="C96" s="192"/>
      <c r="D96" s="191"/>
      <c r="E96" s="191"/>
      <c r="F96" s="191"/>
      <c r="G96" s="191"/>
      <c r="H96" s="193"/>
      <c r="I96" s="194"/>
      <c r="J96" s="194"/>
      <c r="K96" s="193"/>
      <c r="L96" s="194"/>
      <c r="M96" s="191"/>
      <c r="N96" s="191"/>
      <c r="O96" s="190"/>
    </row>
    <row r="97" spans="1:15" ht="15.75" customHeight="1">
      <c r="A97" s="191"/>
      <c r="B97" s="191"/>
      <c r="C97" s="192"/>
      <c r="D97" s="191"/>
      <c r="E97" s="191"/>
      <c r="F97" s="191"/>
      <c r="G97" s="191"/>
      <c r="H97" s="193"/>
      <c r="I97" s="194"/>
      <c r="J97" s="194"/>
      <c r="K97" s="193"/>
      <c r="L97" s="194"/>
      <c r="M97" s="191"/>
      <c r="N97" s="191"/>
      <c r="O97" s="190"/>
    </row>
    <row r="98" spans="1:15" ht="15.75" customHeight="1">
      <c r="A98" s="191"/>
      <c r="B98" s="191"/>
      <c r="C98" s="192"/>
      <c r="D98" s="191"/>
      <c r="E98" s="191"/>
      <c r="F98" s="191"/>
      <c r="G98" s="191"/>
      <c r="H98" s="193"/>
      <c r="I98" s="194"/>
      <c r="J98" s="194"/>
      <c r="K98" s="193"/>
      <c r="L98" s="194"/>
      <c r="M98" s="191"/>
      <c r="N98" s="191"/>
      <c r="O98" s="190"/>
    </row>
    <row r="99" spans="1:15" ht="15.75" customHeight="1">
      <c r="A99" s="191"/>
      <c r="B99" s="191"/>
      <c r="C99" s="192"/>
      <c r="D99" s="191"/>
      <c r="E99" s="191"/>
      <c r="F99" s="191"/>
      <c r="G99" s="191"/>
      <c r="H99" s="193"/>
      <c r="I99" s="194"/>
      <c r="J99" s="194"/>
      <c r="K99" s="193"/>
      <c r="L99" s="194"/>
      <c r="M99" s="191"/>
      <c r="N99" s="191"/>
      <c r="O99" s="190"/>
    </row>
    <row r="100" spans="1:15" ht="15.75" customHeight="1">
      <c r="A100" s="191"/>
      <c r="B100" s="191"/>
      <c r="C100" s="192"/>
      <c r="D100" s="191"/>
      <c r="E100" s="191"/>
      <c r="F100" s="191"/>
      <c r="G100" s="191"/>
      <c r="H100" s="193"/>
      <c r="I100" s="194"/>
      <c r="J100" s="194"/>
      <c r="K100" s="193"/>
      <c r="L100" s="194"/>
      <c r="M100" s="191"/>
      <c r="N100" s="191"/>
      <c r="O100" s="190"/>
    </row>
    <row r="101" spans="1:15" ht="15.75" customHeight="1">
      <c r="A101" s="191"/>
      <c r="B101" s="191"/>
      <c r="C101" s="192"/>
      <c r="D101" s="191"/>
      <c r="E101" s="191"/>
      <c r="F101" s="191"/>
      <c r="G101" s="191"/>
      <c r="H101" s="193"/>
      <c r="I101" s="194"/>
      <c r="J101" s="194"/>
      <c r="K101" s="193"/>
      <c r="L101" s="194"/>
      <c r="M101" s="191"/>
      <c r="N101" s="191"/>
      <c r="O101" s="190"/>
    </row>
    <row r="102" spans="1:15" ht="15.75" customHeight="1">
      <c r="A102" s="191"/>
      <c r="B102" s="191"/>
      <c r="C102" s="192"/>
      <c r="D102" s="191"/>
      <c r="E102" s="191"/>
      <c r="F102" s="191"/>
      <c r="G102" s="191"/>
      <c r="H102" s="193"/>
      <c r="I102" s="194"/>
      <c r="J102" s="194"/>
      <c r="K102" s="193"/>
      <c r="L102" s="194"/>
      <c r="M102" s="191"/>
      <c r="N102" s="191"/>
      <c r="O102" s="190"/>
    </row>
    <row r="103" spans="1:15" ht="15.75" customHeight="1">
      <c r="A103" s="191"/>
      <c r="B103" s="191"/>
      <c r="C103" s="192"/>
      <c r="D103" s="191"/>
      <c r="E103" s="191"/>
      <c r="F103" s="191"/>
      <c r="G103" s="191"/>
      <c r="H103" s="193"/>
      <c r="I103" s="194"/>
      <c r="J103" s="194"/>
      <c r="K103" s="193"/>
      <c r="L103" s="194"/>
      <c r="M103" s="191"/>
      <c r="N103" s="191"/>
      <c r="O103" s="190"/>
    </row>
    <row r="104" spans="1:15" ht="15.75" customHeight="1">
      <c r="A104" s="191"/>
      <c r="B104" s="191"/>
      <c r="C104" s="192"/>
      <c r="D104" s="191"/>
      <c r="E104" s="191"/>
      <c r="F104" s="191"/>
      <c r="G104" s="191"/>
      <c r="H104" s="193"/>
      <c r="I104" s="194"/>
      <c r="J104" s="194"/>
      <c r="K104" s="193"/>
      <c r="L104" s="194"/>
      <c r="M104" s="191"/>
      <c r="N104" s="191"/>
      <c r="O104" s="190"/>
    </row>
    <row r="105" spans="1:15" ht="15.75" customHeight="1">
      <c r="A105" s="191"/>
      <c r="B105" s="191"/>
      <c r="C105" s="192"/>
      <c r="D105" s="191"/>
      <c r="E105" s="191"/>
      <c r="F105" s="191"/>
      <c r="G105" s="191"/>
      <c r="H105" s="193"/>
      <c r="I105" s="194"/>
      <c r="J105" s="194"/>
      <c r="K105" s="193"/>
      <c r="L105" s="194"/>
      <c r="M105" s="191"/>
      <c r="N105" s="191"/>
      <c r="O105" s="190"/>
    </row>
    <row r="106" spans="1:15" ht="15.75" customHeight="1">
      <c r="A106" s="191"/>
      <c r="B106" s="191"/>
      <c r="C106" s="192"/>
      <c r="D106" s="191"/>
      <c r="E106" s="191"/>
      <c r="F106" s="191"/>
      <c r="G106" s="191"/>
      <c r="H106" s="193"/>
      <c r="I106" s="194"/>
      <c r="J106" s="194"/>
      <c r="K106" s="193"/>
      <c r="L106" s="194"/>
      <c r="M106" s="191"/>
      <c r="N106" s="191"/>
      <c r="O106" s="190"/>
    </row>
    <row r="107" spans="1:15" ht="15.75" customHeight="1">
      <c r="A107" s="191"/>
      <c r="B107" s="191"/>
      <c r="C107" s="192"/>
      <c r="D107" s="191"/>
      <c r="E107" s="191"/>
      <c r="F107" s="191"/>
      <c r="G107" s="191"/>
      <c r="H107" s="193"/>
      <c r="I107" s="194"/>
      <c r="J107" s="194"/>
      <c r="K107" s="193"/>
      <c r="L107" s="194"/>
      <c r="M107" s="191"/>
      <c r="N107" s="191"/>
      <c r="O107" s="190"/>
    </row>
    <row r="108" spans="1:15" ht="15.75" customHeight="1">
      <c r="A108" s="191"/>
      <c r="B108" s="191"/>
      <c r="C108" s="192"/>
      <c r="D108" s="191"/>
      <c r="E108" s="191"/>
      <c r="F108" s="191"/>
      <c r="G108" s="191"/>
      <c r="H108" s="193"/>
      <c r="I108" s="194"/>
      <c r="J108" s="194"/>
      <c r="K108" s="193"/>
      <c r="L108" s="194"/>
      <c r="M108" s="191"/>
      <c r="N108" s="191"/>
      <c r="O108" s="190"/>
    </row>
    <row r="109" spans="1:15" ht="15.75" customHeight="1">
      <c r="A109" s="191"/>
      <c r="B109" s="191"/>
      <c r="C109" s="192"/>
      <c r="D109" s="191"/>
      <c r="E109" s="191"/>
      <c r="F109" s="191"/>
      <c r="G109" s="191"/>
      <c r="H109" s="193"/>
      <c r="I109" s="194"/>
      <c r="J109" s="194"/>
      <c r="K109" s="193"/>
      <c r="L109" s="194"/>
      <c r="M109" s="191"/>
      <c r="N109" s="191"/>
      <c r="O109" s="190"/>
    </row>
    <row r="110" spans="1:15" ht="15.75" customHeight="1">
      <c r="A110" s="191"/>
      <c r="B110" s="191"/>
      <c r="C110" s="192"/>
      <c r="D110" s="191"/>
      <c r="E110" s="191"/>
      <c r="F110" s="191"/>
      <c r="G110" s="191"/>
      <c r="H110" s="193"/>
      <c r="I110" s="194"/>
      <c r="J110" s="194"/>
      <c r="K110" s="193"/>
      <c r="L110" s="194"/>
      <c r="M110" s="191"/>
      <c r="N110" s="191"/>
      <c r="O110" s="190"/>
    </row>
    <row r="111" spans="1:15" ht="15.75" customHeight="1">
      <c r="A111" s="191"/>
      <c r="B111" s="191"/>
      <c r="C111" s="192"/>
      <c r="D111" s="191"/>
      <c r="E111" s="191"/>
      <c r="F111" s="191"/>
      <c r="G111" s="191"/>
      <c r="H111" s="193"/>
      <c r="I111" s="194"/>
      <c r="J111" s="194"/>
      <c r="K111" s="193"/>
      <c r="L111" s="194"/>
      <c r="M111" s="191"/>
      <c r="N111" s="191"/>
      <c r="O111" s="190"/>
    </row>
    <row r="112" spans="1:15" ht="15.75" customHeight="1">
      <c r="A112" s="191"/>
      <c r="B112" s="191"/>
      <c r="C112" s="192"/>
      <c r="D112" s="191"/>
      <c r="E112" s="191"/>
      <c r="F112" s="191"/>
      <c r="G112" s="191"/>
      <c r="H112" s="193"/>
      <c r="I112" s="194"/>
      <c r="J112" s="194"/>
      <c r="K112" s="193"/>
      <c r="L112" s="194"/>
      <c r="M112" s="191"/>
      <c r="N112" s="191"/>
      <c r="O112" s="190"/>
    </row>
    <row r="113" spans="1:15" ht="15.75" customHeight="1">
      <c r="A113" s="191"/>
      <c r="B113" s="191"/>
      <c r="C113" s="192"/>
      <c r="D113" s="191"/>
      <c r="E113" s="191"/>
      <c r="F113" s="191"/>
      <c r="G113" s="191"/>
      <c r="H113" s="193"/>
      <c r="I113" s="194"/>
      <c r="J113" s="194"/>
      <c r="K113" s="193"/>
      <c r="L113" s="194"/>
      <c r="M113" s="191"/>
      <c r="N113" s="191"/>
      <c r="O113" s="190"/>
    </row>
    <row r="114" spans="1:15" ht="15.75" customHeight="1">
      <c r="A114" s="191"/>
      <c r="B114" s="191"/>
      <c r="C114" s="192"/>
      <c r="D114" s="191"/>
      <c r="E114" s="191"/>
      <c r="F114" s="191"/>
      <c r="G114" s="191"/>
      <c r="H114" s="193"/>
      <c r="I114" s="194"/>
      <c r="J114" s="194"/>
      <c r="K114" s="193"/>
      <c r="L114" s="194"/>
      <c r="M114" s="191"/>
      <c r="N114" s="191"/>
      <c r="O114" s="190"/>
    </row>
    <row r="115" spans="1:15" ht="15.75" customHeight="1">
      <c r="A115" s="191"/>
      <c r="B115" s="191"/>
      <c r="C115" s="192"/>
      <c r="D115" s="191"/>
      <c r="E115" s="191"/>
      <c r="F115" s="191"/>
      <c r="G115" s="191"/>
      <c r="H115" s="193"/>
      <c r="I115" s="194"/>
      <c r="J115" s="194"/>
      <c r="K115" s="193"/>
      <c r="L115" s="194"/>
      <c r="M115" s="191"/>
      <c r="N115" s="191"/>
      <c r="O115" s="190"/>
    </row>
    <row r="116" spans="1:15" ht="15.75" customHeight="1">
      <c r="A116" s="191"/>
      <c r="B116" s="191"/>
      <c r="C116" s="192"/>
      <c r="D116" s="191"/>
      <c r="E116" s="191"/>
      <c r="F116" s="191"/>
      <c r="G116" s="191"/>
      <c r="H116" s="193"/>
      <c r="I116" s="194"/>
      <c r="J116" s="194"/>
      <c r="K116" s="193"/>
      <c r="L116" s="194"/>
      <c r="M116" s="191"/>
      <c r="N116" s="191"/>
      <c r="O116" s="190"/>
    </row>
    <row r="117" spans="1:15" ht="15.75" customHeight="1">
      <c r="A117" s="191"/>
      <c r="B117" s="191"/>
      <c r="C117" s="192"/>
      <c r="D117" s="191"/>
      <c r="E117" s="191"/>
      <c r="F117" s="191"/>
      <c r="G117" s="191"/>
      <c r="H117" s="193"/>
      <c r="I117" s="194"/>
      <c r="J117" s="194"/>
      <c r="K117" s="193"/>
      <c r="L117" s="194"/>
      <c r="M117" s="191"/>
      <c r="N117" s="191"/>
      <c r="O117" s="190"/>
    </row>
    <row r="118" spans="1:15" ht="15.75" customHeight="1">
      <c r="A118" s="191"/>
      <c r="B118" s="191"/>
      <c r="C118" s="192"/>
      <c r="D118" s="191"/>
      <c r="E118" s="191"/>
      <c r="F118" s="191"/>
      <c r="G118" s="191"/>
      <c r="H118" s="193"/>
      <c r="I118" s="194"/>
      <c r="J118" s="194"/>
      <c r="K118" s="193"/>
      <c r="L118" s="194"/>
      <c r="M118" s="191"/>
      <c r="N118" s="191"/>
      <c r="O118" s="190"/>
    </row>
    <row r="119" spans="1:15" ht="15.75" customHeight="1">
      <c r="A119" s="191"/>
      <c r="B119" s="191"/>
      <c r="C119" s="192"/>
      <c r="D119" s="191"/>
      <c r="E119" s="191"/>
      <c r="F119" s="191"/>
      <c r="G119" s="191"/>
      <c r="H119" s="193"/>
      <c r="I119" s="194"/>
      <c r="J119" s="194"/>
      <c r="K119" s="193"/>
      <c r="L119" s="194"/>
      <c r="M119" s="191"/>
      <c r="N119" s="191"/>
      <c r="O119" s="190"/>
    </row>
    <row r="120" spans="1:15" ht="15.75" customHeight="1">
      <c r="A120" s="191"/>
      <c r="B120" s="191"/>
      <c r="C120" s="192"/>
      <c r="D120" s="191"/>
      <c r="E120" s="191"/>
      <c r="F120" s="191"/>
      <c r="G120" s="191"/>
      <c r="H120" s="193"/>
      <c r="I120" s="194"/>
      <c r="J120" s="194"/>
      <c r="K120" s="193"/>
      <c r="L120" s="194"/>
      <c r="M120" s="191"/>
      <c r="N120" s="191"/>
      <c r="O120" s="190"/>
    </row>
    <row r="121" spans="1:15" ht="15.75" customHeight="1">
      <c r="A121" s="191"/>
      <c r="B121" s="191"/>
      <c r="C121" s="192"/>
      <c r="D121" s="191"/>
      <c r="E121" s="191"/>
      <c r="F121" s="191"/>
      <c r="G121" s="191"/>
      <c r="H121" s="193"/>
      <c r="I121" s="194"/>
      <c r="J121" s="194"/>
      <c r="K121" s="193"/>
      <c r="L121" s="194"/>
      <c r="M121" s="191"/>
      <c r="N121" s="191"/>
      <c r="O121" s="190"/>
    </row>
    <row r="122" spans="1:15" ht="15.75" customHeight="1">
      <c r="A122" s="191"/>
      <c r="B122" s="191"/>
      <c r="C122" s="192"/>
      <c r="D122" s="191"/>
      <c r="E122" s="191"/>
      <c r="F122" s="191"/>
      <c r="G122" s="191"/>
      <c r="H122" s="193"/>
      <c r="I122" s="194"/>
      <c r="J122" s="194"/>
      <c r="K122" s="193"/>
      <c r="L122" s="194"/>
      <c r="M122" s="191"/>
      <c r="N122" s="191"/>
      <c r="O122" s="190"/>
    </row>
    <row r="123" spans="1:15" ht="15.75" customHeight="1">
      <c r="A123" s="191"/>
      <c r="B123" s="191"/>
      <c r="C123" s="192"/>
      <c r="D123" s="191"/>
      <c r="E123" s="191"/>
      <c r="F123" s="191"/>
      <c r="G123" s="191"/>
      <c r="H123" s="193"/>
      <c r="I123" s="194"/>
      <c r="J123" s="194"/>
      <c r="K123" s="193"/>
      <c r="L123" s="194"/>
      <c r="M123" s="191"/>
      <c r="N123" s="191"/>
      <c r="O123" s="190"/>
    </row>
    <row r="124" spans="1:15" ht="15.75" customHeight="1">
      <c r="A124" s="191"/>
      <c r="B124" s="191"/>
      <c r="C124" s="192"/>
      <c r="D124" s="191"/>
      <c r="E124" s="191"/>
      <c r="F124" s="191"/>
      <c r="G124" s="191"/>
      <c r="H124" s="193"/>
      <c r="I124" s="194"/>
      <c r="J124" s="194"/>
      <c r="K124" s="193"/>
      <c r="L124" s="194"/>
      <c r="M124" s="191"/>
      <c r="N124" s="191"/>
      <c r="O124" s="190"/>
    </row>
    <row r="125" spans="1:15" ht="15.75" customHeight="1">
      <c r="A125" s="191"/>
      <c r="B125" s="191"/>
      <c r="C125" s="192"/>
      <c r="D125" s="191"/>
      <c r="E125" s="191"/>
      <c r="F125" s="191"/>
      <c r="G125" s="191"/>
      <c r="H125" s="193"/>
      <c r="I125" s="194"/>
      <c r="J125" s="194"/>
      <c r="K125" s="193"/>
      <c r="L125" s="194"/>
      <c r="M125" s="191"/>
      <c r="N125" s="191"/>
      <c r="O125" s="190"/>
    </row>
    <row r="126" spans="1:15" ht="15.75" customHeight="1">
      <c r="A126" s="191"/>
      <c r="B126" s="191"/>
      <c r="C126" s="192"/>
      <c r="D126" s="191"/>
      <c r="E126" s="191"/>
      <c r="F126" s="191"/>
      <c r="G126" s="191"/>
      <c r="H126" s="193"/>
      <c r="I126" s="194"/>
      <c r="J126" s="194"/>
      <c r="K126" s="193"/>
      <c r="L126" s="194"/>
      <c r="M126" s="191"/>
      <c r="N126" s="191"/>
      <c r="O126" s="190"/>
    </row>
    <row r="127" spans="1:15" ht="15.75" customHeight="1">
      <c r="A127" s="191"/>
      <c r="B127" s="191"/>
      <c r="C127" s="192"/>
      <c r="D127" s="191"/>
      <c r="E127" s="191"/>
      <c r="F127" s="191"/>
      <c r="G127" s="191"/>
      <c r="H127" s="193"/>
      <c r="I127" s="194"/>
      <c r="J127" s="194"/>
      <c r="K127" s="193"/>
      <c r="L127" s="194"/>
      <c r="M127" s="191"/>
      <c r="N127" s="191"/>
      <c r="O127" s="190"/>
    </row>
    <row r="128" spans="1:15" ht="15.75" customHeight="1">
      <c r="A128" s="191"/>
      <c r="B128" s="191"/>
      <c r="C128" s="192"/>
      <c r="D128" s="191"/>
      <c r="E128" s="191"/>
      <c r="F128" s="191"/>
      <c r="G128" s="191"/>
      <c r="H128" s="193"/>
      <c r="I128" s="194"/>
      <c r="J128" s="194"/>
      <c r="K128" s="193"/>
      <c r="L128" s="194"/>
      <c r="M128" s="191"/>
      <c r="N128" s="191"/>
      <c r="O128" s="190"/>
    </row>
    <row r="129" spans="1:15" ht="15.75" customHeight="1">
      <c r="A129" s="191"/>
      <c r="B129" s="191"/>
      <c r="C129" s="192"/>
      <c r="D129" s="191"/>
      <c r="E129" s="191"/>
      <c r="F129" s="191"/>
      <c r="G129" s="191"/>
      <c r="H129" s="193"/>
      <c r="I129" s="194"/>
      <c r="J129" s="194"/>
      <c r="K129" s="193"/>
      <c r="L129" s="194"/>
      <c r="M129" s="191"/>
      <c r="N129" s="191"/>
      <c r="O129" s="190"/>
    </row>
    <row r="130" spans="1:15" ht="15.75" customHeight="1">
      <c r="A130" s="191"/>
      <c r="B130" s="191"/>
      <c r="C130" s="192"/>
      <c r="D130" s="191"/>
      <c r="E130" s="191"/>
      <c r="F130" s="191"/>
      <c r="G130" s="191"/>
      <c r="H130" s="193"/>
      <c r="I130" s="194"/>
      <c r="J130" s="194"/>
      <c r="K130" s="193"/>
      <c r="L130" s="194"/>
      <c r="M130" s="191"/>
      <c r="N130" s="191"/>
      <c r="O130" s="190"/>
    </row>
    <row r="131" spans="1:15" ht="15.75" customHeight="1">
      <c r="A131" s="191"/>
      <c r="B131" s="191"/>
      <c r="C131" s="192"/>
      <c r="D131" s="191"/>
      <c r="E131" s="191"/>
      <c r="F131" s="191"/>
      <c r="G131" s="191"/>
      <c r="H131" s="193"/>
      <c r="I131" s="194"/>
      <c r="J131" s="194"/>
      <c r="K131" s="193"/>
      <c r="L131" s="194"/>
      <c r="M131" s="191"/>
      <c r="N131" s="191"/>
      <c r="O131" s="190"/>
    </row>
    <row r="132" spans="1:15" ht="15.75" customHeight="1">
      <c r="A132" s="191"/>
      <c r="B132" s="191"/>
      <c r="C132" s="192"/>
      <c r="D132" s="191"/>
      <c r="E132" s="191"/>
      <c r="F132" s="191"/>
      <c r="G132" s="191"/>
      <c r="H132" s="193"/>
      <c r="I132" s="194"/>
      <c r="J132" s="194"/>
      <c r="K132" s="193"/>
      <c r="L132" s="194"/>
      <c r="M132" s="191"/>
      <c r="N132" s="191"/>
      <c r="O132" s="190"/>
    </row>
    <row r="133" spans="1:15" ht="15.75" customHeight="1">
      <c r="A133" s="191"/>
      <c r="B133" s="191"/>
      <c r="C133" s="192"/>
      <c r="D133" s="191"/>
      <c r="E133" s="191"/>
      <c r="F133" s="191"/>
      <c r="G133" s="191"/>
      <c r="H133" s="193"/>
      <c r="I133" s="194"/>
      <c r="J133" s="194"/>
      <c r="K133" s="193"/>
      <c r="L133" s="194"/>
      <c r="M133" s="191"/>
      <c r="N133" s="191"/>
      <c r="O133" s="190"/>
    </row>
    <row r="134" spans="1:15" ht="15.75" customHeight="1">
      <c r="A134" s="191"/>
      <c r="B134" s="191"/>
      <c r="C134" s="192"/>
      <c r="D134" s="191"/>
      <c r="E134" s="191"/>
      <c r="F134" s="191"/>
      <c r="G134" s="191"/>
      <c r="H134" s="193"/>
      <c r="I134" s="194"/>
      <c r="J134" s="194"/>
      <c r="K134" s="193"/>
      <c r="L134" s="194"/>
      <c r="M134" s="191"/>
      <c r="N134" s="191"/>
      <c r="O134" s="190"/>
    </row>
    <row r="135" spans="1:15" ht="15.75" customHeight="1">
      <c r="A135" s="191"/>
      <c r="B135" s="191"/>
      <c r="C135" s="192"/>
      <c r="D135" s="191"/>
      <c r="E135" s="191"/>
      <c r="F135" s="191"/>
      <c r="G135" s="191"/>
      <c r="H135" s="193"/>
      <c r="I135" s="194"/>
      <c r="J135" s="194"/>
      <c r="K135" s="193"/>
      <c r="L135" s="194"/>
      <c r="M135" s="191"/>
      <c r="N135" s="191"/>
      <c r="O135" s="190"/>
    </row>
    <row r="136" spans="1:15" ht="15.75" customHeight="1">
      <c r="A136" s="191"/>
      <c r="B136" s="191"/>
      <c r="C136" s="192"/>
      <c r="D136" s="191"/>
      <c r="E136" s="191"/>
      <c r="F136" s="191"/>
      <c r="G136" s="191"/>
      <c r="H136" s="193"/>
      <c r="I136" s="194"/>
      <c r="J136" s="194"/>
      <c r="K136" s="193"/>
      <c r="L136" s="194"/>
      <c r="M136" s="191"/>
      <c r="N136" s="191"/>
      <c r="O136" s="190"/>
    </row>
    <row r="137" spans="1:15" ht="15.75" customHeight="1">
      <c r="A137" s="191"/>
      <c r="B137" s="191"/>
      <c r="C137" s="192"/>
      <c r="D137" s="191"/>
      <c r="E137" s="191"/>
      <c r="F137" s="191"/>
      <c r="G137" s="191"/>
      <c r="H137" s="193"/>
      <c r="I137" s="194"/>
      <c r="J137" s="194"/>
      <c r="K137" s="193"/>
      <c r="L137" s="194"/>
      <c r="M137" s="191"/>
      <c r="N137" s="191"/>
      <c r="O137" s="190"/>
    </row>
    <row r="138" spans="1:15" ht="15.75" customHeight="1">
      <c r="A138" s="191"/>
      <c r="B138" s="191"/>
      <c r="C138" s="192"/>
      <c r="D138" s="191"/>
      <c r="E138" s="191"/>
      <c r="F138" s="191"/>
      <c r="G138" s="191"/>
      <c r="H138" s="193"/>
      <c r="I138" s="194"/>
      <c r="J138" s="194"/>
      <c r="K138" s="193"/>
      <c r="L138" s="194"/>
      <c r="M138" s="191"/>
      <c r="N138" s="191"/>
      <c r="O138" s="190"/>
    </row>
    <row r="139" spans="1:15" ht="15.75" customHeight="1">
      <c r="A139" s="191"/>
      <c r="B139" s="191"/>
      <c r="C139" s="192"/>
      <c r="D139" s="191"/>
      <c r="E139" s="191"/>
      <c r="F139" s="191"/>
      <c r="G139" s="191"/>
      <c r="H139" s="193"/>
      <c r="I139" s="194"/>
      <c r="J139" s="194"/>
      <c r="K139" s="193"/>
      <c r="L139" s="194"/>
      <c r="M139" s="191"/>
      <c r="N139" s="191"/>
      <c r="O139" s="190"/>
    </row>
    <row r="140" spans="1:15" ht="15.75" customHeight="1">
      <c r="A140" s="191"/>
      <c r="B140" s="191"/>
      <c r="C140" s="192"/>
      <c r="D140" s="191"/>
      <c r="E140" s="191"/>
      <c r="F140" s="191"/>
      <c r="G140" s="191"/>
      <c r="H140" s="193"/>
      <c r="I140" s="194"/>
      <c r="J140" s="194"/>
      <c r="K140" s="193"/>
      <c r="L140" s="194"/>
      <c r="M140" s="191"/>
      <c r="N140" s="191"/>
      <c r="O140" s="190"/>
    </row>
    <row r="141" spans="1:15" ht="15.75" customHeight="1">
      <c r="A141" s="191"/>
      <c r="B141" s="191"/>
      <c r="C141" s="192"/>
      <c r="D141" s="191"/>
      <c r="E141" s="191"/>
      <c r="F141" s="191"/>
      <c r="G141" s="191"/>
      <c r="H141" s="193"/>
      <c r="I141" s="194"/>
      <c r="J141" s="194"/>
      <c r="K141" s="193"/>
      <c r="L141" s="194"/>
      <c r="M141" s="191"/>
      <c r="N141" s="191"/>
      <c r="O141" s="190"/>
    </row>
    <row r="142" spans="1:15" ht="15.75" customHeight="1">
      <c r="A142" s="191"/>
      <c r="B142" s="191"/>
      <c r="C142" s="192"/>
      <c r="D142" s="191"/>
      <c r="E142" s="191"/>
      <c r="F142" s="191"/>
      <c r="G142" s="191"/>
      <c r="H142" s="193"/>
      <c r="I142" s="194"/>
      <c r="J142" s="194"/>
      <c r="K142" s="193"/>
      <c r="L142" s="194"/>
      <c r="M142" s="191"/>
      <c r="N142" s="191"/>
      <c r="O142" s="190"/>
    </row>
    <row r="143" spans="1:15" ht="15.75" customHeight="1">
      <c r="A143" s="191"/>
      <c r="B143" s="191"/>
      <c r="C143" s="192"/>
      <c r="D143" s="191"/>
      <c r="E143" s="191"/>
      <c r="F143" s="191"/>
      <c r="G143" s="191"/>
      <c r="H143" s="193"/>
      <c r="I143" s="194"/>
      <c r="J143" s="194"/>
      <c r="K143" s="193"/>
      <c r="L143" s="194"/>
      <c r="M143" s="191"/>
      <c r="N143" s="191"/>
      <c r="O143" s="190"/>
    </row>
    <row r="144" spans="1:15" ht="15.75" customHeight="1">
      <c r="A144" s="191"/>
      <c r="B144" s="191"/>
      <c r="C144" s="192"/>
      <c r="D144" s="191"/>
      <c r="E144" s="191"/>
      <c r="F144" s="191"/>
      <c r="G144" s="191"/>
      <c r="H144" s="193"/>
      <c r="I144" s="194"/>
      <c r="J144" s="194"/>
      <c r="K144" s="193"/>
      <c r="L144" s="194"/>
      <c r="M144" s="191"/>
      <c r="N144" s="191"/>
      <c r="O144" s="190"/>
    </row>
    <row r="145" spans="1:15" ht="15.75" customHeight="1">
      <c r="A145" s="191"/>
      <c r="B145" s="191"/>
      <c r="C145" s="192"/>
      <c r="D145" s="191"/>
      <c r="E145" s="191"/>
      <c r="F145" s="191"/>
      <c r="G145" s="191"/>
      <c r="H145" s="193"/>
      <c r="I145" s="194"/>
      <c r="J145" s="194"/>
      <c r="K145" s="193"/>
      <c r="L145" s="194"/>
      <c r="M145" s="191"/>
      <c r="N145" s="191"/>
      <c r="O145" s="190"/>
    </row>
    <row r="146" spans="1:15" ht="15.75" customHeight="1">
      <c r="A146" s="191"/>
      <c r="B146" s="191"/>
      <c r="C146" s="192"/>
      <c r="D146" s="191"/>
      <c r="E146" s="191"/>
      <c r="F146" s="191"/>
      <c r="G146" s="191"/>
      <c r="H146" s="193"/>
      <c r="I146" s="194"/>
      <c r="J146" s="194"/>
      <c r="K146" s="193"/>
      <c r="L146" s="194"/>
      <c r="M146" s="191"/>
      <c r="N146" s="191"/>
      <c r="O146" s="190"/>
    </row>
    <row r="147" spans="1:15" ht="15.75" customHeight="1">
      <c r="A147" s="191"/>
      <c r="B147" s="191"/>
      <c r="C147" s="192"/>
      <c r="D147" s="191"/>
      <c r="E147" s="191"/>
      <c r="F147" s="191"/>
      <c r="G147" s="191"/>
      <c r="H147" s="193"/>
      <c r="I147" s="194"/>
      <c r="J147" s="194"/>
      <c r="K147" s="193"/>
      <c r="L147" s="194"/>
      <c r="M147" s="191"/>
      <c r="N147" s="191"/>
      <c r="O147" s="190"/>
    </row>
    <row r="148" spans="1:15" ht="15.75" customHeight="1">
      <c r="A148" s="191"/>
      <c r="B148" s="191"/>
      <c r="C148" s="192"/>
      <c r="D148" s="191"/>
      <c r="E148" s="191"/>
      <c r="F148" s="191"/>
      <c r="G148" s="191"/>
      <c r="H148" s="193"/>
      <c r="I148" s="194"/>
      <c r="J148" s="194"/>
      <c r="K148" s="193"/>
      <c r="L148" s="194"/>
      <c r="M148" s="191"/>
      <c r="N148" s="191"/>
      <c r="O148" s="190"/>
    </row>
    <row r="149" spans="1:15" ht="15.75" customHeight="1">
      <c r="A149" s="191"/>
      <c r="B149" s="191"/>
      <c r="C149" s="192"/>
      <c r="D149" s="191"/>
      <c r="E149" s="191"/>
      <c r="F149" s="191"/>
      <c r="G149" s="191"/>
      <c r="H149" s="193"/>
      <c r="I149" s="194"/>
      <c r="J149" s="194"/>
      <c r="K149" s="193"/>
      <c r="L149" s="194"/>
      <c r="M149" s="191"/>
      <c r="N149" s="191"/>
      <c r="O149" s="190"/>
    </row>
    <row r="150" spans="1:15" ht="15.75" customHeight="1">
      <c r="A150" s="191"/>
      <c r="B150" s="191"/>
      <c r="C150" s="192"/>
      <c r="D150" s="191"/>
      <c r="E150" s="191"/>
      <c r="F150" s="191"/>
      <c r="G150" s="191"/>
      <c r="H150" s="193"/>
      <c r="I150" s="194"/>
      <c r="J150" s="194"/>
      <c r="K150" s="193"/>
      <c r="L150" s="194"/>
      <c r="M150" s="191"/>
      <c r="N150" s="191"/>
      <c r="O150" s="190"/>
    </row>
    <row r="151" spans="1:15" ht="15.75" customHeight="1">
      <c r="A151" s="191"/>
      <c r="B151" s="191"/>
      <c r="C151" s="192"/>
      <c r="D151" s="191"/>
      <c r="E151" s="191"/>
      <c r="F151" s="191"/>
      <c r="G151" s="191"/>
      <c r="H151" s="193"/>
      <c r="I151" s="194"/>
      <c r="J151" s="194"/>
      <c r="K151" s="193"/>
      <c r="L151" s="194"/>
      <c r="M151" s="191"/>
      <c r="N151" s="191"/>
      <c r="O151" s="190"/>
    </row>
    <row r="152" spans="1:15" ht="15.75" customHeight="1">
      <c r="A152" s="191"/>
      <c r="B152" s="191"/>
      <c r="C152" s="192"/>
      <c r="D152" s="191"/>
      <c r="E152" s="191"/>
      <c r="F152" s="191"/>
      <c r="G152" s="191"/>
      <c r="H152" s="193"/>
      <c r="I152" s="194"/>
      <c r="J152" s="194"/>
      <c r="K152" s="193"/>
      <c r="L152" s="194"/>
      <c r="M152" s="191"/>
      <c r="N152" s="191"/>
      <c r="O152" s="190"/>
    </row>
    <row r="153" spans="1:15" ht="15.75" customHeight="1">
      <c r="A153" s="191"/>
      <c r="B153" s="191"/>
      <c r="C153" s="192"/>
      <c r="D153" s="191"/>
      <c r="E153" s="191"/>
      <c r="F153" s="191"/>
      <c r="G153" s="191"/>
      <c r="H153" s="193"/>
      <c r="I153" s="194"/>
      <c r="J153" s="194"/>
      <c r="K153" s="193"/>
      <c r="L153" s="194"/>
      <c r="M153" s="191"/>
      <c r="N153" s="191"/>
      <c r="O153" s="190"/>
    </row>
    <row r="154" spans="1:15" ht="15.75" customHeight="1">
      <c r="A154" s="191"/>
      <c r="B154" s="191"/>
      <c r="C154" s="192"/>
      <c r="D154" s="191"/>
      <c r="E154" s="191"/>
      <c r="F154" s="191"/>
      <c r="G154" s="191"/>
      <c r="H154" s="193"/>
      <c r="I154" s="194"/>
      <c r="J154" s="194"/>
      <c r="K154" s="193"/>
      <c r="L154" s="194"/>
      <c r="M154" s="191"/>
      <c r="N154" s="191"/>
      <c r="O154" s="190"/>
    </row>
    <row r="155" spans="1:15" ht="15.75" customHeight="1">
      <c r="A155" s="191"/>
      <c r="B155" s="191"/>
      <c r="C155" s="192"/>
      <c r="D155" s="191"/>
      <c r="E155" s="191"/>
      <c r="F155" s="191"/>
      <c r="G155" s="191"/>
      <c r="H155" s="193"/>
      <c r="I155" s="194"/>
      <c r="J155" s="194"/>
      <c r="K155" s="193"/>
      <c r="L155" s="194"/>
      <c r="M155" s="191"/>
      <c r="N155" s="191"/>
      <c r="O155" s="190"/>
    </row>
    <row r="156" spans="1:15" ht="15.75" customHeight="1">
      <c r="A156" s="191"/>
      <c r="B156" s="191"/>
      <c r="C156" s="192"/>
      <c r="D156" s="191"/>
      <c r="E156" s="191"/>
      <c r="F156" s="191"/>
      <c r="G156" s="191"/>
      <c r="H156" s="193"/>
      <c r="I156" s="194"/>
      <c r="J156" s="194"/>
      <c r="K156" s="193"/>
      <c r="L156" s="194"/>
      <c r="M156" s="191"/>
      <c r="N156" s="191"/>
      <c r="O156" s="190"/>
    </row>
    <row r="157" spans="1:15" ht="15.75" customHeight="1">
      <c r="A157" s="191"/>
      <c r="B157" s="191"/>
      <c r="C157" s="192"/>
      <c r="D157" s="191"/>
      <c r="E157" s="191"/>
      <c r="F157" s="191"/>
      <c r="G157" s="191"/>
      <c r="H157" s="193"/>
      <c r="I157" s="194"/>
      <c r="J157" s="194"/>
      <c r="K157" s="193"/>
      <c r="L157" s="194"/>
      <c r="M157" s="191"/>
      <c r="N157" s="191"/>
      <c r="O157" s="190"/>
    </row>
    <row r="158" spans="1:15" ht="15.75" customHeight="1">
      <c r="A158" s="191"/>
      <c r="B158" s="191"/>
      <c r="C158" s="192"/>
      <c r="D158" s="191"/>
      <c r="E158" s="191"/>
      <c r="F158" s="191"/>
      <c r="G158" s="191"/>
      <c r="H158" s="193"/>
      <c r="I158" s="194"/>
      <c r="J158" s="194"/>
      <c r="K158" s="193"/>
      <c r="L158" s="194"/>
      <c r="M158" s="191"/>
      <c r="N158" s="191"/>
      <c r="O158" s="190"/>
    </row>
    <row r="159" spans="1:15" ht="15.75" customHeight="1">
      <c r="A159" s="191"/>
      <c r="B159" s="191"/>
      <c r="C159" s="192"/>
      <c r="D159" s="191"/>
      <c r="E159" s="191"/>
      <c r="F159" s="191"/>
      <c r="G159" s="191"/>
      <c r="H159" s="193"/>
      <c r="I159" s="194"/>
      <c r="J159" s="194"/>
      <c r="K159" s="193"/>
      <c r="L159" s="194"/>
      <c r="M159" s="191"/>
      <c r="N159" s="191"/>
      <c r="O159" s="190"/>
    </row>
    <row r="160" spans="1:15" ht="15.75" customHeight="1">
      <c r="A160" s="191"/>
      <c r="B160" s="191"/>
      <c r="C160" s="192"/>
      <c r="D160" s="191"/>
      <c r="E160" s="191"/>
      <c r="F160" s="191"/>
      <c r="G160" s="191"/>
      <c r="H160" s="193"/>
      <c r="I160" s="194"/>
      <c r="J160" s="194"/>
      <c r="K160" s="193"/>
      <c r="L160" s="194"/>
      <c r="M160" s="191"/>
      <c r="N160" s="191"/>
      <c r="O160" s="190"/>
    </row>
    <row r="161" spans="1:15" ht="15.75" customHeight="1">
      <c r="A161" s="191"/>
      <c r="B161" s="191"/>
      <c r="C161" s="192"/>
      <c r="D161" s="191"/>
      <c r="E161" s="191"/>
      <c r="F161" s="191"/>
      <c r="G161" s="191"/>
      <c r="H161" s="193"/>
      <c r="I161" s="194"/>
      <c r="J161" s="194"/>
      <c r="K161" s="193"/>
      <c r="L161" s="194"/>
      <c r="M161" s="191"/>
      <c r="N161" s="191"/>
      <c r="O161" s="190"/>
    </row>
    <row r="162" spans="1:15" ht="15.75" customHeight="1">
      <c r="A162" s="191"/>
      <c r="B162" s="191"/>
      <c r="C162" s="192"/>
      <c r="D162" s="191"/>
      <c r="E162" s="191"/>
      <c r="F162" s="191"/>
      <c r="G162" s="191"/>
      <c r="H162" s="193"/>
      <c r="I162" s="194"/>
      <c r="J162" s="194"/>
      <c r="K162" s="193"/>
      <c r="L162" s="194"/>
      <c r="M162" s="191"/>
      <c r="N162" s="191"/>
      <c r="O162" s="190"/>
    </row>
    <row r="163" spans="1:15" ht="15.75" customHeight="1">
      <c r="A163" s="191"/>
      <c r="B163" s="191"/>
      <c r="C163" s="192"/>
      <c r="D163" s="191"/>
      <c r="E163" s="191"/>
      <c r="F163" s="191"/>
      <c r="G163" s="191"/>
      <c r="H163" s="193"/>
      <c r="I163" s="194"/>
      <c r="J163" s="194"/>
      <c r="K163" s="193"/>
      <c r="L163" s="194"/>
      <c r="M163" s="191"/>
      <c r="N163" s="191"/>
      <c r="O163" s="190"/>
    </row>
    <row r="164" spans="1:15" ht="15.75" customHeight="1">
      <c r="A164" s="191"/>
      <c r="B164" s="191"/>
      <c r="C164" s="192"/>
      <c r="D164" s="191"/>
      <c r="E164" s="191"/>
      <c r="F164" s="191"/>
      <c r="G164" s="191"/>
      <c r="H164" s="193"/>
      <c r="I164" s="194"/>
      <c r="J164" s="194"/>
      <c r="K164" s="193"/>
      <c r="L164" s="194"/>
      <c r="M164" s="191"/>
      <c r="N164" s="191"/>
      <c r="O164" s="190"/>
    </row>
    <row r="165" spans="1:15" ht="15.75" customHeight="1">
      <c r="A165" s="191"/>
      <c r="B165" s="191"/>
      <c r="C165" s="192"/>
      <c r="D165" s="191"/>
      <c r="E165" s="191"/>
      <c r="F165" s="191"/>
      <c r="G165" s="191"/>
      <c r="H165" s="193"/>
      <c r="I165" s="194"/>
      <c r="J165" s="194"/>
      <c r="K165" s="193"/>
      <c r="L165" s="194"/>
      <c r="M165" s="191"/>
      <c r="N165" s="191"/>
      <c r="O165" s="190"/>
    </row>
    <row r="166" spans="1:15" ht="15.75" customHeight="1">
      <c r="A166" s="191"/>
      <c r="B166" s="191"/>
      <c r="C166" s="192"/>
      <c r="D166" s="191"/>
      <c r="E166" s="191"/>
      <c r="F166" s="191"/>
      <c r="G166" s="191"/>
      <c r="H166" s="193"/>
      <c r="I166" s="194"/>
      <c r="J166" s="194"/>
      <c r="K166" s="193"/>
      <c r="L166" s="194"/>
      <c r="M166" s="191"/>
      <c r="N166" s="191"/>
      <c r="O166" s="190"/>
    </row>
    <row r="167" spans="1:15" ht="15.75" customHeight="1">
      <c r="A167" s="191"/>
      <c r="B167" s="191"/>
      <c r="C167" s="192"/>
      <c r="D167" s="191"/>
      <c r="E167" s="191"/>
      <c r="F167" s="191"/>
      <c r="G167" s="191"/>
      <c r="H167" s="193"/>
      <c r="I167" s="194"/>
      <c r="J167" s="194"/>
      <c r="K167" s="193"/>
      <c r="L167" s="194"/>
      <c r="M167" s="191"/>
      <c r="N167" s="191"/>
      <c r="O167" s="190"/>
    </row>
    <row r="168" spans="1:15" ht="15.75" customHeight="1">
      <c r="A168" s="191"/>
      <c r="B168" s="191"/>
      <c r="C168" s="192"/>
      <c r="D168" s="191"/>
      <c r="E168" s="191"/>
      <c r="F168" s="191"/>
      <c r="G168" s="191"/>
      <c r="H168" s="193"/>
      <c r="I168" s="194"/>
      <c r="J168" s="194"/>
      <c r="K168" s="193"/>
      <c r="L168" s="194"/>
      <c r="M168" s="191"/>
      <c r="N168" s="191"/>
      <c r="O168" s="190"/>
    </row>
    <row r="169" spans="1:15" ht="15.75" customHeight="1">
      <c r="A169" s="191"/>
      <c r="B169" s="191"/>
      <c r="C169" s="192"/>
      <c r="D169" s="191"/>
      <c r="E169" s="191"/>
      <c r="F169" s="191"/>
      <c r="G169" s="191"/>
      <c r="H169" s="193"/>
      <c r="I169" s="194"/>
      <c r="J169" s="194"/>
      <c r="K169" s="193"/>
      <c r="L169" s="194"/>
      <c r="M169" s="191"/>
      <c r="N169" s="191"/>
      <c r="O169" s="190"/>
    </row>
    <row r="170" spans="1:15" ht="15.75" customHeight="1">
      <c r="A170" s="191"/>
      <c r="B170" s="191"/>
      <c r="C170" s="192"/>
      <c r="D170" s="191"/>
      <c r="E170" s="191"/>
      <c r="F170" s="191"/>
      <c r="G170" s="191"/>
      <c r="H170" s="193"/>
      <c r="I170" s="194"/>
      <c r="J170" s="194"/>
      <c r="K170" s="193"/>
      <c r="L170" s="194"/>
      <c r="M170" s="191"/>
      <c r="N170" s="191"/>
      <c r="O170" s="190"/>
    </row>
    <row r="171" spans="1:15" ht="15.75" customHeight="1">
      <c r="A171" s="191"/>
      <c r="B171" s="191"/>
      <c r="C171" s="192"/>
      <c r="D171" s="191"/>
      <c r="E171" s="191"/>
      <c r="F171" s="191"/>
      <c r="G171" s="191"/>
      <c r="H171" s="193"/>
      <c r="I171" s="194"/>
      <c r="J171" s="194"/>
      <c r="K171" s="193"/>
      <c r="L171" s="194"/>
      <c r="M171" s="191"/>
      <c r="N171" s="191"/>
      <c r="O171" s="190"/>
    </row>
    <row r="172" spans="1:15" ht="15.75" customHeight="1">
      <c r="A172" s="191"/>
      <c r="B172" s="191"/>
      <c r="C172" s="192"/>
      <c r="D172" s="191"/>
      <c r="E172" s="191"/>
      <c r="F172" s="191"/>
      <c r="G172" s="191"/>
      <c r="H172" s="193"/>
      <c r="I172" s="194"/>
      <c r="J172" s="194"/>
      <c r="K172" s="193"/>
      <c r="L172" s="194"/>
      <c r="M172" s="191"/>
      <c r="N172" s="191"/>
      <c r="O172" s="190"/>
    </row>
    <row r="173" spans="1:15" ht="15.75" customHeight="1">
      <c r="A173" s="191"/>
      <c r="B173" s="191"/>
      <c r="C173" s="192"/>
      <c r="D173" s="191"/>
      <c r="E173" s="191"/>
      <c r="F173" s="191"/>
      <c r="G173" s="191"/>
      <c r="H173" s="193"/>
      <c r="I173" s="194"/>
      <c r="J173" s="194"/>
      <c r="K173" s="193"/>
      <c r="L173" s="194"/>
      <c r="M173" s="191"/>
      <c r="N173" s="191"/>
      <c r="O173" s="190"/>
    </row>
    <row r="174" spans="1:15" ht="15.75" customHeight="1">
      <c r="A174" s="191"/>
      <c r="B174" s="191"/>
      <c r="C174" s="192"/>
      <c r="D174" s="191"/>
      <c r="E174" s="191"/>
      <c r="F174" s="191"/>
      <c r="G174" s="191"/>
      <c r="H174" s="193"/>
      <c r="I174" s="194"/>
      <c r="J174" s="194"/>
      <c r="K174" s="193"/>
      <c r="L174" s="194"/>
      <c r="M174" s="191"/>
      <c r="N174" s="191"/>
      <c r="O174" s="190"/>
    </row>
    <row r="175" spans="1:15" ht="15.75" customHeight="1">
      <c r="A175" s="191"/>
      <c r="B175" s="191"/>
      <c r="C175" s="192"/>
      <c r="D175" s="191"/>
      <c r="E175" s="191"/>
      <c r="F175" s="191"/>
      <c r="G175" s="191"/>
      <c r="H175" s="193"/>
      <c r="I175" s="194"/>
      <c r="J175" s="194"/>
      <c r="K175" s="193"/>
      <c r="L175" s="194"/>
      <c r="M175" s="191"/>
      <c r="N175" s="191"/>
      <c r="O175" s="190"/>
    </row>
    <row r="176" spans="1:15" ht="15.75" customHeight="1">
      <c r="A176" s="191"/>
      <c r="B176" s="191"/>
      <c r="C176" s="192"/>
      <c r="D176" s="191"/>
      <c r="E176" s="191"/>
      <c r="F176" s="191"/>
      <c r="G176" s="191"/>
      <c r="H176" s="193"/>
      <c r="I176" s="194"/>
      <c r="J176" s="194"/>
      <c r="K176" s="193"/>
      <c r="L176" s="194"/>
      <c r="M176" s="191"/>
      <c r="N176" s="191"/>
      <c r="O176" s="190"/>
    </row>
    <row r="177" spans="1:15" ht="15.75" customHeight="1">
      <c r="A177" s="191"/>
      <c r="B177" s="191"/>
      <c r="C177" s="192"/>
      <c r="D177" s="191"/>
      <c r="E177" s="191"/>
      <c r="F177" s="191"/>
      <c r="G177" s="191"/>
      <c r="H177" s="193"/>
      <c r="I177" s="194"/>
      <c r="J177" s="194"/>
      <c r="K177" s="193"/>
      <c r="L177" s="194"/>
      <c r="M177" s="191"/>
      <c r="N177" s="191"/>
      <c r="O177" s="190"/>
    </row>
    <row r="178" spans="1:15" ht="15.75" customHeight="1">
      <c r="A178" s="191"/>
      <c r="B178" s="191"/>
      <c r="C178" s="192"/>
      <c r="D178" s="191"/>
      <c r="E178" s="191"/>
      <c r="F178" s="191"/>
      <c r="G178" s="191"/>
      <c r="H178" s="193"/>
      <c r="I178" s="194"/>
      <c r="J178" s="194"/>
      <c r="K178" s="193"/>
      <c r="L178" s="194"/>
      <c r="M178" s="191"/>
      <c r="N178" s="191"/>
      <c r="O178" s="190"/>
    </row>
    <row r="179" spans="1:15" ht="15.75" customHeight="1">
      <c r="A179" s="191"/>
      <c r="B179" s="191"/>
      <c r="C179" s="192"/>
      <c r="D179" s="191"/>
      <c r="E179" s="191"/>
      <c r="F179" s="191"/>
      <c r="G179" s="191"/>
      <c r="H179" s="193"/>
      <c r="I179" s="194"/>
      <c r="J179" s="194"/>
      <c r="K179" s="193"/>
      <c r="L179" s="194"/>
      <c r="M179" s="191"/>
      <c r="N179" s="191"/>
      <c r="O179" s="190"/>
    </row>
    <row r="180" spans="1:15" ht="15.75" customHeight="1">
      <c r="A180" s="191"/>
      <c r="B180" s="191"/>
      <c r="C180" s="192"/>
      <c r="D180" s="191"/>
      <c r="E180" s="191"/>
      <c r="F180" s="191"/>
      <c r="G180" s="191"/>
      <c r="H180" s="193"/>
      <c r="I180" s="194"/>
      <c r="J180" s="194"/>
      <c r="K180" s="193"/>
      <c r="L180" s="194"/>
      <c r="M180" s="191"/>
      <c r="N180" s="191"/>
      <c r="O180" s="190"/>
    </row>
    <row r="181" spans="1:15" ht="15.75" customHeight="1">
      <c r="A181" s="191"/>
      <c r="B181" s="191"/>
      <c r="C181" s="192"/>
      <c r="D181" s="191"/>
      <c r="E181" s="191"/>
      <c r="F181" s="191"/>
      <c r="G181" s="191"/>
      <c r="H181" s="193"/>
      <c r="I181" s="194"/>
      <c r="J181" s="194"/>
      <c r="K181" s="193"/>
      <c r="L181" s="194"/>
      <c r="M181" s="191"/>
      <c r="N181" s="191"/>
      <c r="O181" s="190"/>
    </row>
    <row r="182" spans="1:15" ht="15.75" customHeight="1">
      <c r="A182" s="191"/>
      <c r="B182" s="191"/>
      <c r="C182" s="192"/>
      <c r="D182" s="191"/>
      <c r="E182" s="191"/>
      <c r="F182" s="191"/>
      <c r="G182" s="191"/>
      <c r="H182" s="193"/>
      <c r="I182" s="194"/>
      <c r="J182" s="194"/>
      <c r="K182" s="193"/>
      <c r="L182" s="194"/>
      <c r="M182" s="191"/>
      <c r="N182" s="191"/>
      <c r="O182" s="190"/>
    </row>
    <row r="183" spans="1:15" ht="15.75" customHeight="1">
      <c r="A183" s="191"/>
      <c r="B183" s="191"/>
      <c r="C183" s="192"/>
      <c r="D183" s="191"/>
      <c r="E183" s="191"/>
      <c r="F183" s="191"/>
      <c r="G183" s="191"/>
      <c r="H183" s="193"/>
      <c r="I183" s="194"/>
      <c r="J183" s="194"/>
      <c r="K183" s="193"/>
      <c r="L183" s="194"/>
      <c r="M183" s="191"/>
      <c r="N183" s="191"/>
      <c r="O183" s="190"/>
    </row>
    <row r="184" spans="1:15" ht="15.75" customHeight="1">
      <c r="A184" s="191"/>
      <c r="B184" s="191"/>
      <c r="C184" s="192"/>
      <c r="D184" s="191"/>
      <c r="E184" s="191"/>
      <c r="F184" s="191"/>
      <c r="G184" s="191"/>
      <c r="H184" s="193"/>
      <c r="I184" s="194"/>
      <c r="J184" s="194"/>
      <c r="K184" s="193"/>
      <c r="L184" s="194"/>
      <c r="M184" s="191"/>
      <c r="N184" s="191"/>
      <c r="O184" s="190"/>
    </row>
    <row r="185" spans="1:15" ht="15.75" customHeight="1">
      <c r="C185" s="36"/>
      <c r="H185" s="37"/>
      <c r="I185" s="38"/>
      <c r="J185" s="38"/>
      <c r="K185" s="37"/>
      <c r="L185" s="38"/>
      <c r="O185" s="2"/>
    </row>
    <row r="186" spans="1:15" ht="15.75" customHeight="1">
      <c r="C186" s="36"/>
      <c r="H186" s="37"/>
      <c r="I186" s="38"/>
      <c r="J186" s="38"/>
      <c r="K186" s="37"/>
      <c r="L186" s="38"/>
      <c r="O186" s="2"/>
    </row>
    <row r="187" spans="1:15" ht="15.75" customHeight="1">
      <c r="C187" s="36"/>
      <c r="H187" s="37"/>
      <c r="I187" s="38"/>
      <c r="J187" s="38"/>
      <c r="K187" s="37"/>
      <c r="L187" s="38"/>
    </row>
    <row r="188" spans="1:15" ht="15.75" customHeight="1">
      <c r="C188" s="36"/>
      <c r="H188" s="37"/>
      <c r="I188" s="38"/>
      <c r="J188" s="38"/>
      <c r="K188" s="37"/>
      <c r="L188" s="38"/>
    </row>
    <row r="189" spans="1:15" ht="15.75" customHeight="1">
      <c r="C189" s="36"/>
      <c r="H189" s="37"/>
      <c r="I189" s="38"/>
      <c r="J189" s="38"/>
      <c r="K189" s="37"/>
      <c r="L189" s="38"/>
    </row>
    <row r="190" spans="1:15" ht="15.75" customHeight="1">
      <c r="C190" s="36"/>
      <c r="H190" s="37"/>
      <c r="I190" s="38"/>
      <c r="J190" s="38"/>
      <c r="K190" s="37"/>
      <c r="L190" s="38"/>
    </row>
    <row r="191" spans="1:15" ht="15.75" customHeight="1">
      <c r="C191" s="36"/>
      <c r="H191" s="37"/>
      <c r="I191" s="38"/>
      <c r="J191" s="38"/>
      <c r="K191" s="37"/>
      <c r="L191" s="38"/>
    </row>
    <row r="192" spans="1:15" ht="15.75" customHeight="1">
      <c r="C192" s="36"/>
      <c r="H192" s="37"/>
      <c r="I192" s="38"/>
      <c r="J192" s="38"/>
      <c r="K192" s="37"/>
      <c r="L192" s="38"/>
    </row>
    <row r="193" spans="3:12" ht="15.75" customHeight="1">
      <c r="C193" s="36"/>
      <c r="H193" s="37"/>
      <c r="I193" s="38"/>
      <c r="J193" s="38"/>
      <c r="K193" s="37"/>
      <c r="L193" s="38"/>
    </row>
    <row r="194" spans="3:12" ht="15.75" customHeight="1">
      <c r="C194" s="36"/>
      <c r="H194" s="37"/>
      <c r="I194" s="38"/>
      <c r="J194" s="38"/>
      <c r="K194" s="37"/>
      <c r="L194" s="38"/>
    </row>
    <row r="195" spans="3:12" ht="15.75" customHeight="1">
      <c r="C195" s="36"/>
      <c r="H195" s="37"/>
      <c r="I195" s="38"/>
      <c r="J195" s="38"/>
      <c r="K195" s="37"/>
      <c r="L195" s="38"/>
    </row>
    <row r="196" spans="3:12" ht="15.75" customHeight="1">
      <c r="C196" s="36"/>
      <c r="H196" s="37"/>
      <c r="I196" s="38"/>
      <c r="J196" s="38"/>
      <c r="K196" s="37"/>
      <c r="L196" s="38"/>
    </row>
    <row r="197" spans="3:12" ht="15.75" customHeight="1">
      <c r="C197" s="36"/>
      <c r="H197" s="37"/>
      <c r="I197" s="38"/>
      <c r="J197" s="38"/>
      <c r="K197" s="37"/>
      <c r="L197" s="38"/>
    </row>
    <row r="198" spans="3:12" ht="15.75" customHeight="1">
      <c r="C198" s="36"/>
      <c r="H198" s="37"/>
      <c r="I198" s="38"/>
      <c r="J198" s="38"/>
      <c r="K198" s="37"/>
      <c r="L198" s="38"/>
    </row>
    <row r="199" spans="3:12" ht="15.75" customHeight="1">
      <c r="C199" s="36"/>
      <c r="H199" s="37"/>
      <c r="I199" s="38"/>
      <c r="J199" s="38"/>
      <c r="K199" s="37"/>
      <c r="L199" s="38"/>
    </row>
    <row r="200" spans="3:12" ht="15.75" customHeight="1">
      <c r="C200" s="36"/>
      <c r="H200" s="37"/>
      <c r="I200" s="38"/>
      <c r="J200" s="38"/>
      <c r="K200" s="37"/>
      <c r="L200" s="38"/>
    </row>
    <row r="201" spans="3:12" ht="15.75" customHeight="1">
      <c r="C201" s="36"/>
      <c r="H201" s="37"/>
      <c r="I201" s="38"/>
      <c r="J201" s="38"/>
      <c r="K201" s="37"/>
      <c r="L201" s="38"/>
    </row>
    <row r="202" spans="3:12" ht="15.75" customHeight="1">
      <c r="C202" s="36"/>
      <c r="H202" s="37"/>
      <c r="I202" s="38"/>
      <c r="J202" s="38"/>
      <c r="K202" s="37"/>
      <c r="L202" s="38"/>
    </row>
    <row r="203" spans="3:12" ht="15.75" customHeight="1">
      <c r="C203" s="36"/>
      <c r="H203" s="37"/>
      <c r="I203" s="38"/>
      <c r="J203" s="38"/>
      <c r="K203" s="37"/>
      <c r="L203" s="38"/>
    </row>
    <row r="204" spans="3:12" ht="15.75" customHeight="1">
      <c r="C204" s="36"/>
      <c r="H204" s="37"/>
      <c r="I204" s="38"/>
      <c r="J204" s="38"/>
      <c r="K204" s="37"/>
      <c r="L204" s="38"/>
    </row>
    <row r="205" spans="3:12" ht="15.75" customHeight="1">
      <c r="C205" s="36"/>
      <c r="H205" s="37"/>
      <c r="I205" s="38"/>
      <c r="J205" s="38"/>
      <c r="K205" s="37"/>
      <c r="L205" s="38"/>
    </row>
    <row r="206" spans="3:12" ht="15.75" customHeight="1">
      <c r="C206" s="36"/>
      <c r="H206" s="37"/>
      <c r="I206" s="38"/>
      <c r="J206" s="38"/>
      <c r="K206" s="37"/>
      <c r="L206" s="38"/>
    </row>
    <row r="207" spans="3:12" ht="15.75" customHeight="1">
      <c r="C207" s="36"/>
      <c r="H207" s="37"/>
      <c r="I207" s="38"/>
      <c r="J207" s="38"/>
      <c r="K207" s="37"/>
      <c r="L207" s="38"/>
    </row>
    <row r="208" spans="3:12" ht="15.75" customHeight="1">
      <c r="C208" s="36"/>
      <c r="H208" s="37"/>
      <c r="I208" s="38"/>
      <c r="J208" s="38"/>
      <c r="K208" s="37"/>
      <c r="L208" s="38"/>
    </row>
    <row r="209" spans="3:12" ht="15.75" customHeight="1">
      <c r="C209" s="36"/>
      <c r="H209" s="37"/>
      <c r="I209" s="38"/>
      <c r="J209" s="38"/>
      <c r="K209" s="37"/>
      <c r="L209" s="38"/>
    </row>
    <row r="210" spans="3:12" ht="15.75" customHeight="1">
      <c r="C210" s="36"/>
      <c r="H210" s="37"/>
      <c r="I210" s="38"/>
      <c r="J210" s="38"/>
      <c r="K210" s="37"/>
      <c r="L210" s="38"/>
    </row>
    <row r="211" spans="3:12" ht="15.75" customHeight="1">
      <c r="C211" s="36"/>
      <c r="H211" s="37"/>
      <c r="I211" s="38"/>
      <c r="J211" s="38"/>
      <c r="K211" s="37"/>
      <c r="L211" s="38"/>
    </row>
    <row r="212" spans="3:12" ht="15.75" customHeight="1">
      <c r="C212" s="36"/>
      <c r="H212" s="37"/>
      <c r="I212" s="38"/>
      <c r="J212" s="38"/>
      <c r="K212" s="37"/>
      <c r="L212" s="38"/>
    </row>
    <row r="213" spans="3:12" ht="15.75" customHeight="1">
      <c r="C213" s="36"/>
      <c r="H213" s="37"/>
      <c r="I213" s="38"/>
      <c r="J213" s="38"/>
      <c r="K213" s="37"/>
      <c r="L213" s="38"/>
    </row>
    <row r="214" spans="3:12" ht="15.75" customHeight="1">
      <c r="C214" s="36"/>
      <c r="H214" s="37"/>
      <c r="I214" s="38"/>
      <c r="J214" s="38"/>
      <c r="K214" s="37"/>
      <c r="L214" s="38"/>
    </row>
    <row r="215" spans="3:12" ht="15.75" customHeight="1">
      <c r="C215" s="36"/>
      <c r="H215" s="37"/>
      <c r="I215" s="38"/>
      <c r="J215" s="38"/>
      <c r="K215" s="37"/>
      <c r="L215" s="38"/>
    </row>
    <row r="216" spans="3:12" ht="15.75" customHeight="1">
      <c r="C216" s="36"/>
      <c r="H216" s="37"/>
      <c r="I216" s="38"/>
      <c r="J216" s="38"/>
      <c r="K216" s="37"/>
      <c r="L216" s="38"/>
    </row>
    <row r="217" spans="3:12" ht="15.75" customHeight="1">
      <c r="C217" s="36"/>
      <c r="H217" s="37"/>
      <c r="I217" s="38"/>
      <c r="J217" s="38"/>
      <c r="K217" s="37"/>
      <c r="L217" s="38"/>
    </row>
    <row r="218" spans="3:12" ht="15.75" customHeight="1">
      <c r="C218" s="36"/>
      <c r="H218" s="37"/>
      <c r="I218" s="38"/>
      <c r="J218" s="38"/>
      <c r="K218" s="37"/>
      <c r="L218" s="38"/>
    </row>
    <row r="219" spans="3:12" ht="15.75" customHeight="1">
      <c r="C219" s="36"/>
      <c r="H219" s="37"/>
      <c r="I219" s="38"/>
      <c r="J219" s="38"/>
      <c r="K219" s="37"/>
      <c r="L219" s="38"/>
    </row>
    <row r="220" spans="3:12" ht="15.75" customHeight="1">
      <c r="C220" s="36"/>
      <c r="H220" s="37"/>
      <c r="I220" s="38"/>
      <c r="J220" s="38"/>
      <c r="K220" s="37"/>
      <c r="L220" s="38"/>
    </row>
    <row r="221" spans="3:12" ht="15.75" customHeight="1">
      <c r="H221" s="37"/>
      <c r="I221" s="38"/>
      <c r="J221" s="38"/>
      <c r="K221" s="37"/>
      <c r="L221" s="38"/>
    </row>
    <row r="222" spans="3:12" ht="15.75" customHeight="1">
      <c r="H222" s="37"/>
      <c r="I222" s="38"/>
      <c r="J222" s="38"/>
      <c r="K222" s="37"/>
      <c r="L222" s="38"/>
    </row>
    <row r="223" spans="3:12" ht="15.75" customHeight="1">
      <c r="H223" s="37"/>
      <c r="I223" s="38"/>
      <c r="J223" s="38"/>
      <c r="K223" s="37"/>
      <c r="L223" s="38"/>
    </row>
    <row r="224" spans="3:12" ht="15.75" customHeight="1">
      <c r="H224" s="37"/>
      <c r="I224" s="38"/>
      <c r="J224" s="38"/>
      <c r="K224" s="37"/>
      <c r="L224" s="38"/>
    </row>
    <row r="225" spans="8:12" ht="15.75" customHeight="1">
      <c r="H225" s="37"/>
      <c r="I225" s="38"/>
      <c r="J225" s="38"/>
      <c r="K225" s="37"/>
      <c r="L225" s="38"/>
    </row>
    <row r="226" spans="8:12" ht="15.75" customHeight="1">
      <c r="H226" s="37"/>
      <c r="I226" s="38"/>
      <c r="J226" s="38"/>
      <c r="K226" s="37"/>
      <c r="L226" s="38"/>
    </row>
    <row r="227" spans="8:12" ht="15.75" customHeight="1">
      <c r="H227" s="37"/>
      <c r="I227" s="38"/>
      <c r="J227" s="38"/>
      <c r="K227" s="37"/>
      <c r="L227" s="38"/>
    </row>
    <row r="228" spans="8:12" ht="15.75" customHeight="1">
      <c r="H228" s="37"/>
      <c r="I228" s="38"/>
      <c r="J228" s="38"/>
      <c r="K228" s="37"/>
      <c r="L228" s="38"/>
    </row>
    <row r="229" spans="8:12" ht="15.75" customHeight="1">
      <c r="H229" s="37"/>
      <c r="I229" s="38"/>
      <c r="J229" s="38"/>
      <c r="K229" s="37"/>
      <c r="L229" s="38"/>
    </row>
    <row r="230" spans="8:12" ht="15.75" customHeight="1">
      <c r="H230" s="37"/>
      <c r="I230" s="38"/>
      <c r="J230" s="38"/>
      <c r="K230" s="37"/>
      <c r="L230" s="38"/>
    </row>
    <row r="231" spans="8:12" ht="15.75" customHeight="1">
      <c r="H231" s="37"/>
      <c r="I231" s="38"/>
      <c r="J231" s="38"/>
      <c r="K231" s="37"/>
      <c r="L231" s="38"/>
    </row>
    <row r="232" spans="8:12" ht="15.75" customHeight="1">
      <c r="H232" s="37"/>
      <c r="I232" s="38"/>
      <c r="J232" s="38"/>
      <c r="K232" s="37"/>
      <c r="L232" s="38"/>
    </row>
    <row r="233" spans="8:12" ht="15.75" customHeight="1">
      <c r="H233" s="37"/>
      <c r="I233" s="38"/>
      <c r="J233" s="38"/>
      <c r="K233" s="37"/>
      <c r="L233" s="38"/>
    </row>
    <row r="234" spans="8:12" ht="15.75" customHeight="1">
      <c r="H234" s="37"/>
      <c r="I234" s="38"/>
      <c r="J234" s="38"/>
      <c r="K234" s="37"/>
      <c r="L234" s="38"/>
    </row>
    <row r="235" spans="8:12" ht="15.75" customHeight="1">
      <c r="H235" s="37"/>
      <c r="I235" s="38"/>
      <c r="J235" s="38"/>
      <c r="K235" s="37"/>
      <c r="L235" s="38"/>
    </row>
    <row r="236" spans="8:12" ht="15.75" customHeight="1">
      <c r="H236" s="37"/>
      <c r="I236" s="38"/>
      <c r="J236" s="38"/>
      <c r="K236" s="37"/>
      <c r="L236" s="38"/>
    </row>
    <row r="237" spans="8:12" ht="15.75" customHeight="1">
      <c r="H237" s="37"/>
      <c r="I237" s="38"/>
      <c r="J237" s="38"/>
      <c r="K237" s="37"/>
      <c r="L237" s="38"/>
    </row>
    <row r="238" spans="8:12" ht="15.75" customHeight="1">
      <c r="H238" s="37"/>
      <c r="I238" s="38"/>
      <c r="J238" s="38"/>
      <c r="K238" s="37"/>
      <c r="L238" s="38"/>
    </row>
    <row r="239" spans="8:12" ht="15.75" customHeight="1">
      <c r="H239" s="37"/>
      <c r="I239" s="38"/>
      <c r="J239" s="38"/>
      <c r="K239" s="37"/>
      <c r="L239" s="38"/>
    </row>
    <row r="240" spans="8:12" ht="15.75" customHeight="1">
      <c r="H240" s="37"/>
      <c r="I240" s="38"/>
      <c r="J240" s="38"/>
      <c r="K240" s="37"/>
      <c r="L240" s="38"/>
    </row>
    <row r="241" spans="8:12" ht="15.75" customHeight="1">
      <c r="H241" s="37"/>
      <c r="I241" s="38"/>
      <c r="J241" s="38"/>
      <c r="K241" s="37"/>
      <c r="L241" s="38"/>
    </row>
    <row r="242" spans="8:12" ht="15.75" customHeight="1">
      <c r="H242" s="37"/>
      <c r="I242" s="38"/>
      <c r="J242" s="38"/>
      <c r="K242" s="37"/>
      <c r="L242" s="38"/>
    </row>
    <row r="243" spans="8:12" ht="15.75" customHeight="1">
      <c r="H243" s="37"/>
      <c r="I243" s="38"/>
      <c r="J243" s="38"/>
      <c r="K243" s="37"/>
      <c r="L243" s="38"/>
    </row>
    <row r="244" spans="8:12" ht="15.75" customHeight="1">
      <c r="H244" s="37"/>
      <c r="I244" s="38"/>
      <c r="J244" s="38"/>
      <c r="K244" s="37"/>
      <c r="L244" s="38"/>
    </row>
    <row r="245" spans="8:12" ht="15.75" customHeight="1">
      <c r="H245" s="37"/>
      <c r="I245" s="38"/>
      <c r="J245" s="38"/>
      <c r="K245" s="37"/>
      <c r="L245" s="38"/>
    </row>
    <row r="246" spans="8:12" ht="15.75" customHeight="1">
      <c r="H246" s="37"/>
      <c r="I246" s="38"/>
      <c r="J246" s="38"/>
      <c r="K246" s="37"/>
      <c r="L246" s="38"/>
    </row>
    <row r="247" spans="8:12" ht="15.75" customHeight="1">
      <c r="H247" s="37"/>
      <c r="I247" s="38"/>
      <c r="J247" s="38"/>
      <c r="K247" s="37"/>
      <c r="L247" s="38"/>
    </row>
    <row r="248" spans="8:12" ht="15.75" customHeight="1">
      <c r="H248" s="37"/>
      <c r="I248" s="38"/>
      <c r="J248" s="38"/>
      <c r="K248" s="37"/>
      <c r="L248" s="38"/>
    </row>
    <row r="249" spans="8:12" ht="15.75" customHeight="1">
      <c r="H249" s="37"/>
      <c r="I249" s="38"/>
      <c r="J249" s="38"/>
      <c r="K249" s="37"/>
      <c r="L249" s="38"/>
    </row>
    <row r="250" spans="8:12" ht="15.75" customHeight="1">
      <c r="H250" s="37"/>
      <c r="I250" s="38"/>
      <c r="J250" s="38"/>
      <c r="K250" s="37"/>
      <c r="L250" s="38"/>
    </row>
    <row r="251" spans="8:12" ht="15.75" customHeight="1">
      <c r="H251" s="37"/>
      <c r="I251" s="38"/>
      <c r="J251" s="38"/>
      <c r="K251" s="37"/>
      <c r="L251" s="38"/>
    </row>
    <row r="252" spans="8:12" ht="15.75" customHeight="1">
      <c r="H252" s="37"/>
      <c r="I252" s="38"/>
      <c r="J252" s="38"/>
      <c r="K252" s="37"/>
      <c r="L252" s="38"/>
    </row>
    <row r="253" spans="8:12" ht="15.75" customHeight="1">
      <c r="H253" s="37"/>
      <c r="I253" s="38"/>
      <c r="J253" s="38"/>
      <c r="K253" s="37"/>
      <c r="L253" s="38"/>
    </row>
    <row r="254" spans="8:12" ht="15.75" customHeight="1">
      <c r="H254" s="37"/>
      <c r="I254" s="38"/>
      <c r="J254" s="38"/>
      <c r="K254" s="37"/>
      <c r="L254" s="38"/>
    </row>
    <row r="255" spans="8:12" ht="15.75" customHeight="1">
      <c r="H255" s="37"/>
      <c r="I255" s="38"/>
      <c r="J255" s="38"/>
      <c r="K255" s="37"/>
      <c r="L255" s="38"/>
    </row>
    <row r="256" spans="8:12" ht="15.75" customHeight="1">
      <c r="H256" s="37"/>
      <c r="I256" s="38"/>
      <c r="J256" s="38"/>
      <c r="K256" s="37"/>
      <c r="L256" s="38"/>
    </row>
    <row r="257" spans="8:12" ht="15.75" customHeight="1">
      <c r="H257" s="37"/>
      <c r="I257" s="38"/>
      <c r="J257" s="38"/>
      <c r="K257" s="37"/>
      <c r="L257" s="38"/>
    </row>
    <row r="258" spans="8:12" ht="15.75" customHeight="1">
      <c r="H258" s="37"/>
      <c r="I258" s="38"/>
      <c r="J258" s="38"/>
      <c r="K258" s="37"/>
      <c r="L258" s="38"/>
    </row>
    <row r="259" spans="8:12" ht="15.75" customHeight="1">
      <c r="H259" s="37"/>
      <c r="I259" s="38"/>
      <c r="J259" s="38"/>
      <c r="K259" s="37"/>
      <c r="L259" s="38"/>
    </row>
    <row r="260" spans="8:12" ht="15.75" customHeight="1">
      <c r="H260" s="37"/>
      <c r="I260" s="38"/>
      <c r="J260" s="38"/>
      <c r="K260" s="37"/>
      <c r="L260" s="38"/>
    </row>
    <row r="261" spans="8:12" ht="15.75" customHeight="1">
      <c r="H261" s="37"/>
      <c r="I261" s="38"/>
      <c r="J261" s="38"/>
      <c r="K261" s="37"/>
      <c r="L261" s="38"/>
    </row>
    <row r="262" spans="8:12" ht="15.75" customHeight="1">
      <c r="H262" s="37"/>
      <c r="I262" s="38"/>
      <c r="J262" s="38"/>
      <c r="K262" s="37"/>
      <c r="L262" s="38"/>
    </row>
    <row r="263" spans="8:12" ht="15.75" customHeight="1">
      <c r="H263" s="37"/>
      <c r="I263" s="38"/>
      <c r="J263" s="38"/>
      <c r="K263" s="37"/>
      <c r="L263" s="38"/>
    </row>
    <row r="264" spans="8:12" ht="15.75" customHeight="1">
      <c r="H264" s="37"/>
      <c r="I264" s="38"/>
      <c r="J264" s="38"/>
      <c r="K264" s="37"/>
      <c r="L264" s="38"/>
    </row>
    <row r="265" spans="8:12" ht="15.75" customHeight="1">
      <c r="H265" s="37"/>
      <c r="I265" s="38"/>
      <c r="J265" s="38"/>
      <c r="K265" s="37"/>
      <c r="L265" s="38"/>
    </row>
    <row r="266" spans="8:12" ht="15.75" customHeight="1">
      <c r="H266" s="37"/>
      <c r="I266" s="38"/>
      <c r="J266" s="38"/>
      <c r="K266" s="37"/>
      <c r="L266" s="38"/>
    </row>
    <row r="267" spans="8:12" ht="15.75" customHeight="1">
      <c r="H267" s="37"/>
      <c r="I267" s="38"/>
      <c r="J267" s="38"/>
      <c r="K267" s="37"/>
      <c r="L267" s="38"/>
    </row>
    <row r="268" spans="8:12" ht="15.75" customHeight="1">
      <c r="H268" s="37"/>
      <c r="I268" s="38"/>
      <c r="J268" s="38"/>
      <c r="K268" s="37"/>
      <c r="L268" s="38"/>
    </row>
    <row r="269" spans="8:12" ht="15.75" customHeight="1">
      <c r="H269" s="37"/>
      <c r="I269" s="38"/>
      <c r="J269" s="38"/>
      <c r="K269" s="37"/>
      <c r="L269" s="38"/>
    </row>
    <row r="270" spans="8:12" ht="15.75" customHeight="1">
      <c r="H270" s="37"/>
      <c r="I270" s="38"/>
      <c r="J270" s="38"/>
      <c r="K270" s="37"/>
      <c r="L270" s="38"/>
    </row>
    <row r="271" spans="8:12" ht="15.75" customHeight="1">
      <c r="H271" s="37"/>
      <c r="I271" s="38"/>
      <c r="J271" s="38"/>
      <c r="K271" s="37"/>
      <c r="L271" s="38"/>
    </row>
    <row r="272" spans="8:12" ht="15.75" customHeight="1">
      <c r="H272" s="37"/>
      <c r="I272" s="38"/>
      <c r="J272" s="38"/>
      <c r="K272" s="37"/>
      <c r="L272" s="38"/>
    </row>
    <row r="273" spans="8:12" ht="15.75" customHeight="1">
      <c r="H273" s="37"/>
      <c r="I273" s="38"/>
      <c r="J273" s="38"/>
      <c r="K273" s="37"/>
      <c r="L273" s="38"/>
    </row>
    <row r="274" spans="8:12" ht="15.75" customHeight="1">
      <c r="H274" s="37"/>
      <c r="I274" s="38"/>
      <c r="J274" s="38"/>
      <c r="K274" s="37"/>
      <c r="L274" s="38"/>
    </row>
    <row r="275" spans="8:12" ht="15.75" customHeight="1">
      <c r="H275" s="37"/>
      <c r="I275" s="38"/>
      <c r="J275" s="38"/>
      <c r="K275" s="37"/>
      <c r="L275" s="38"/>
    </row>
    <row r="276" spans="8:12" ht="15.75" customHeight="1">
      <c r="H276" s="37"/>
      <c r="I276" s="38"/>
      <c r="J276" s="38"/>
      <c r="K276" s="37"/>
      <c r="L276" s="38"/>
    </row>
    <row r="277" spans="8:12" ht="15.75" customHeight="1">
      <c r="H277" s="37"/>
      <c r="I277" s="38"/>
      <c r="J277" s="38"/>
      <c r="K277" s="37"/>
      <c r="L277" s="38"/>
    </row>
    <row r="278" spans="8:12" ht="15.75" customHeight="1">
      <c r="H278" s="37"/>
      <c r="I278" s="38"/>
      <c r="J278" s="38"/>
      <c r="K278" s="37"/>
      <c r="L278" s="38"/>
    </row>
    <row r="279" spans="8:12" ht="15.75" customHeight="1">
      <c r="H279" s="37"/>
      <c r="I279" s="38"/>
      <c r="J279" s="38"/>
      <c r="K279" s="37"/>
      <c r="L279" s="38"/>
    </row>
    <row r="280" spans="8:12" ht="15.75" customHeight="1">
      <c r="H280" s="37"/>
      <c r="I280" s="38"/>
      <c r="J280" s="38"/>
      <c r="K280" s="37"/>
      <c r="L280" s="38"/>
    </row>
    <row r="281" spans="8:12" ht="15.75" customHeight="1">
      <c r="H281" s="37"/>
      <c r="I281" s="38"/>
      <c r="J281" s="38"/>
      <c r="K281" s="37"/>
      <c r="L281" s="38"/>
    </row>
    <row r="282" spans="8:12" ht="15.75" customHeight="1">
      <c r="H282" s="37"/>
      <c r="I282" s="38"/>
      <c r="J282" s="38"/>
      <c r="K282" s="37"/>
      <c r="L282" s="38"/>
    </row>
    <row r="283" spans="8:12" ht="15.75" customHeight="1">
      <c r="H283" s="37"/>
      <c r="I283" s="38"/>
      <c r="J283" s="38"/>
      <c r="K283" s="37"/>
      <c r="L283" s="38"/>
    </row>
    <row r="284" spans="8:12" ht="15.75" customHeight="1">
      <c r="H284" s="37"/>
      <c r="I284" s="38"/>
      <c r="J284" s="38"/>
      <c r="K284" s="37"/>
      <c r="L284" s="38"/>
    </row>
    <row r="285" spans="8:12" ht="15.75" customHeight="1">
      <c r="H285" s="37"/>
      <c r="I285" s="38"/>
      <c r="J285" s="38"/>
      <c r="K285" s="37"/>
      <c r="L285" s="38"/>
    </row>
    <row r="286" spans="8:12" ht="15.75" customHeight="1">
      <c r="H286" s="37"/>
      <c r="I286" s="38"/>
      <c r="J286" s="38"/>
      <c r="K286" s="37"/>
      <c r="L286" s="38"/>
    </row>
    <row r="287" spans="8:12" ht="15.75" customHeight="1">
      <c r="H287" s="37"/>
      <c r="I287" s="38"/>
      <c r="J287" s="38"/>
      <c r="K287" s="37"/>
      <c r="L287" s="38"/>
    </row>
    <row r="288" spans="8:12" ht="15.75" customHeight="1">
      <c r="H288" s="37"/>
      <c r="I288" s="38"/>
      <c r="J288" s="38"/>
      <c r="K288" s="37"/>
      <c r="L288" s="38"/>
    </row>
    <row r="289" spans="8:12" ht="15.75" customHeight="1">
      <c r="H289" s="37"/>
      <c r="I289" s="38"/>
      <c r="J289" s="38"/>
      <c r="K289" s="37"/>
      <c r="L289" s="38"/>
    </row>
    <row r="290" spans="8:12" ht="15.75" customHeight="1">
      <c r="H290" s="37"/>
      <c r="I290" s="38"/>
      <c r="J290" s="38"/>
      <c r="K290" s="37"/>
      <c r="L290" s="38"/>
    </row>
    <row r="291" spans="8:12" ht="15.75" customHeight="1">
      <c r="H291" s="37"/>
      <c r="I291" s="38"/>
      <c r="J291" s="38"/>
      <c r="K291" s="37"/>
      <c r="L291" s="38"/>
    </row>
    <row r="292" spans="8:12" ht="15.75" customHeight="1">
      <c r="H292" s="37"/>
      <c r="I292" s="38"/>
      <c r="J292" s="38"/>
      <c r="K292" s="37"/>
      <c r="L292" s="38"/>
    </row>
    <row r="293" spans="8:12" ht="15.75" customHeight="1">
      <c r="H293" s="37"/>
      <c r="I293" s="38"/>
      <c r="J293" s="38"/>
      <c r="K293" s="37"/>
      <c r="L293" s="38"/>
    </row>
    <row r="294" spans="8:12" ht="15.75" customHeight="1">
      <c r="H294" s="37"/>
      <c r="I294" s="38"/>
      <c r="J294" s="38"/>
      <c r="K294" s="37"/>
      <c r="L294" s="38"/>
    </row>
    <row r="295" spans="8:12" ht="15.75" customHeight="1">
      <c r="H295" s="37"/>
      <c r="I295" s="38"/>
      <c r="J295" s="38"/>
      <c r="K295" s="37"/>
      <c r="L295" s="38"/>
    </row>
    <row r="296" spans="8:12" ht="15.75" customHeight="1">
      <c r="H296" s="37"/>
      <c r="I296" s="38"/>
      <c r="J296" s="38"/>
      <c r="K296" s="37"/>
      <c r="L296" s="38"/>
    </row>
    <row r="297" spans="8:12" ht="15.75" customHeight="1">
      <c r="H297" s="37"/>
      <c r="I297" s="38"/>
      <c r="J297" s="38"/>
      <c r="K297" s="37"/>
      <c r="L297" s="38"/>
    </row>
    <row r="298" spans="8:12" ht="15.75" customHeight="1">
      <c r="H298" s="37"/>
      <c r="I298" s="38"/>
      <c r="J298" s="38"/>
      <c r="K298" s="37"/>
      <c r="L298" s="38"/>
    </row>
    <row r="299" spans="8:12" ht="15.75" customHeight="1">
      <c r="H299" s="37"/>
      <c r="I299" s="38"/>
      <c r="J299" s="38"/>
      <c r="K299" s="37"/>
      <c r="L299" s="38"/>
    </row>
    <row r="300" spans="8:12" ht="15.75" customHeight="1">
      <c r="H300" s="37"/>
      <c r="I300" s="38"/>
      <c r="J300" s="38"/>
      <c r="K300" s="37"/>
      <c r="L300" s="38"/>
    </row>
    <row r="301" spans="8:12" ht="15.75" customHeight="1">
      <c r="H301" s="37"/>
      <c r="I301" s="38"/>
      <c r="J301" s="38"/>
      <c r="K301" s="37"/>
      <c r="L301" s="38"/>
    </row>
    <row r="302" spans="8:12" ht="15.75" customHeight="1">
      <c r="H302" s="37"/>
      <c r="I302" s="38"/>
      <c r="J302" s="38"/>
      <c r="K302" s="37"/>
      <c r="L302" s="38"/>
    </row>
    <row r="303" spans="8:12" ht="15.75" customHeight="1">
      <c r="H303" s="37"/>
      <c r="I303" s="38"/>
      <c r="J303" s="38"/>
      <c r="K303" s="37"/>
      <c r="L303" s="38"/>
    </row>
    <row r="304" spans="8:12" ht="15.75" customHeight="1">
      <c r="H304" s="37"/>
      <c r="I304" s="38"/>
      <c r="J304" s="38"/>
      <c r="K304" s="37"/>
      <c r="L304" s="38"/>
    </row>
    <row r="305" spans="8:12" ht="15.75" customHeight="1">
      <c r="H305" s="37"/>
      <c r="I305" s="38"/>
      <c r="J305" s="38"/>
      <c r="K305" s="37"/>
      <c r="L305" s="38"/>
    </row>
    <row r="306" spans="8:12" ht="15.75" customHeight="1">
      <c r="H306" s="37"/>
      <c r="I306" s="38"/>
      <c r="J306" s="38"/>
      <c r="K306" s="37"/>
      <c r="L306" s="38"/>
    </row>
    <row r="307" spans="8:12" ht="15.75" customHeight="1">
      <c r="H307" s="37"/>
      <c r="I307" s="38"/>
      <c r="J307" s="38"/>
      <c r="K307" s="37"/>
      <c r="L307" s="38"/>
    </row>
    <row r="308" spans="8:12" ht="15.75" customHeight="1">
      <c r="H308" s="37"/>
      <c r="I308" s="38"/>
      <c r="J308" s="38"/>
      <c r="K308" s="37"/>
      <c r="L308" s="38"/>
    </row>
    <row r="309" spans="8:12" ht="15.75" customHeight="1">
      <c r="H309" s="37"/>
      <c r="I309" s="38"/>
      <c r="J309" s="38"/>
      <c r="K309" s="37"/>
      <c r="L309" s="38"/>
    </row>
    <row r="310" spans="8:12" ht="15.75" customHeight="1">
      <c r="H310" s="37"/>
      <c r="I310" s="38"/>
      <c r="J310" s="38"/>
      <c r="K310" s="37"/>
      <c r="L310" s="38"/>
    </row>
    <row r="311" spans="8:12" ht="15.75" customHeight="1">
      <c r="H311" s="37"/>
      <c r="I311" s="38"/>
      <c r="J311" s="38"/>
      <c r="K311" s="37"/>
      <c r="L311" s="38"/>
    </row>
    <row r="312" spans="8:12" ht="15.75" customHeight="1">
      <c r="H312" s="37"/>
      <c r="I312" s="38"/>
      <c r="J312" s="38"/>
      <c r="K312" s="37"/>
      <c r="L312" s="38"/>
    </row>
    <row r="313" spans="8:12" ht="15.75" customHeight="1">
      <c r="H313" s="37"/>
      <c r="I313" s="38"/>
      <c r="J313" s="38"/>
      <c r="K313" s="37"/>
      <c r="L313" s="38"/>
    </row>
    <row r="314" spans="8:12" ht="15.75" customHeight="1">
      <c r="H314" s="37"/>
      <c r="I314" s="38"/>
      <c r="J314" s="38"/>
      <c r="K314" s="37"/>
      <c r="L314" s="38"/>
    </row>
    <row r="315" spans="8:12" ht="15.75" customHeight="1">
      <c r="H315" s="37"/>
      <c r="I315" s="38"/>
      <c r="J315" s="38"/>
      <c r="K315" s="37"/>
      <c r="L315" s="38"/>
    </row>
    <row r="316" spans="8:12" ht="15.75" customHeight="1">
      <c r="H316" s="37"/>
      <c r="I316" s="38"/>
      <c r="J316" s="38"/>
      <c r="K316" s="37"/>
      <c r="L316" s="38"/>
    </row>
    <row r="317" spans="8:12" ht="15.75" customHeight="1">
      <c r="H317" s="37"/>
      <c r="I317" s="38"/>
      <c r="J317" s="38"/>
      <c r="K317" s="37"/>
      <c r="L317" s="38"/>
    </row>
    <row r="318" spans="8:12" ht="15.75" customHeight="1">
      <c r="H318" s="37"/>
      <c r="I318" s="38"/>
      <c r="J318" s="38"/>
      <c r="K318" s="37"/>
      <c r="L318" s="38"/>
    </row>
    <row r="319" spans="8:12" ht="15.75" customHeight="1">
      <c r="H319" s="37"/>
      <c r="I319" s="38"/>
      <c r="J319" s="38"/>
      <c r="K319" s="37"/>
      <c r="L319" s="38"/>
    </row>
    <row r="320" spans="8:12" ht="15.75" customHeight="1">
      <c r="H320" s="37"/>
      <c r="I320" s="38"/>
      <c r="J320" s="38"/>
      <c r="K320" s="37"/>
      <c r="L320" s="38"/>
    </row>
    <row r="321" spans="8:12" ht="15.75" customHeight="1">
      <c r="H321" s="37"/>
      <c r="I321" s="38"/>
      <c r="J321" s="38"/>
      <c r="K321" s="37"/>
      <c r="L321" s="38"/>
    </row>
    <row r="322" spans="8:12" ht="15.75" customHeight="1">
      <c r="H322" s="37"/>
      <c r="I322" s="38"/>
      <c r="J322" s="38"/>
      <c r="K322" s="37"/>
      <c r="L322" s="38"/>
    </row>
    <row r="323" spans="8:12" ht="15.75" customHeight="1">
      <c r="H323" s="37"/>
      <c r="I323" s="38"/>
      <c r="J323" s="38"/>
      <c r="K323" s="37"/>
      <c r="L323" s="38"/>
    </row>
    <row r="324" spans="8:12" ht="15.75" customHeight="1">
      <c r="H324" s="37"/>
      <c r="I324" s="38"/>
      <c r="J324" s="38"/>
      <c r="K324" s="37"/>
      <c r="L324" s="38"/>
    </row>
    <row r="325" spans="8:12" ht="15.75" customHeight="1">
      <c r="H325" s="37"/>
      <c r="I325" s="38"/>
      <c r="J325" s="38"/>
      <c r="K325" s="37"/>
      <c r="L325" s="38"/>
    </row>
    <row r="326" spans="8:12" ht="15.75" customHeight="1">
      <c r="H326" s="37"/>
      <c r="I326" s="38"/>
      <c r="J326" s="38"/>
      <c r="K326" s="37"/>
      <c r="L326" s="38"/>
    </row>
    <row r="327" spans="8:12" ht="15.75" customHeight="1">
      <c r="H327" s="37"/>
      <c r="I327" s="38"/>
      <c r="J327" s="38"/>
      <c r="K327" s="37"/>
      <c r="L327" s="38"/>
    </row>
    <row r="328" spans="8:12" ht="15.75" customHeight="1">
      <c r="H328" s="37"/>
      <c r="I328" s="38"/>
      <c r="J328" s="38"/>
      <c r="K328" s="37"/>
      <c r="L328" s="38"/>
    </row>
    <row r="329" spans="8:12" ht="15.75" customHeight="1">
      <c r="H329" s="37"/>
      <c r="I329" s="38"/>
      <c r="J329" s="38"/>
      <c r="K329" s="37"/>
      <c r="L329" s="38"/>
    </row>
    <row r="330" spans="8:12" ht="15.75" customHeight="1">
      <c r="H330" s="37"/>
      <c r="I330" s="38"/>
      <c r="J330" s="38"/>
      <c r="K330" s="37"/>
      <c r="L330" s="38"/>
    </row>
    <row r="331" spans="8:12" ht="15.75" customHeight="1">
      <c r="H331" s="37"/>
      <c r="I331" s="38"/>
      <c r="J331" s="38"/>
      <c r="K331" s="37"/>
      <c r="L331" s="38"/>
    </row>
    <row r="332" spans="8:12" ht="15.75" customHeight="1">
      <c r="H332" s="37"/>
      <c r="I332" s="38"/>
      <c r="J332" s="38"/>
      <c r="K332" s="37"/>
      <c r="L332" s="38"/>
    </row>
    <row r="333" spans="8:12" ht="15.75" customHeight="1">
      <c r="H333" s="37"/>
      <c r="I333" s="38"/>
      <c r="J333" s="38"/>
      <c r="K333" s="37"/>
      <c r="L333" s="38"/>
    </row>
    <row r="334" spans="8:12" ht="15.75" customHeight="1">
      <c r="H334" s="37"/>
      <c r="I334" s="38"/>
      <c r="J334" s="38"/>
      <c r="K334" s="37"/>
      <c r="L334" s="38"/>
    </row>
    <row r="335" spans="8:12" ht="15.75" customHeight="1">
      <c r="H335" s="37"/>
      <c r="I335" s="38"/>
      <c r="J335" s="38"/>
      <c r="K335" s="37"/>
      <c r="L335" s="38"/>
    </row>
    <row r="336" spans="8:12" ht="15.75" customHeight="1">
      <c r="H336" s="37"/>
      <c r="I336" s="38"/>
      <c r="J336" s="38"/>
      <c r="K336" s="37"/>
      <c r="L336" s="38"/>
    </row>
    <row r="337" spans="8:12" ht="15.75" customHeight="1">
      <c r="H337" s="37"/>
      <c r="I337" s="38"/>
      <c r="J337" s="38"/>
      <c r="K337" s="37"/>
      <c r="L337" s="38"/>
    </row>
    <row r="338" spans="8:12" ht="15.75" customHeight="1">
      <c r="H338" s="37"/>
      <c r="I338" s="38"/>
      <c r="J338" s="38"/>
      <c r="K338" s="37"/>
      <c r="L338" s="38"/>
    </row>
    <row r="339" spans="8:12" ht="15.75" customHeight="1">
      <c r="H339" s="37"/>
      <c r="I339" s="38"/>
      <c r="J339" s="38"/>
      <c r="K339" s="37"/>
      <c r="L339" s="38"/>
    </row>
    <row r="340" spans="8:12" ht="15.75" customHeight="1">
      <c r="H340" s="37"/>
      <c r="I340" s="38"/>
      <c r="J340" s="38"/>
      <c r="K340" s="37"/>
      <c r="L340" s="38"/>
    </row>
    <row r="341" spans="8:12" ht="15.75" customHeight="1">
      <c r="H341" s="37"/>
      <c r="I341" s="38"/>
      <c r="J341" s="38"/>
      <c r="K341" s="37"/>
      <c r="L341" s="38"/>
    </row>
    <row r="342" spans="8:12" ht="15.75" customHeight="1">
      <c r="H342" s="37"/>
      <c r="I342" s="38"/>
      <c r="J342" s="38"/>
      <c r="K342" s="37"/>
      <c r="L342" s="38"/>
    </row>
    <row r="343" spans="8:12" ht="15.75" customHeight="1">
      <c r="H343" s="37"/>
      <c r="I343" s="38"/>
      <c r="J343" s="38"/>
      <c r="K343" s="37"/>
      <c r="L343" s="38"/>
    </row>
    <row r="344" spans="8:12" ht="15.75" customHeight="1">
      <c r="H344" s="37"/>
      <c r="I344" s="38"/>
      <c r="J344" s="38"/>
      <c r="K344" s="37"/>
      <c r="L344" s="38"/>
    </row>
    <row r="345" spans="8:12" ht="15.75" customHeight="1">
      <c r="H345" s="37"/>
      <c r="I345" s="38"/>
      <c r="J345" s="38"/>
      <c r="K345" s="37"/>
      <c r="L345" s="38"/>
    </row>
    <row r="346" spans="8:12" ht="15.75" customHeight="1">
      <c r="H346" s="37"/>
      <c r="I346" s="38"/>
      <c r="J346" s="38"/>
      <c r="K346" s="37"/>
      <c r="L346" s="38"/>
    </row>
    <row r="347" spans="8:12" ht="15.75" customHeight="1">
      <c r="H347" s="37"/>
      <c r="I347" s="38"/>
      <c r="J347" s="38"/>
      <c r="K347" s="37"/>
      <c r="L347" s="38"/>
    </row>
    <row r="348" spans="8:12" ht="15.75" customHeight="1">
      <c r="H348" s="37"/>
      <c r="I348" s="38"/>
      <c r="J348" s="38"/>
      <c r="K348" s="37"/>
      <c r="L348" s="38"/>
    </row>
    <row r="349" spans="8:12" ht="15.75" customHeight="1">
      <c r="H349" s="37"/>
      <c r="I349" s="38"/>
      <c r="J349" s="38"/>
      <c r="K349" s="37"/>
      <c r="L349" s="38"/>
    </row>
    <row r="350" spans="8:12" ht="15.75" customHeight="1">
      <c r="H350" s="37"/>
      <c r="I350" s="38"/>
      <c r="J350" s="38"/>
      <c r="K350" s="37"/>
      <c r="L350" s="38"/>
    </row>
    <row r="351" spans="8:12" ht="15.75" customHeight="1">
      <c r="H351" s="37"/>
      <c r="I351" s="38"/>
      <c r="J351" s="38"/>
      <c r="K351" s="37"/>
      <c r="L351" s="38"/>
    </row>
    <row r="352" spans="8:12" ht="15.75" customHeight="1">
      <c r="H352" s="37"/>
      <c r="I352" s="38"/>
      <c r="J352" s="38"/>
      <c r="K352" s="37"/>
      <c r="L352" s="38"/>
    </row>
    <row r="353" spans="8:12" ht="15.75" customHeight="1">
      <c r="H353" s="37"/>
      <c r="I353" s="38"/>
      <c r="J353" s="38"/>
      <c r="K353" s="37"/>
      <c r="L353" s="38"/>
    </row>
    <row r="354" spans="8:12" ht="15.75" customHeight="1">
      <c r="H354" s="37"/>
      <c r="I354" s="38"/>
      <c r="J354" s="38"/>
      <c r="K354" s="37"/>
      <c r="L354" s="38"/>
    </row>
    <row r="355" spans="8:12" ht="15.75" customHeight="1">
      <c r="H355" s="37"/>
      <c r="I355" s="38"/>
      <c r="J355" s="38"/>
      <c r="K355" s="37"/>
      <c r="L355" s="38"/>
    </row>
    <row r="356" spans="8:12" ht="15.75" customHeight="1">
      <c r="H356" s="37"/>
      <c r="I356" s="38"/>
      <c r="J356" s="38"/>
      <c r="K356" s="37"/>
      <c r="L356" s="38"/>
    </row>
    <row r="357" spans="8:12" ht="15.75" customHeight="1">
      <c r="H357" s="37"/>
      <c r="I357" s="38"/>
      <c r="J357" s="38"/>
      <c r="K357" s="37"/>
      <c r="L357" s="38"/>
    </row>
    <row r="358" spans="8:12" ht="15.75" customHeight="1">
      <c r="H358" s="37"/>
      <c r="I358" s="38"/>
      <c r="J358" s="38"/>
      <c r="K358" s="37"/>
      <c r="L358" s="38"/>
    </row>
    <row r="359" spans="8:12" ht="15.75" customHeight="1">
      <c r="H359" s="37"/>
      <c r="I359" s="38"/>
      <c r="J359" s="38"/>
      <c r="K359" s="37"/>
      <c r="L359" s="38"/>
    </row>
    <row r="360" spans="8:12" ht="15.75" customHeight="1">
      <c r="H360" s="37"/>
      <c r="I360" s="38"/>
      <c r="J360" s="38"/>
      <c r="K360" s="37"/>
      <c r="L360" s="38"/>
    </row>
    <row r="361" spans="8:12" ht="15.75" customHeight="1">
      <c r="H361" s="37"/>
      <c r="I361" s="38"/>
      <c r="J361" s="38"/>
      <c r="K361" s="37"/>
      <c r="L361" s="38"/>
    </row>
    <row r="362" spans="8:12" ht="15.75" customHeight="1">
      <c r="H362" s="37"/>
      <c r="I362" s="38"/>
      <c r="J362" s="38"/>
      <c r="K362" s="37"/>
      <c r="L362" s="38"/>
    </row>
    <row r="363" spans="8:12" ht="15.75" customHeight="1">
      <c r="H363" s="37"/>
      <c r="I363" s="38"/>
      <c r="J363" s="38"/>
      <c r="K363" s="37"/>
      <c r="L363" s="38"/>
    </row>
    <row r="364" spans="8:12" ht="15.75" customHeight="1">
      <c r="H364" s="37"/>
      <c r="I364" s="38"/>
      <c r="J364" s="38"/>
      <c r="K364" s="37"/>
      <c r="L364" s="38"/>
    </row>
    <row r="365" spans="8:12" ht="15.75" customHeight="1">
      <c r="H365" s="37"/>
      <c r="I365" s="38"/>
      <c r="J365" s="38"/>
      <c r="K365" s="37"/>
      <c r="L365" s="38"/>
    </row>
    <row r="366" spans="8:12" ht="15.75" customHeight="1">
      <c r="H366" s="37"/>
      <c r="I366" s="38"/>
      <c r="J366" s="38"/>
      <c r="K366" s="37"/>
      <c r="L366" s="38"/>
    </row>
    <row r="367" spans="8:12" ht="15.75" customHeight="1">
      <c r="H367" s="37"/>
      <c r="I367" s="38"/>
      <c r="J367" s="38"/>
      <c r="K367" s="37"/>
      <c r="L367" s="38"/>
    </row>
    <row r="368" spans="8:12" ht="15.75" customHeight="1">
      <c r="H368" s="37"/>
      <c r="I368" s="38"/>
      <c r="J368" s="38"/>
      <c r="K368" s="37"/>
      <c r="L368" s="38"/>
    </row>
    <row r="369" spans="8:12" ht="15.75" customHeight="1">
      <c r="H369" s="37"/>
      <c r="I369" s="38"/>
      <c r="J369" s="38"/>
      <c r="K369" s="37"/>
      <c r="L369" s="38"/>
    </row>
    <row r="370" spans="8:12" ht="15.75" customHeight="1">
      <c r="H370" s="37"/>
      <c r="I370" s="38"/>
      <c r="J370" s="38"/>
      <c r="K370" s="37"/>
      <c r="L370" s="38"/>
    </row>
    <row r="371" spans="8:12" ht="15.75" customHeight="1">
      <c r="H371" s="37"/>
      <c r="I371" s="38"/>
      <c r="J371" s="38"/>
      <c r="K371" s="37"/>
      <c r="L371" s="38"/>
    </row>
    <row r="372" spans="8:12" ht="15.75" customHeight="1">
      <c r="H372" s="37"/>
      <c r="I372" s="38"/>
      <c r="J372" s="38"/>
      <c r="K372" s="37"/>
      <c r="L372" s="38"/>
    </row>
    <row r="373" spans="8:12" ht="15.75" customHeight="1">
      <c r="H373" s="37"/>
      <c r="I373" s="38"/>
      <c r="J373" s="38"/>
      <c r="K373" s="37"/>
      <c r="L373" s="38"/>
    </row>
    <row r="374" spans="8:12" ht="15.75" customHeight="1">
      <c r="H374" s="37"/>
      <c r="I374" s="38"/>
      <c r="J374" s="38"/>
      <c r="K374" s="37"/>
      <c r="L374" s="38"/>
    </row>
    <row r="375" spans="8:12" ht="15.75" customHeight="1">
      <c r="H375" s="37"/>
      <c r="I375" s="38"/>
      <c r="J375" s="38"/>
      <c r="K375" s="37"/>
      <c r="L375" s="38"/>
    </row>
    <row r="376" spans="8:12" ht="15.75" customHeight="1">
      <c r="H376" s="37"/>
      <c r="I376" s="38"/>
      <c r="J376" s="38"/>
      <c r="K376" s="37"/>
      <c r="L376" s="38"/>
    </row>
    <row r="377" spans="8:12" ht="15.75" customHeight="1">
      <c r="H377" s="37"/>
      <c r="I377" s="38"/>
      <c r="J377" s="38"/>
      <c r="K377" s="37"/>
      <c r="L377" s="38"/>
    </row>
    <row r="378" spans="8:12" ht="15.75" customHeight="1">
      <c r="H378" s="37"/>
      <c r="I378" s="38"/>
      <c r="J378" s="38"/>
      <c r="K378" s="37"/>
      <c r="L378" s="38"/>
    </row>
    <row r="379" spans="8:12" ht="15.75" customHeight="1">
      <c r="H379" s="37"/>
      <c r="I379" s="38"/>
      <c r="J379" s="38"/>
      <c r="K379" s="37"/>
      <c r="L379" s="38"/>
    </row>
    <row r="380" spans="8:12" ht="15.75" customHeight="1">
      <c r="H380" s="37"/>
      <c r="I380" s="38"/>
      <c r="J380" s="38"/>
      <c r="K380" s="37"/>
      <c r="L380" s="38"/>
    </row>
    <row r="381" spans="8:12" ht="15.75" customHeight="1">
      <c r="H381" s="37"/>
      <c r="I381" s="38"/>
      <c r="J381" s="38"/>
      <c r="K381" s="37"/>
      <c r="L381" s="38"/>
    </row>
    <row r="382" spans="8:12" ht="15.75" customHeight="1">
      <c r="H382" s="37"/>
      <c r="I382" s="38"/>
      <c r="J382" s="38"/>
      <c r="K382" s="37"/>
      <c r="L382" s="38"/>
    </row>
    <row r="383" spans="8:12" ht="15.75" customHeight="1">
      <c r="H383" s="37"/>
      <c r="I383" s="38"/>
      <c r="J383" s="38"/>
      <c r="K383" s="37"/>
      <c r="L383" s="38"/>
    </row>
    <row r="384" spans="8:12" ht="15.75" customHeight="1">
      <c r="H384" s="37"/>
      <c r="I384" s="38"/>
      <c r="J384" s="38"/>
      <c r="K384" s="37"/>
      <c r="L384" s="38"/>
    </row>
    <row r="385" spans="8:12" ht="15.75" customHeight="1">
      <c r="H385" s="37"/>
      <c r="I385" s="38"/>
      <c r="J385" s="38"/>
      <c r="K385" s="37"/>
      <c r="L385" s="38"/>
    </row>
    <row r="386" spans="8:12" ht="15.75" customHeight="1">
      <c r="H386" s="37"/>
      <c r="I386" s="38"/>
      <c r="J386" s="38"/>
      <c r="K386" s="37"/>
      <c r="L386" s="38"/>
    </row>
    <row r="387" spans="8:12" ht="15.75" customHeight="1">
      <c r="H387" s="37"/>
      <c r="I387" s="38"/>
      <c r="J387" s="38"/>
      <c r="K387" s="37"/>
      <c r="L387" s="38"/>
    </row>
    <row r="388" spans="8:12" ht="15.75" customHeight="1">
      <c r="H388" s="37"/>
      <c r="I388" s="38"/>
      <c r="J388" s="38"/>
      <c r="K388" s="37"/>
      <c r="L388" s="38"/>
    </row>
    <row r="389" spans="8:12" ht="15.75" customHeight="1">
      <c r="H389" s="37"/>
      <c r="I389" s="38"/>
      <c r="J389" s="38"/>
      <c r="K389" s="37"/>
      <c r="L389" s="38"/>
    </row>
    <row r="390" spans="8:12" ht="15.75" customHeight="1">
      <c r="H390" s="37"/>
      <c r="I390" s="38"/>
      <c r="J390" s="38"/>
      <c r="K390" s="37"/>
      <c r="L390" s="38"/>
    </row>
    <row r="391" spans="8:12" ht="15.75" customHeight="1">
      <c r="H391" s="37"/>
      <c r="I391" s="38"/>
      <c r="J391" s="38"/>
      <c r="K391" s="37"/>
      <c r="L391" s="38"/>
    </row>
    <row r="392" spans="8:12" ht="15.75" customHeight="1">
      <c r="H392" s="37"/>
      <c r="I392" s="38"/>
      <c r="J392" s="38"/>
      <c r="K392" s="37"/>
      <c r="L392" s="38"/>
    </row>
    <row r="393" spans="8:12" ht="15.75" customHeight="1">
      <c r="H393" s="37"/>
      <c r="I393" s="38"/>
      <c r="J393" s="38"/>
      <c r="K393" s="37"/>
      <c r="L393" s="38"/>
    </row>
    <row r="394" spans="8:12" ht="15.75" customHeight="1">
      <c r="H394" s="37"/>
      <c r="I394" s="38"/>
      <c r="J394" s="38"/>
      <c r="K394" s="37"/>
      <c r="L394" s="38"/>
    </row>
    <row r="395" spans="8:12" ht="15.75" customHeight="1">
      <c r="H395" s="37"/>
      <c r="I395" s="38"/>
      <c r="J395" s="38"/>
      <c r="K395" s="37"/>
      <c r="L395" s="38"/>
    </row>
    <row r="396" spans="8:12" ht="15.75" customHeight="1">
      <c r="H396" s="37"/>
      <c r="I396" s="38"/>
      <c r="J396" s="38"/>
      <c r="K396" s="37"/>
      <c r="L396" s="38"/>
    </row>
    <row r="397" spans="8:12" ht="15.75" customHeight="1">
      <c r="H397" s="37"/>
      <c r="I397" s="38"/>
      <c r="J397" s="38"/>
      <c r="K397" s="37"/>
      <c r="L397" s="38"/>
    </row>
    <row r="398" spans="8:12" ht="15.75" customHeight="1">
      <c r="H398" s="37"/>
      <c r="I398" s="38"/>
      <c r="J398" s="38"/>
      <c r="K398" s="37"/>
      <c r="L398" s="38"/>
    </row>
    <row r="399" spans="8:12" ht="15.75" customHeight="1">
      <c r="H399" s="37"/>
      <c r="I399" s="38"/>
      <c r="J399" s="38"/>
      <c r="K399" s="37"/>
      <c r="L399" s="38"/>
    </row>
    <row r="400" spans="8:12" ht="15.75" customHeight="1">
      <c r="H400" s="37"/>
      <c r="I400" s="38"/>
      <c r="J400" s="38"/>
      <c r="K400" s="37"/>
      <c r="L400" s="38"/>
    </row>
    <row r="401" spans="8:12" ht="15.75" customHeight="1">
      <c r="H401" s="37"/>
      <c r="I401" s="38"/>
      <c r="J401" s="38"/>
      <c r="K401" s="37"/>
      <c r="L401" s="38"/>
    </row>
    <row r="402" spans="8:12" ht="15.75" customHeight="1">
      <c r="H402" s="37"/>
      <c r="I402" s="38"/>
      <c r="J402" s="38"/>
      <c r="K402" s="37"/>
      <c r="L402" s="38"/>
    </row>
    <row r="403" spans="8:12" ht="15.75" customHeight="1">
      <c r="H403" s="37"/>
      <c r="I403" s="38"/>
      <c r="J403" s="38"/>
      <c r="K403" s="37"/>
      <c r="L403" s="38"/>
    </row>
    <row r="404" spans="8:12" ht="15.75" customHeight="1">
      <c r="H404" s="37"/>
      <c r="I404" s="38"/>
      <c r="J404" s="38"/>
      <c r="K404" s="37"/>
      <c r="L404" s="38"/>
    </row>
    <row r="405" spans="8:12" ht="15.75" customHeight="1">
      <c r="H405" s="37"/>
      <c r="I405" s="38"/>
      <c r="J405" s="38"/>
      <c r="K405" s="37"/>
      <c r="L405" s="38"/>
    </row>
    <row r="406" spans="8:12" ht="15.75" customHeight="1">
      <c r="H406" s="37"/>
      <c r="I406" s="38"/>
      <c r="J406" s="38"/>
      <c r="K406" s="37"/>
      <c r="L406" s="38"/>
    </row>
    <row r="407" spans="8:12" ht="15.75" customHeight="1">
      <c r="H407" s="37"/>
      <c r="I407" s="38"/>
      <c r="J407" s="38"/>
      <c r="K407" s="37"/>
      <c r="L407" s="38"/>
    </row>
    <row r="408" spans="8:12" ht="15.75" customHeight="1">
      <c r="H408" s="37"/>
      <c r="I408" s="38"/>
      <c r="J408" s="38"/>
      <c r="K408" s="37"/>
      <c r="L408" s="38"/>
    </row>
    <row r="409" spans="8:12" ht="15.75" customHeight="1">
      <c r="H409" s="37"/>
      <c r="I409" s="38"/>
      <c r="J409" s="38"/>
      <c r="K409" s="37"/>
      <c r="L409" s="38"/>
    </row>
    <row r="410" spans="8:12" ht="15.75" customHeight="1">
      <c r="H410" s="37"/>
      <c r="I410" s="38"/>
      <c r="J410" s="38"/>
      <c r="K410" s="37"/>
      <c r="L410" s="38"/>
    </row>
    <row r="411" spans="8:12" ht="15.75" customHeight="1">
      <c r="H411" s="37"/>
      <c r="I411" s="38"/>
      <c r="J411" s="38"/>
      <c r="K411" s="37"/>
      <c r="L411" s="38"/>
    </row>
    <row r="412" spans="8:12" ht="15.75" customHeight="1">
      <c r="H412" s="37"/>
      <c r="I412" s="38"/>
      <c r="J412" s="38"/>
      <c r="K412" s="37"/>
      <c r="L412" s="38"/>
    </row>
    <row r="413" spans="8:12" ht="15.75" customHeight="1">
      <c r="H413" s="37"/>
      <c r="I413" s="38"/>
      <c r="J413" s="38"/>
      <c r="K413" s="37"/>
      <c r="L413" s="38"/>
    </row>
    <row r="414" spans="8:12" ht="15.75" customHeight="1">
      <c r="H414" s="37"/>
      <c r="I414" s="38"/>
      <c r="J414" s="38"/>
      <c r="K414" s="37"/>
      <c r="L414" s="38"/>
    </row>
    <row r="415" spans="8:12" ht="15.75" customHeight="1">
      <c r="H415" s="37"/>
      <c r="I415" s="38"/>
      <c r="J415" s="38"/>
      <c r="K415" s="37"/>
      <c r="L415" s="38"/>
    </row>
    <row r="416" spans="8:12" ht="15.75" customHeight="1">
      <c r="H416" s="37"/>
      <c r="I416" s="38"/>
      <c r="J416" s="38"/>
      <c r="K416" s="37"/>
      <c r="L416" s="38"/>
    </row>
    <row r="417" spans="8:12" ht="15.75" customHeight="1">
      <c r="H417" s="37"/>
      <c r="I417" s="38"/>
      <c r="J417" s="38"/>
      <c r="K417" s="37"/>
      <c r="L417" s="38"/>
    </row>
    <row r="418" spans="8:12" ht="15.75" customHeight="1">
      <c r="H418" s="37"/>
      <c r="I418" s="38"/>
      <c r="J418" s="38"/>
      <c r="K418" s="37"/>
      <c r="L418" s="38"/>
    </row>
    <row r="419" spans="8:12" ht="15.75" customHeight="1">
      <c r="H419" s="37"/>
      <c r="I419" s="38"/>
      <c r="J419" s="38"/>
      <c r="K419" s="37"/>
      <c r="L419" s="38"/>
    </row>
    <row r="420" spans="8:12" ht="15.75" customHeight="1">
      <c r="H420" s="37"/>
      <c r="I420" s="38"/>
      <c r="J420" s="38"/>
      <c r="K420" s="37"/>
      <c r="L420" s="38"/>
    </row>
    <row r="421" spans="8:12" ht="15.75" customHeight="1">
      <c r="H421" s="37"/>
      <c r="I421" s="38"/>
      <c r="J421" s="38"/>
      <c r="K421" s="37"/>
      <c r="L421" s="38"/>
    </row>
    <row r="422" spans="8:12" ht="15.75" customHeight="1">
      <c r="H422" s="37"/>
      <c r="I422" s="38"/>
      <c r="J422" s="38"/>
      <c r="K422" s="37"/>
      <c r="L422" s="38"/>
    </row>
    <row r="423" spans="8:12" ht="15.75" customHeight="1">
      <c r="H423" s="37"/>
      <c r="I423" s="38"/>
      <c r="J423" s="38"/>
      <c r="K423" s="37"/>
      <c r="L423" s="38"/>
    </row>
    <row r="424" spans="8:12" ht="15.75" customHeight="1">
      <c r="H424" s="37"/>
      <c r="I424" s="38"/>
      <c r="J424" s="38"/>
      <c r="K424" s="37"/>
      <c r="L424" s="38"/>
    </row>
    <row r="425" spans="8:12" ht="15.75" customHeight="1">
      <c r="H425" s="37"/>
      <c r="I425" s="38"/>
      <c r="J425" s="38"/>
      <c r="K425" s="37"/>
      <c r="L425" s="38"/>
    </row>
    <row r="426" spans="8:12" ht="15.75" customHeight="1">
      <c r="H426" s="37"/>
      <c r="I426" s="38"/>
      <c r="J426" s="38"/>
      <c r="K426" s="37"/>
      <c r="L426" s="38"/>
    </row>
    <row r="427" spans="8:12" ht="15.75" customHeight="1">
      <c r="H427" s="37"/>
      <c r="I427" s="38"/>
      <c r="J427" s="38"/>
      <c r="K427" s="37"/>
      <c r="L427" s="38"/>
    </row>
    <row r="428" spans="8:12" ht="15.75" customHeight="1">
      <c r="H428" s="37"/>
      <c r="I428" s="38"/>
      <c r="J428" s="38"/>
      <c r="K428" s="37"/>
      <c r="L428" s="38"/>
    </row>
    <row r="429" spans="8:12" ht="15.75" customHeight="1">
      <c r="H429" s="37"/>
      <c r="I429" s="38"/>
      <c r="J429" s="38"/>
      <c r="K429" s="37"/>
      <c r="L429" s="38"/>
    </row>
    <row r="430" spans="8:12" ht="15.75" customHeight="1">
      <c r="H430" s="37"/>
      <c r="I430" s="38"/>
      <c r="J430" s="38"/>
      <c r="K430" s="37"/>
      <c r="L430" s="38"/>
    </row>
    <row r="431" spans="8:12" ht="15.75" customHeight="1">
      <c r="H431" s="37"/>
      <c r="I431" s="38"/>
      <c r="J431" s="38"/>
      <c r="K431" s="37"/>
      <c r="L431" s="38"/>
    </row>
    <row r="432" spans="8:12" ht="15.75" customHeight="1">
      <c r="H432" s="37"/>
      <c r="I432" s="38"/>
      <c r="J432" s="38"/>
      <c r="K432" s="37"/>
      <c r="L432" s="38"/>
    </row>
    <row r="433" spans="8:12" ht="15.75" customHeight="1">
      <c r="H433" s="37"/>
      <c r="I433" s="38"/>
      <c r="J433" s="38"/>
      <c r="K433" s="37"/>
      <c r="L433" s="38"/>
    </row>
    <row r="434" spans="8:12" ht="15.75" customHeight="1">
      <c r="H434" s="37"/>
      <c r="I434" s="38"/>
      <c r="J434" s="38"/>
      <c r="K434" s="37"/>
      <c r="L434" s="38"/>
    </row>
    <row r="435" spans="8:12" ht="15.75" customHeight="1">
      <c r="H435" s="37"/>
      <c r="I435" s="38"/>
      <c r="J435" s="38"/>
      <c r="K435" s="37"/>
      <c r="L435" s="38"/>
    </row>
    <row r="436" spans="8:12" ht="15.75" customHeight="1">
      <c r="H436" s="37"/>
      <c r="I436" s="38"/>
      <c r="J436" s="38"/>
      <c r="K436" s="37"/>
      <c r="L436" s="38"/>
    </row>
    <row r="437" spans="8:12" ht="15.75" customHeight="1">
      <c r="H437" s="37"/>
      <c r="I437" s="38"/>
      <c r="J437" s="38"/>
      <c r="K437" s="37"/>
      <c r="L437" s="38"/>
    </row>
    <row r="438" spans="8:12" ht="15.75" customHeight="1">
      <c r="H438" s="37"/>
      <c r="I438" s="38"/>
      <c r="J438" s="38"/>
      <c r="K438" s="37"/>
      <c r="L438" s="38"/>
    </row>
    <row r="439" spans="8:12" ht="15.75" customHeight="1">
      <c r="H439" s="37"/>
      <c r="I439" s="38"/>
      <c r="J439" s="38"/>
      <c r="K439" s="37"/>
      <c r="L439" s="38"/>
    </row>
    <row r="440" spans="8:12" ht="15.75" customHeight="1">
      <c r="H440" s="37"/>
      <c r="I440" s="38"/>
      <c r="J440" s="38"/>
      <c r="K440" s="37"/>
      <c r="L440" s="38"/>
    </row>
    <row r="441" spans="8:12" ht="15.75" customHeight="1">
      <c r="H441" s="37"/>
      <c r="I441" s="38"/>
      <c r="J441" s="38"/>
      <c r="K441" s="37"/>
      <c r="L441" s="38"/>
    </row>
    <row r="442" spans="8:12" ht="15.75" customHeight="1">
      <c r="H442" s="37"/>
      <c r="I442" s="38"/>
      <c r="J442" s="38"/>
      <c r="K442" s="37"/>
      <c r="L442" s="38"/>
    </row>
    <row r="443" spans="8:12" ht="15.75" customHeight="1">
      <c r="H443" s="37"/>
      <c r="I443" s="38"/>
      <c r="J443" s="38"/>
      <c r="K443" s="37"/>
      <c r="L443" s="38"/>
    </row>
    <row r="444" spans="8:12" ht="15.75" customHeight="1">
      <c r="H444" s="37"/>
      <c r="I444" s="38"/>
      <c r="J444" s="38"/>
      <c r="K444" s="37"/>
      <c r="L444" s="38"/>
    </row>
    <row r="445" spans="8:12" ht="15.75" customHeight="1">
      <c r="H445" s="37"/>
      <c r="I445" s="38"/>
      <c r="J445" s="38"/>
      <c r="K445" s="37"/>
      <c r="L445" s="38"/>
    </row>
    <row r="446" spans="8:12" ht="15.75" customHeight="1">
      <c r="H446" s="37"/>
      <c r="I446" s="38"/>
      <c r="J446" s="38"/>
      <c r="K446" s="37"/>
      <c r="L446" s="38"/>
    </row>
    <row r="447" spans="8:12" ht="15.75" customHeight="1">
      <c r="H447" s="37"/>
      <c r="I447" s="38"/>
      <c r="J447" s="38"/>
      <c r="K447" s="37"/>
      <c r="L447" s="38"/>
    </row>
    <row r="448" spans="8:12" ht="15.75" customHeight="1">
      <c r="H448" s="37"/>
      <c r="I448" s="38"/>
      <c r="J448" s="38"/>
      <c r="K448" s="37"/>
      <c r="L448" s="38"/>
    </row>
    <row r="449" spans="8:12" ht="15.75" customHeight="1">
      <c r="H449" s="37"/>
      <c r="I449" s="38"/>
      <c r="J449" s="38"/>
      <c r="K449" s="37"/>
      <c r="L449" s="38"/>
    </row>
    <row r="450" spans="8:12" ht="15.75" customHeight="1">
      <c r="H450" s="37"/>
      <c r="I450" s="38"/>
      <c r="J450" s="38"/>
      <c r="K450" s="37"/>
      <c r="L450" s="38"/>
    </row>
    <row r="451" spans="8:12" ht="15.75" customHeight="1">
      <c r="H451" s="37"/>
      <c r="I451" s="38"/>
      <c r="J451" s="38"/>
      <c r="K451" s="37"/>
      <c r="L451" s="38"/>
    </row>
    <row r="452" spans="8:12" ht="15.75" customHeight="1">
      <c r="H452" s="37"/>
      <c r="I452" s="38"/>
      <c r="J452" s="38"/>
      <c r="K452" s="37"/>
      <c r="L452" s="38"/>
    </row>
    <row r="453" spans="8:12" ht="15.75" customHeight="1">
      <c r="H453" s="37"/>
      <c r="I453" s="38"/>
      <c r="J453" s="38"/>
      <c r="K453" s="37"/>
      <c r="L453" s="38"/>
    </row>
    <row r="454" spans="8:12" ht="15.75" customHeight="1">
      <c r="H454" s="37"/>
      <c r="I454" s="38"/>
      <c r="J454" s="38"/>
      <c r="K454" s="37"/>
      <c r="L454" s="38"/>
    </row>
    <row r="455" spans="8:12" ht="15.75" customHeight="1">
      <c r="H455" s="37"/>
      <c r="I455" s="38"/>
      <c r="J455" s="38"/>
      <c r="K455" s="37"/>
      <c r="L455" s="38"/>
    </row>
    <row r="456" spans="8:12" ht="15.75" customHeight="1">
      <c r="H456" s="37"/>
      <c r="I456" s="38"/>
      <c r="J456" s="38"/>
      <c r="K456" s="37"/>
      <c r="L456" s="38"/>
    </row>
    <row r="457" spans="8:12" ht="15.75" customHeight="1">
      <c r="H457" s="37"/>
      <c r="I457" s="38"/>
      <c r="J457" s="38"/>
      <c r="K457" s="37"/>
      <c r="L457" s="38"/>
    </row>
    <row r="458" spans="8:12" ht="15.75" customHeight="1">
      <c r="H458" s="37"/>
      <c r="I458" s="38"/>
      <c r="J458" s="38"/>
      <c r="K458" s="37"/>
      <c r="L458" s="38"/>
    </row>
    <row r="459" spans="8:12" ht="15.75" customHeight="1">
      <c r="H459" s="37"/>
      <c r="I459" s="38"/>
      <c r="J459" s="38"/>
      <c r="K459" s="37"/>
      <c r="L459" s="38"/>
    </row>
    <row r="460" spans="8:12" ht="15.75" customHeight="1">
      <c r="H460" s="37"/>
      <c r="I460" s="38"/>
      <c r="J460" s="38"/>
      <c r="K460" s="37"/>
      <c r="L460" s="38"/>
    </row>
    <row r="461" spans="8:12" ht="15.75" customHeight="1">
      <c r="H461" s="37"/>
      <c r="I461" s="38"/>
      <c r="J461" s="38"/>
      <c r="K461" s="37"/>
      <c r="L461" s="38"/>
    </row>
    <row r="462" spans="8:12" ht="15.75" customHeight="1">
      <c r="H462" s="37"/>
      <c r="I462" s="38"/>
      <c r="J462" s="38"/>
      <c r="K462" s="37"/>
      <c r="L462" s="38"/>
    </row>
    <row r="463" spans="8:12" ht="15.75" customHeight="1">
      <c r="H463" s="37"/>
      <c r="I463" s="38"/>
      <c r="J463" s="38"/>
      <c r="K463" s="37"/>
      <c r="L463" s="38"/>
    </row>
    <row r="464" spans="8:12" ht="15.75" customHeight="1">
      <c r="H464" s="37"/>
      <c r="I464" s="38"/>
      <c r="J464" s="38"/>
      <c r="K464" s="37"/>
      <c r="L464" s="38"/>
    </row>
    <row r="465" spans="8:12" ht="15.75" customHeight="1">
      <c r="H465" s="37"/>
      <c r="I465" s="38"/>
      <c r="J465" s="38"/>
      <c r="K465" s="37"/>
      <c r="L465" s="38"/>
    </row>
    <row r="466" spans="8:12" ht="15.75" customHeight="1">
      <c r="H466" s="37"/>
      <c r="I466" s="38"/>
      <c r="J466" s="38"/>
      <c r="K466" s="37"/>
      <c r="L466" s="38"/>
    </row>
    <row r="467" spans="8:12" ht="15.75" customHeight="1">
      <c r="H467" s="37"/>
      <c r="I467" s="38"/>
      <c r="J467" s="38"/>
      <c r="K467" s="37"/>
      <c r="L467" s="38"/>
    </row>
    <row r="468" spans="8:12" ht="15.75" customHeight="1">
      <c r="H468" s="37"/>
      <c r="I468" s="38"/>
      <c r="J468" s="38"/>
      <c r="K468" s="37"/>
      <c r="L468" s="38"/>
    </row>
    <row r="469" spans="8:12" ht="15.75" customHeight="1">
      <c r="H469" s="37"/>
      <c r="I469" s="38"/>
      <c r="J469" s="38"/>
      <c r="K469" s="37"/>
      <c r="L469" s="38"/>
    </row>
    <row r="470" spans="8:12" ht="15.75" customHeight="1">
      <c r="H470" s="37"/>
      <c r="I470" s="38"/>
      <c r="J470" s="38"/>
      <c r="K470" s="37"/>
      <c r="L470" s="38"/>
    </row>
    <row r="471" spans="8:12" ht="15.75" customHeight="1">
      <c r="H471" s="37"/>
      <c r="I471" s="38"/>
      <c r="J471" s="38"/>
      <c r="K471" s="37"/>
      <c r="L471" s="38"/>
    </row>
    <row r="472" spans="8:12" ht="15.75" customHeight="1">
      <c r="H472" s="37"/>
      <c r="I472" s="38"/>
      <c r="J472" s="38"/>
      <c r="K472" s="37"/>
      <c r="L472" s="38"/>
    </row>
    <row r="473" spans="8:12" ht="15.75" customHeight="1">
      <c r="H473" s="37"/>
      <c r="I473" s="38"/>
      <c r="J473" s="38"/>
      <c r="K473" s="37"/>
      <c r="L473" s="38"/>
    </row>
    <row r="474" spans="8:12" ht="15.75" customHeight="1">
      <c r="H474" s="37"/>
      <c r="I474" s="38"/>
      <c r="J474" s="38"/>
      <c r="K474" s="37"/>
      <c r="L474" s="38"/>
    </row>
    <row r="475" spans="8:12" ht="15.75" customHeight="1">
      <c r="H475" s="37"/>
      <c r="I475" s="38"/>
      <c r="J475" s="38"/>
      <c r="K475" s="37"/>
      <c r="L475" s="38"/>
    </row>
    <row r="476" spans="8:12" ht="15.75" customHeight="1">
      <c r="H476" s="37"/>
      <c r="I476" s="38"/>
      <c r="J476" s="38"/>
      <c r="K476" s="37"/>
      <c r="L476" s="38"/>
    </row>
    <row r="477" spans="8:12" ht="15.75" customHeight="1">
      <c r="H477" s="37"/>
      <c r="I477" s="38"/>
      <c r="J477" s="38"/>
      <c r="K477" s="37"/>
      <c r="L477" s="38"/>
    </row>
    <row r="478" spans="8:12" ht="15.75" customHeight="1">
      <c r="H478" s="37"/>
      <c r="I478" s="38"/>
      <c r="J478" s="38"/>
      <c r="K478" s="37"/>
      <c r="L478" s="38"/>
    </row>
    <row r="479" spans="8:12" ht="15.75" customHeight="1">
      <c r="H479" s="37"/>
      <c r="I479" s="38"/>
      <c r="J479" s="38"/>
      <c r="K479" s="37"/>
      <c r="L479" s="38"/>
    </row>
    <row r="480" spans="8:12" ht="15.75" customHeight="1">
      <c r="H480" s="37"/>
      <c r="I480" s="38"/>
      <c r="J480" s="38"/>
      <c r="K480" s="37"/>
      <c r="L480" s="38"/>
    </row>
    <row r="481" spans="8:12" ht="15.75" customHeight="1">
      <c r="H481" s="37"/>
      <c r="I481" s="38"/>
      <c r="J481" s="38"/>
      <c r="K481" s="37"/>
      <c r="L481" s="38"/>
    </row>
    <row r="482" spans="8:12" ht="15.75" customHeight="1">
      <c r="H482" s="37"/>
      <c r="I482" s="38"/>
      <c r="J482" s="38"/>
      <c r="K482" s="37"/>
      <c r="L482" s="38"/>
    </row>
    <row r="483" spans="8:12" ht="15.75" customHeight="1">
      <c r="H483" s="37"/>
      <c r="I483" s="38"/>
      <c r="J483" s="38"/>
      <c r="K483" s="37"/>
      <c r="L483" s="38"/>
    </row>
    <row r="484" spans="8:12" ht="15.75" customHeight="1">
      <c r="H484" s="37"/>
      <c r="I484" s="38"/>
      <c r="J484" s="38"/>
      <c r="K484" s="37"/>
      <c r="L484" s="38"/>
    </row>
    <row r="485" spans="8:12" ht="15.75" customHeight="1">
      <c r="H485" s="37"/>
      <c r="I485" s="38"/>
      <c r="J485" s="38"/>
      <c r="K485" s="37"/>
      <c r="L485" s="38"/>
    </row>
    <row r="486" spans="8:12" ht="15.75" customHeight="1">
      <c r="H486" s="37"/>
      <c r="I486" s="38"/>
      <c r="J486" s="38"/>
      <c r="K486" s="37"/>
      <c r="L486" s="38"/>
    </row>
    <row r="487" spans="8:12" ht="15.75" customHeight="1">
      <c r="H487" s="37"/>
      <c r="I487" s="38"/>
      <c r="J487" s="38"/>
      <c r="K487" s="37"/>
      <c r="L487" s="38"/>
    </row>
    <row r="488" spans="8:12" ht="15.75" customHeight="1">
      <c r="H488" s="37"/>
      <c r="I488" s="38"/>
      <c r="J488" s="38"/>
      <c r="K488" s="37"/>
      <c r="L488" s="38"/>
    </row>
    <row r="489" spans="8:12" ht="15.75" customHeight="1">
      <c r="H489" s="37"/>
      <c r="I489" s="38"/>
      <c r="J489" s="38"/>
      <c r="K489" s="37"/>
      <c r="L489" s="38"/>
    </row>
    <row r="490" spans="8:12" ht="15.75" customHeight="1">
      <c r="H490" s="37"/>
      <c r="I490" s="38"/>
      <c r="J490" s="38"/>
      <c r="K490" s="37"/>
      <c r="L490" s="38"/>
    </row>
    <row r="491" spans="8:12" ht="15.75" customHeight="1">
      <c r="H491" s="37"/>
      <c r="I491" s="38"/>
      <c r="J491" s="38"/>
      <c r="K491" s="37"/>
      <c r="L491" s="38"/>
    </row>
    <row r="492" spans="8:12" ht="15.75" customHeight="1">
      <c r="H492" s="37"/>
      <c r="I492" s="38"/>
      <c r="J492" s="38"/>
      <c r="K492" s="37"/>
      <c r="L492" s="38"/>
    </row>
    <row r="493" spans="8:12" ht="15.75" customHeight="1">
      <c r="H493" s="37"/>
      <c r="I493" s="38"/>
      <c r="J493" s="38"/>
      <c r="K493" s="37"/>
      <c r="L493" s="38"/>
    </row>
    <row r="494" spans="8:12" ht="15.75" customHeight="1">
      <c r="H494" s="37"/>
      <c r="I494" s="38"/>
      <c r="J494" s="38"/>
      <c r="K494" s="37"/>
      <c r="L494" s="38"/>
    </row>
    <row r="495" spans="8:12" ht="15.75" customHeight="1">
      <c r="H495" s="37"/>
      <c r="I495" s="38"/>
      <c r="J495" s="38"/>
      <c r="K495" s="37"/>
      <c r="L495" s="38"/>
    </row>
    <row r="496" spans="8:12" ht="15.75" customHeight="1">
      <c r="H496" s="37"/>
      <c r="I496" s="38"/>
      <c r="J496" s="38"/>
      <c r="K496" s="37"/>
      <c r="L496" s="38"/>
    </row>
    <row r="497" spans="8:12" ht="15.75" customHeight="1">
      <c r="H497" s="37"/>
      <c r="I497" s="38"/>
      <c r="J497" s="38"/>
      <c r="K497" s="37"/>
      <c r="L497" s="38"/>
    </row>
    <row r="498" spans="8:12" ht="15.75" customHeight="1">
      <c r="H498" s="37"/>
      <c r="I498" s="38"/>
      <c r="J498" s="38"/>
      <c r="K498" s="37"/>
      <c r="L498" s="38"/>
    </row>
    <row r="499" spans="8:12" ht="15.75" customHeight="1">
      <c r="H499" s="37"/>
      <c r="I499" s="38"/>
      <c r="J499" s="38"/>
      <c r="K499" s="37"/>
      <c r="L499" s="38"/>
    </row>
    <row r="500" spans="8:12" ht="15.75" customHeight="1">
      <c r="H500" s="37"/>
      <c r="I500" s="38"/>
      <c r="J500" s="38"/>
      <c r="K500" s="37"/>
      <c r="L500" s="38"/>
    </row>
    <row r="501" spans="8:12" ht="15.75" customHeight="1">
      <c r="H501" s="37"/>
      <c r="I501" s="38"/>
      <c r="J501" s="38"/>
      <c r="K501" s="37"/>
      <c r="L501" s="38"/>
    </row>
    <row r="502" spans="8:12" ht="15.75" customHeight="1">
      <c r="H502" s="37"/>
      <c r="I502" s="38"/>
      <c r="J502" s="38"/>
      <c r="K502" s="37"/>
      <c r="L502" s="38"/>
    </row>
    <row r="503" spans="8:12" ht="15.75" customHeight="1">
      <c r="H503" s="37"/>
      <c r="I503" s="38"/>
      <c r="J503" s="38"/>
      <c r="K503" s="37"/>
      <c r="L503" s="38"/>
    </row>
    <row r="504" spans="8:12" ht="15.75" customHeight="1">
      <c r="H504" s="37"/>
      <c r="I504" s="38"/>
      <c r="J504" s="38"/>
      <c r="K504" s="37"/>
      <c r="L504" s="38"/>
    </row>
    <row r="505" spans="8:12" ht="15.75" customHeight="1">
      <c r="H505" s="37"/>
      <c r="I505" s="38"/>
      <c r="J505" s="38"/>
      <c r="K505" s="37"/>
      <c r="L505" s="38"/>
    </row>
    <row r="506" spans="8:12" ht="15.75" customHeight="1">
      <c r="H506" s="37"/>
      <c r="I506" s="38"/>
      <c r="J506" s="38"/>
      <c r="K506" s="37"/>
      <c r="L506" s="38"/>
    </row>
    <row r="507" spans="8:12" ht="15.75" customHeight="1">
      <c r="H507" s="37"/>
      <c r="I507" s="38"/>
      <c r="J507" s="38"/>
      <c r="K507" s="37"/>
      <c r="L507" s="38"/>
    </row>
    <row r="508" spans="8:12" ht="15.75" customHeight="1">
      <c r="H508" s="37"/>
      <c r="I508" s="38"/>
      <c r="J508" s="38"/>
      <c r="K508" s="37"/>
      <c r="L508" s="38"/>
    </row>
    <row r="509" spans="8:12" ht="15.75" customHeight="1">
      <c r="H509" s="37"/>
      <c r="I509" s="38"/>
      <c r="J509" s="38"/>
      <c r="K509" s="37"/>
      <c r="L509" s="38"/>
    </row>
    <row r="510" spans="8:12" ht="15.75" customHeight="1">
      <c r="H510" s="37"/>
      <c r="I510" s="38"/>
      <c r="J510" s="38"/>
      <c r="K510" s="37"/>
      <c r="L510" s="38"/>
    </row>
    <row r="511" spans="8:12" ht="15.75" customHeight="1">
      <c r="H511" s="37"/>
      <c r="I511" s="38"/>
      <c r="J511" s="38"/>
      <c r="K511" s="37"/>
      <c r="L511" s="38"/>
    </row>
    <row r="512" spans="8:12" ht="15.75" customHeight="1">
      <c r="H512" s="37"/>
      <c r="I512" s="38"/>
      <c r="J512" s="38"/>
      <c r="K512" s="37"/>
      <c r="L512" s="38"/>
    </row>
    <row r="513" spans="8:12" ht="15.75" customHeight="1">
      <c r="H513" s="37"/>
      <c r="I513" s="38"/>
      <c r="J513" s="38"/>
      <c r="K513" s="37"/>
      <c r="L513" s="38"/>
    </row>
    <row r="514" spans="8:12" ht="15.75" customHeight="1">
      <c r="H514" s="37"/>
      <c r="I514" s="38"/>
      <c r="J514" s="38"/>
      <c r="K514" s="37"/>
      <c r="L514" s="38"/>
    </row>
    <row r="515" spans="8:12" ht="15.75" customHeight="1">
      <c r="H515" s="37"/>
      <c r="I515" s="38"/>
      <c r="J515" s="38"/>
      <c r="K515" s="37"/>
      <c r="L515" s="38"/>
    </row>
    <row r="516" spans="8:12" ht="15.75" customHeight="1">
      <c r="H516" s="37"/>
      <c r="I516" s="38"/>
      <c r="J516" s="38"/>
      <c r="K516" s="37"/>
      <c r="L516" s="38"/>
    </row>
    <row r="517" spans="8:12" ht="15.75" customHeight="1">
      <c r="H517" s="37"/>
      <c r="I517" s="38"/>
      <c r="J517" s="38"/>
      <c r="K517" s="37"/>
      <c r="L517" s="38"/>
    </row>
    <row r="518" spans="8:12" ht="15.75" customHeight="1">
      <c r="H518" s="37"/>
      <c r="I518" s="38"/>
      <c r="J518" s="38"/>
      <c r="K518" s="37"/>
      <c r="L518" s="38"/>
    </row>
    <row r="519" spans="8:12" ht="15.75" customHeight="1">
      <c r="H519" s="37"/>
      <c r="I519" s="38"/>
      <c r="J519" s="38"/>
      <c r="K519" s="37"/>
      <c r="L519" s="38"/>
    </row>
    <row r="520" spans="8:12" ht="15.75" customHeight="1">
      <c r="H520" s="37"/>
      <c r="I520" s="38"/>
      <c r="J520" s="38"/>
      <c r="K520" s="37"/>
      <c r="L520" s="38"/>
    </row>
    <row r="521" spans="8:12" ht="15.75" customHeight="1">
      <c r="H521" s="37"/>
      <c r="I521" s="38"/>
      <c r="J521" s="38"/>
      <c r="K521" s="37"/>
      <c r="L521" s="38"/>
    </row>
    <row r="522" spans="8:12" ht="15.75" customHeight="1">
      <c r="H522" s="37"/>
      <c r="I522" s="38"/>
      <c r="J522" s="38"/>
      <c r="K522" s="37"/>
      <c r="L522" s="38"/>
    </row>
    <row r="523" spans="8:12" ht="15.75" customHeight="1">
      <c r="H523" s="37"/>
      <c r="I523" s="38"/>
      <c r="J523" s="38"/>
      <c r="K523" s="37"/>
      <c r="L523" s="38"/>
    </row>
    <row r="524" spans="8:12" ht="15.75" customHeight="1">
      <c r="H524" s="37"/>
      <c r="I524" s="38"/>
      <c r="J524" s="38"/>
      <c r="K524" s="37"/>
      <c r="L524" s="38"/>
    </row>
    <row r="525" spans="8:12" ht="15.75" customHeight="1">
      <c r="H525" s="37"/>
      <c r="I525" s="38"/>
      <c r="J525" s="38"/>
      <c r="K525" s="37"/>
      <c r="L525" s="38"/>
    </row>
    <row r="526" spans="8:12" ht="15.75" customHeight="1">
      <c r="H526" s="37"/>
      <c r="I526" s="38"/>
      <c r="J526" s="38"/>
      <c r="K526" s="37"/>
      <c r="L526" s="38"/>
    </row>
    <row r="527" spans="8:12" ht="15.75" customHeight="1">
      <c r="H527" s="37"/>
      <c r="I527" s="38"/>
      <c r="J527" s="38"/>
      <c r="K527" s="37"/>
      <c r="L527" s="38"/>
    </row>
    <row r="528" spans="8:12" ht="15.75" customHeight="1">
      <c r="H528" s="37"/>
      <c r="I528" s="38"/>
      <c r="J528" s="38"/>
      <c r="K528" s="37"/>
      <c r="L528" s="38"/>
    </row>
    <row r="529" spans="8:12" ht="15.75" customHeight="1">
      <c r="H529" s="37"/>
      <c r="I529" s="38"/>
      <c r="J529" s="38"/>
      <c r="K529" s="37"/>
      <c r="L529" s="38"/>
    </row>
    <row r="530" spans="8:12" ht="15.75" customHeight="1">
      <c r="H530" s="37"/>
      <c r="I530" s="38"/>
      <c r="J530" s="38"/>
      <c r="K530" s="37"/>
      <c r="L530" s="38"/>
    </row>
    <row r="531" spans="8:12" ht="15.75" customHeight="1">
      <c r="H531" s="37"/>
      <c r="I531" s="38"/>
      <c r="J531" s="38"/>
      <c r="K531" s="37"/>
      <c r="L531" s="38"/>
    </row>
    <row r="532" spans="8:12" ht="15.75" customHeight="1">
      <c r="H532" s="37"/>
      <c r="I532" s="38"/>
      <c r="J532" s="38"/>
      <c r="K532" s="37"/>
      <c r="L532" s="38"/>
    </row>
    <row r="533" spans="8:12" ht="15.75" customHeight="1">
      <c r="H533" s="37"/>
      <c r="I533" s="38"/>
      <c r="J533" s="38"/>
      <c r="K533" s="37"/>
      <c r="L533" s="38"/>
    </row>
    <row r="534" spans="8:12" ht="15.75" customHeight="1">
      <c r="H534" s="37"/>
      <c r="I534" s="38"/>
      <c r="J534" s="38"/>
      <c r="K534" s="37"/>
      <c r="L534" s="38"/>
    </row>
    <row r="535" spans="8:12" ht="15.75" customHeight="1">
      <c r="H535" s="37"/>
      <c r="I535" s="38"/>
      <c r="J535" s="38"/>
      <c r="K535" s="37"/>
      <c r="L535" s="38"/>
    </row>
    <row r="536" spans="8:12" ht="15.75" customHeight="1">
      <c r="H536" s="37"/>
      <c r="I536" s="38"/>
      <c r="J536" s="38"/>
      <c r="K536" s="37"/>
      <c r="L536" s="38"/>
    </row>
    <row r="537" spans="8:12" ht="15.75" customHeight="1">
      <c r="H537" s="37"/>
      <c r="I537" s="38"/>
      <c r="J537" s="38"/>
      <c r="K537" s="37"/>
      <c r="L537" s="38"/>
    </row>
    <row r="538" spans="8:12" ht="15.75" customHeight="1">
      <c r="H538" s="37"/>
      <c r="I538" s="38"/>
      <c r="J538" s="38"/>
      <c r="K538" s="37"/>
      <c r="L538" s="38"/>
    </row>
    <row r="539" spans="8:12" ht="15.75" customHeight="1">
      <c r="H539" s="37"/>
      <c r="I539" s="38"/>
      <c r="J539" s="38"/>
      <c r="K539" s="37"/>
      <c r="L539" s="38"/>
    </row>
    <row r="540" spans="8:12" ht="15.75" customHeight="1">
      <c r="H540" s="37"/>
      <c r="I540" s="38"/>
      <c r="J540" s="38"/>
      <c r="K540" s="37"/>
      <c r="L540" s="38"/>
    </row>
    <row r="541" spans="8:12" ht="15.75" customHeight="1">
      <c r="H541" s="37"/>
      <c r="I541" s="38"/>
      <c r="J541" s="38"/>
      <c r="K541" s="37"/>
      <c r="L541" s="38"/>
    </row>
    <row r="542" spans="8:12" ht="15.75" customHeight="1">
      <c r="H542" s="37"/>
      <c r="I542" s="38"/>
      <c r="J542" s="38"/>
      <c r="K542" s="37"/>
      <c r="L542" s="38"/>
    </row>
    <row r="543" spans="8:12" ht="15.75" customHeight="1">
      <c r="H543" s="37"/>
      <c r="I543" s="38"/>
      <c r="J543" s="38"/>
      <c r="K543" s="37"/>
      <c r="L543" s="38"/>
    </row>
    <row r="544" spans="8:12" ht="15.75" customHeight="1">
      <c r="H544" s="37"/>
      <c r="I544" s="38"/>
      <c r="J544" s="38"/>
      <c r="K544" s="37"/>
      <c r="L544" s="38"/>
    </row>
    <row r="545" spans="8:12" ht="15.75" customHeight="1">
      <c r="H545" s="37"/>
      <c r="I545" s="38"/>
      <c r="J545" s="38"/>
      <c r="K545" s="37"/>
      <c r="L545" s="38"/>
    </row>
    <row r="546" spans="8:12" ht="15.75" customHeight="1">
      <c r="H546" s="37"/>
      <c r="I546" s="38"/>
      <c r="J546" s="38"/>
      <c r="K546" s="37"/>
      <c r="L546" s="38"/>
    </row>
    <row r="547" spans="8:12" ht="15.75" customHeight="1">
      <c r="H547" s="37"/>
      <c r="I547" s="38"/>
      <c r="J547" s="38"/>
      <c r="K547" s="37"/>
      <c r="L547" s="38"/>
    </row>
    <row r="548" spans="8:12" ht="15.75" customHeight="1">
      <c r="H548" s="37"/>
      <c r="I548" s="38"/>
      <c r="J548" s="38"/>
      <c r="K548" s="37"/>
      <c r="L548" s="38"/>
    </row>
    <row r="549" spans="8:12" ht="15.75" customHeight="1">
      <c r="H549" s="37"/>
      <c r="I549" s="38"/>
      <c r="J549" s="38"/>
      <c r="K549" s="37"/>
      <c r="L549" s="38"/>
    </row>
    <row r="550" spans="8:12" ht="15.75" customHeight="1">
      <c r="H550" s="37"/>
      <c r="I550" s="38"/>
      <c r="J550" s="38"/>
      <c r="K550" s="37"/>
      <c r="L550" s="38"/>
    </row>
    <row r="551" spans="8:12" ht="15.75" customHeight="1">
      <c r="H551" s="37"/>
      <c r="I551" s="38"/>
      <c r="J551" s="38"/>
      <c r="K551" s="37"/>
      <c r="L551" s="38"/>
    </row>
    <row r="552" spans="8:12" ht="15.75" customHeight="1">
      <c r="H552" s="37"/>
      <c r="I552" s="38"/>
      <c r="J552" s="38"/>
      <c r="K552" s="37"/>
      <c r="L552" s="38"/>
    </row>
    <row r="553" spans="8:12" ht="15.75" customHeight="1">
      <c r="H553" s="37"/>
      <c r="I553" s="38"/>
      <c r="J553" s="38"/>
      <c r="K553" s="37"/>
      <c r="L553" s="38"/>
    </row>
    <row r="554" spans="8:12" ht="15.75" customHeight="1">
      <c r="H554" s="37"/>
      <c r="I554" s="38"/>
      <c r="J554" s="38"/>
      <c r="K554" s="37"/>
      <c r="L554" s="38"/>
    </row>
    <row r="555" spans="8:12" ht="15.75" customHeight="1">
      <c r="H555" s="37"/>
      <c r="I555" s="38"/>
      <c r="J555" s="38"/>
      <c r="K555" s="37"/>
      <c r="L555" s="38"/>
    </row>
    <row r="556" spans="8:12" ht="15.75" customHeight="1">
      <c r="H556" s="37"/>
      <c r="I556" s="38"/>
      <c r="J556" s="38"/>
      <c r="K556" s="37"/>
      <c r="L556" s="38"/>
    </row>
    <row r="557" spans="8:12" ht="15.75" customHeight="1">
      <c r="H557" s="37"/>
      <c r="I557" s="38"/>
      <c r="J557" s="38"/>
      <c r="K557" s="37"/>
      <c r="L557" s="38"/>
    </row>
    <row r="558" spans="8:12" ht="15.75" customHeight="1">
      <c r="H558" s="37"/>
      <c r="I558" s="38"/>
      <c r="J558" s="38"/>
      <c r="K558" s="37"/>
      <c r="L558" s="38"/>
    </row>
    <row r="559" spans="8:12" ht="15.75" customHeight="1">
      <c r="H559" s="37"/>
      <c r="I559" s="38"/>
      <c r="J559" s="38"/>
      <c r="K559" s="37"/>
      <c r="L559" s="38"/>
    </row>
    <row r="560" spans="8:12" ht="15.75" customHeight="1">
      <c r="H560" s="37"/>
      <c r="I560" s="38"/>
      <c r="J560" s="38"/>
      <c r="K560" s="37"/>
      <c r="L560" s="38"/>
    </row>
    <row r="561" spans="8:12" ht="15.75" customHeight="1">
      <c r="H561" s="37"/>
      <c r="I561" s="38"/>
      <c r="J561" s="38"/>
      <c r="K561" s="37"/>
      <c r="L561" s="38"/>
    </row>
    <row r="562" spans="8:12" ht="15.75" customHeight="1">
      <c r="H562" s="37"/>
      <c r="I562" s="38"/>
      <c r="J562" s="38"/>
      <c r="K562" s="37"/>
      <c r="L562" s="38"/>
    </row>
    <row r="563" spans="8:12" ht="15.75" customHeight="1">
      <c r="H563" s="37"/>
      <c r="I563" s="38"/>
      <c r="J563" s="38"/>
      <c r="K563" s="37"/>
      <c r="L563" s="38"/>
    </row>
    <row r="564" spans="8:12" ht="15.75" customHeight="1">
      <c r="H564" s="37"/>
      <c r="I564" s="38"/>
      <c r="J564" s="38"/>
      <c r="K564" s="37"/>
      <c r="L564" s="38"/>
    </row>
    <row r="565" spans="8:12" ht="15.75" customHeight="1">
      <c r="H565" s="37"/>
      <c r="I565" s="38"/>
      <c r="J565" s="38"/>
      <c r="K565" s="37"/>
      <c r="L565" s="38"/>
    </row>
    <row r="566" spans="8:12" ht="15.75" customHeight="1">
      <c r="H566" s="37"/>
      <c r="I566" s="38"/>
      <c r="J566" s="38"/>
      <c r="K566" s="37"/>
      <c r="L566" s="38"/>
    </row>
    <row r="567" spans="8:12" ht="15.75" customHeight="1">
      <c r="H567" s="37"/>
      <c r="I567" s="38"/>
      <c r="J567" s="38"/>
      <c r="K567" s="37"/>
      <c r="L567" s="38"/>
    </row>
    <row r="568" spans="8:12" ht="15.75" customHeight="1">
      <c r="H568" s="37"/>
      <c r="I568" s="38"/>
      <c r="J568" s="38"/>
      <c r="K568" s="37"/>
      <c r="L568" s="38"/>
    </row>
    <row r="569" spans="8:12" ht="15.75" customHeight="1">
      <c r="H569" s="37"/>
      <c r="I569" s="38"/>
      <c r="J569" s="38"/>
      <c r="K569" s="37"/>
      <c r="L569" s="38"/>
    </row>
    <row r="570" spans="8:12" ht="15.75" customHeight="1">
      <c r="H570" s="37"/>
      <c r="I570" s="38"/>
      <c r="J570" s="38"/>
      <c r="K570" s="37"/>
      <c r="L570" s="38"/>
    </row>
    <row r="571" spans="8:12" ht="15.75" customHeight="1">
      <c r="H571" s="37"/>
      <c r="I571" s="38"/>
      <c r="J571" s="38"/>
      <c r="K571" s="37"/>
      <c r="L571" s="38"/>
    </row>
    <row r="572" spans="8:12" ht="15.75" customHeight="1">
      <c r="H572" s="37"/>
      <c r="I572" s="38"/>
      <c r="J572" s="38"/>
      <c r="K572" s="37"/>
      <c r="L572" s="38"/>
    </row>
    <row r="573" spans="8:12" ht="15.75" customHeight="1">
      <c r="H573" s="37"/>
      <c r="I573" s="38"/>
      <c r="J573" s="38"/>
      <c r="K573" s="37"/>
      <c r="L573" s="38"/>
    </row>
    <row r="574" spans="8:12" ht="15.75" customHeight="1">
      <c r="H574" s="37"/>
      <c r="I574" s="38"/>
      <c r="J574" s="38"/>
      <c r="K574" s="37"/>
      <c r="L574" s="38"/>
    </row>
    <row r="575" spans="8:12" ht="15.75" customHeight="1">
      <c r="H575" s="37"/>
      <c r="I575" s="38"/>
      <c r="J575" s="38"/>
      <c r="K575" s="37"/>
      <c r="L575" s="38"/>
    </row>
    <row r="576" spans="8:12" ht="15.75" customHeight="1">
      <c r="H576" s="37"/>
      <c r="I576" s="38"/>
      <c r="J576" s="38"/>
      <c r="K576" s="37"/>
      <c r="L576" s="38"/>
    </row>
    <row r="577" spans="8:12" ht="15.75" customHeight="1">
      <c r="H577" s="37"/>
      <c r="I577" s="38"/>
      <c r="J577" s="38"/>
      <c r="K577" s="37"/>
      <c r="L577" s="38"/>
    </row>
    <row r="578" spans="8:12" ht="15.75" customHeight="1">
      <c r="H578" s="37"/>
      <c r="I578" s="38"/>
      <c r="J578" s="38"/>
      <c r="K578" s="37"/>
      <c r="L578" s="38"/>
    </row>
    <row r="579" spans="8:12" ht="15.75" customHeight="1">
      <c r="H579" s="37"/>
      <c r="I579" s="38"/>
      <c r="J579" s="38"/>
      <c r="K579" s="37"/>
      <c r="L579" s="38"/>
    </row>
    <row r="580" spans="8:12" ht="15.75" customHeight="1">
      <c r="H580" s="37"/>
      <c r="I580" s="38"/>
      <c r="J580" s="38"/>
      <c r="K580" s="37"/>
      <c r="L580" s="38"/>
    </row>
    <row r="581" spans="8:12" ht="15.75" customHeight="1">
      <c r="H581" s="37"/>
      <c r="I581" s="38"/>
      <c r="J581" s="38"/>
      <c r="K581" s="37"/>
      <c r="L581" s="38"/>
    </row>
    <row r="582" spans="8:12" ht="15.75" customHeight="1">
      <c r="H582" s="37"/>
      <c r="I582" s="38"/>
      <c r="J582" s="38"/>
      <c r="K582" s="37"/>
      <c r="L582" s="38"/>
    </row>
    <row r="583" spans="8:12" ht="15.75" customHeight="1">
      <c r="H583" s="37"/>
      <c r="I583" s="38"/>
      <c r="J583" s="38"/>
      <c r="K583" s="37"/>
      <c r="L583" s="38"/>
    </row>
    <row r="584" spans="8:12" ht="15.75" customHeight="1">
      <c r="H584" s="37"/>
      <c r="I584" s="38"/>
      <c r="J584" s="38"/>
      <c r="K584" s="37"/>
      <c r="L584" s="38"/>
    </row>
    <row r="585" spans="8:12" ht="15.75" customHeight="1">
      <c r="H585" s="37"/>
      <c r="I585" s="38"/>
      <c r="J585" s="38"/>
      <c r="K585" s="37"/>
      <c r="L585" s="38"/>
    </row>
    <row r="586" spans="8:12" ht="15.75" customHeight="1">
      <c r="H586" s="37"/>
      <c r="I586" s="38"/>
      <c r="J586" s="38"/>
      <c r="K586" s="37"/>
      <c r="L586" s="38"/>
    </row>
    <row r="587" spans="8:12" ht="15.75" customHeight="1">
      <c r="H587" s="37"/>
      <c r="I587" s="38"/>
      <c r="J587" s="38"/>
      <c r="K587" s="37"/>
      <c r="L587" s="38"/>
    </row>
    <row r="588" spans="8:12" ht="15.75" customHeight="1">
      <c r="H588" s="37"/>
      <c r="I588" s="38"/>
      <c r="J588" s="38"/>
      <c r="K588" s="37"/>
      <c r="L588" s="38"/>
    </row>
    <row r="589" spans="8:12" ht="15.75" customHeight="1">
      <c r="H589" s="37"/>
      <c r="I589" s="38"/>
      <c r="J589" s="38"/>
      <c r="K589" s="37"/>
      <c r="L589" s="38"/>
    </row>
    <row r="590" spans="8:12" ht="15.75" customHeight="1">
      <c r="H590" s="37"/>
      <c r="I590" s="38"/>
      <c r="J590" s="38"/>
      <c r="K590" s="37"/>
      <c r="L590" s="38"/>
    </row>
    <row r="591" spans="8:12" ht="15.75" customHeight="1">
      <c r="H591" s="37"/>
      <c r="I591" s="38"/>
      <c r="J591" s="38"/>
      <c r="K591" s="37"/>
      <c r="L591" s="38"/>
    </row>
    <row r="592" spans="8:12" ht="15.75" customHeight="1">
      <c r="H592" s="37"/>
      <c r="I592" s="38"/>
      <c r="J592" s="38"/>
      <c r="K592" s="37"/>
      <c r="L592" s="38"/>
    </row>
    <row r="593" spans="8:12" ht="15.75" customHeight="1">
      <c r="H593" s="37"/>
      <c r="I593" s="38"/>
      <c r="J593" s="38"/>
      <c r="K593" s="37"/>
      <c r="L593" s="38"/>
    </row>
    <row r="594" spans="8:12" ht="15.75" customHeight="1">
      <c r="H594" s="37"/>
      <c r="I594" s="38"/>
      <c r="J594" s="38"/>
      <c r="K594" s="37"/>
      <c r="L594" s="38"/>
    </row>
    <row r="595" spans="8:12" ht="15.75" customHeight="1">
      <c r="H595" s="37"/>
      <c r="I595" s="38"/>
      <c r="J595" s="38"/>
      <c r="K595" s="37"/>
      <c r="L595" s="38"/>
    </row>
    <row r="596" spans="8:12" ht="15.75" customHeight="1">
      <c r="H596" s="37"/>
      <c r="I596" s="38"/>
      <c r="J596" s="38"/>
      <c r="K596" s="37"/>
      <c r="L596" s="38"/>
    </row>
    <row r="597" spans="8:12" ht="15.75" customHeight="1">
      <c r="H597" s="37"/>
      <c r="I597" s="38"/>
      <c r="J597" s="38"/>
      <c r="K597" s="37"/>
      <c r="L597" s="38"/>
    </row>
    <row r="598" spans="8:12" ht="15.75" customHeight="1">
      <c r="H598" s="37"/>
      <c r="I598" s="38"/>
      <c r="J598" s="38"/>
      <c r="K598" s="37"/>
      <c r="L598" s="38"/>
    </row>
    <row r="599" spans="8:12" ht="15.75" customHeight="1">
      <c r="H599" s="37"/>
      <c r="I599" s="38"/>
      <c r="J599" s="38"/>
      <c r="K599" s="37"/>
      <c r="L599" s="38"/>
    </row>
    <row r="600" spans="8:12" ht="15.75" customHeight="1">
      <c r="H600" s="37"/>
      <c r="I600" s="38"/>
      <c r="J600" s="38"/>
      <c r="K600" s="37"/>
      <c r="L600" s="38"/>
    </row>
    <row r="601" spans="8:12" ht="15.75" customHeight="1">
      <c r="H601" s="37"/>
      <c r="I601" s="38"/>
      <c r="J601" s="38"/>
      <c r="K601" s="37"/>
      <c r="L601" s="38"/>
    </row>
    <row r="602" spans="8:12" ht="15.75" customHeight="1">
      <c r="H602" s="37"/>
      <c r="I602" s="38"/>
      <c r="J602" s="38"/>
      <c r="K602" s="37"/>
      <c r="L602" s="38"/>
    </row>
    <row r="603" spans="8:12" ht="15.75" customHeight="1">
      <c r="H603" s="37"/>
      <c r="I603" s="38"/>
      <c r="J603" s="38"/>
      <c r="K603" s="37"/>
      <c r="L603" s="38"/>
    </row>
    <row r="604" spans="8:12" ht="15.75" customHeight="1">
      <c r="H604" s="37"/>
      <c r="I604" s="38"/>
      <c r="J604" s="38"/>
      <c r="K604" s="37"/>
      <c r="L604" s="38"/>
    </row>
    <row r="605" spans="8:12" ht="15.75" customHeight="1">
      <c r="H605" s="37"/>
      <c r="I605" s="38"/>
      <c r="J605" s="38"/>
      <c r="K605" s="37"/>
      <c r="L605" s="38"/>
    </row>
    <row r="606" spans="8:12" ht="15.75" customHeight="1">
      <c r="H606" s="37"/>
      <c r="I606" s="38"/>
      <c r="J606" s="38"/>
      <c r="K606" s="37"/>
      <c r="L606" s="38"/>
    </row>
    <row r="607" spans="8:12" ht="15.75" customHeight="1">
      <c r="H607" s="37"/>
      <c r="I607" s="38"/>
      <c r="J607" s="38"/>
      <c r="K607" s="37"/>
      <c r="L607" s="38"/>
    </row>
    <row r="608" spans="8:12" ht="15.75" customHeight="1">
      <c r="H608" s="37"/>
      <c r="I608" s="38"/>
      <c r="J608" s="38"/>
      <c r="K608" s="37"/>
      <c r="L608" s="38"/>
    </row>
    <row r="609" spans="8:12" ht="15.75" customHeight="1">
      <c r="H609" s="37"/>
      <c r="I609" s="38"/>
      <c r="J609" s="38"/>
      <c r="K609" s="37"/>
      <c r="L609" s="38"/>
    </row>
    <row r="610" spans="8:12" ht="15.75" customHeight="1">
      <c r="H610" s="37"/>
      <c r="I610" s="38"/>
      <c r="J610" s="38"/>
      <c r="K610" s="37"/>
      <c r="L610" s="38"/>
    </row>
    <row r="611" spans="8:12" ht="15.75" customHeight="1">
      <c r="H611" s="37"/>
      <c r="I611" s="38"/>
      <c r="J611" s="38"/>
      <c r="K611" s="37"/>
      <c r="L611" s="38"/>
    </row>
    <row r="612" spans="8:12" ht="15.75" customHeight="1">
      <c r="H612" s="37"/>
      <c r="I612" s="38"/>
      <c r="J612" s="38"/>
      <c r="K612" s="37"/>
      <c r="L612" s="38"/>
    </row>
    <row r="613" spans="8:12" ht="15.75" customHeight="1">
      <c r="H613" s="37"/>
      <c r="I613" s="38"/>
      <c r="J613" s="38"/>
      <c r="K613" s="37"/>
      <c r="L613" s="38"/>
    </row>
    <row r="614" spans="8:12" ht="15.75" customHeight="1">
      <c r="H614" s="37"/>
      <c r="I614" s="38"/>
      <c r="J614" s="38"/>
      <c r="K614" s="37"/>
      <c r="L614" s="38"/>
    </row>
    <row r="615" spans="8:12" ht="15.75" customHeight="1">
      <c r="H615" s="37"/>
      <c r="I615" s="38"/>
      <c r="J615" s="38"/>
      <c r="K615" s="37"/>
      <c r="L615" s="38"/>
    </row>
    <row r="616" spans="8:12" ht="15.75" customHeight="1">
      <c r="H616" s="37"/>
      <c r="I616" s="38"/>
      <c r="J616" s="38"/>
      <c r="K616" s="37"/>
      <c r="L616" s="38"/>
    </row>
    <row r="617" spans="8:12" ht="15.75" customHeight="1">
      <c r="H617" s="37"/>
      <c r="I617" s="38"/>
      <c r="J617" s="38"/>
      <c r="K617" s="37"/>
      <c r="L617" s="38"/>
    </row>
    <row r="618" spans="8:12" ht="15.75" customHeight="1">
      <c r="H618" s="37"/>
      <c r="I618" s="38"/>
      <c r="J618" s="38"/>
      <c r="K618" s="37"/>
      <c r="L618" s="38"/>
    </row>
    <row r="619" spans="8:12" ht="15.75" customHeight="1">
      <c r="H619" s="37"/>
      <c r="I619" s="38"/>
      <c r="J619" s="38"/>
      <c r="K619" s="37"/>
      <c r="L619" s="38"/>
    </row>
    <row r="620" spans="8:12" ht="15.75" customHeight="1">
      <c r="H620" s="37"/>
      <c r="I620" s="38"/>
      <c r="J620" s="38"/>
      <c r="K620" s="37"/>
      <c r="L620" s="38"/>
    </row>
    <row r="621" spans="8:12" ht="15.75" customHeight="1">
      <c r="H621" s="37"/>
      <c r="I621" s="38"/>
      <c r="J621" s="38"/>
      <c r="K621" s="37"/>
      <c r="L621" s="38"/>
    </row>
    <row r="622" spans="8:12" ht="15.75" customHeight="1">
      <c r="H622" s="37"/>
      <c r="I622" s="38"/>
      <c r="J622" s="38"/>
      <c r="K622" s="37"/>
      <c r="L622" s="38"/>
    </row>
    <row r="623" spans="8:12" ht="15.75" customHeight="1">
      <c r="H623" s="37"/>
      <c r="I623" s="38"/>
      <c r="J623" s="38"/>
      <c r="K623" s="37"/>
      <c r="L623" s="38"/>
    </row>
    <row r="624" spans="8:12" ht="15.75" customHeight="1">
      <c r="H624" s="37"/>
      <c r="I624" s="38"/>
      <c r="J624" s="38"/>
      <c r="K624" s="37"/>
      <c r="L624" s="38"/>
    </row>
    <row r="625" spans="8:12" ht="15.75" customHeight="1">
      <c r="H625" s="37"/>
      <c r="I625" s="38"/>
      <c r="J625" s="38"/>
      <c r="K625" s="37"/>
      <c r="L625" s="38"/>
    </row>
    <row r="626" spans="8:12" ht="15.75" customHeight="1">
      <c r="H626" s="37"/>
      <c r="I626" s="38"/>
      <c r="J626" s="38"/>
      <c r="K626" s="37"/>
      <c r="L626" s="38"/>
    </row>
    <row r="627" spans="8:12" ht="15.75" customHeight="1">
      <c r="H627" s="37"/>
      <c r="I627" s="38"/>
      <c r="J627" s="38"/>
      <c r="K627" s="37"/>
      <c r="L627" s="38"/>
    </row>
    <row r="628" spans="8:12" ht="15.75" customHeight="1">
      <c r="H628" s="37"/>
      <c r="I628" s="38"/>
      <c r="J628" s="38"/>
      <c r="K628" s="37"/>
      <c r="L628" s="38"/>
    </row>
    <row r="629" spans="8:12" ht="15.75" customHeight="1">
      <c r="H629" s="37"/>
      <c r="I629" s="38"/>
      <c r="J629" s="38"/>
      <c r="K629" s="37"/>
      <c r="L629" s="38"/>
    </row>
    <row r="630" spans="8:12" ht="15.75" customHeight="1">
      <c r="H630" s="37"/>
      <c r="I630" s="38"/>
      <c r="J630" s="38"/>
      <c r="K630" s="37"/>
      <c r="L630" s="38"/>
    </row>
    <row r="631" spans="8:12" ht="15.75" customHeight="1">
      <c r="H631" s="37"/>
      <c r="I631" s="38"/>
      <c r="J631" s="38"/>
      <c r="K631" s="37"/>
      <c r="L631" s="38"/>
    </row>
    <row r="632" spans="8:12" ht="15.75" customHeight="1">
      <c r="H632" s="37"/>
      <c r="I632" s="38"/>
      <c r="J632" s="38"/>
      <c r="K632" s="37"/>
      <c r="L632" s="38"/>
    </row>
    <row r="633" spans="8:12" ht="15.75" customHeight="1">
      <c r="H633" s="37"/>
      <c r="I633" s="38"/>
      <c r="J633" s="38"/>
      <c r="K633" s="37"/>
      <c r="L633" s="38"/>
    </row>
    <row r="634" spans="8:12" ht="15.75" customHeight="1">
      <c r="H634" s="37"/>
      <c r="I634" s="38"/>
      <c r="J634" s="38"/>
      <c r="K634" s="37"/>
      <c r="L634" s="38"/>
    </row>
    <row r="635" spans="8:12" ht="15.75" customHeight="1">
      <c r="H635" s="37"/>
      <c r="I635" s="38"/>
      <c r="J635" s="38"/>
      <c r="K635" s="37"/>
      <c r="L635" s="38"/>
    </row>
    <row r="636" spans="8:12" ht="15.75" customHeight="1">
      <c r="H636" s="37"/>
      <c r="I636" s="38"/>
      <c r="J636" s="38"/>
      <c r="K636" s="37"/>
      <c r="L636" s="38"/>
    </row>
    <row r="637" spans="8:12" ht="15.75" customHeight="1">
      <c r="H637" s="37"/>
      <c r="I637" s="38"/>
      <c r="J637" s="38"/>
      <c r="K637" s="37"/>
      <c r="L637" s="38"/>
    </row>
    <row r="638" spans="8:12" ht="15.75" customHeight="1">
      <c r="H638" s="37"/>
      <c r="I638" s="38"/>
      <c r="J638" s="38"/>
      <c r="K638" s="37"/>
      <c r="L638" s="38"/>
    </row>
    <row r="639" spans="8:12" ht="15.75" customHeight="1">
      <c r="H639" s="37"/>
      <c r="I639" s="38"/>
      <c r="J639" s="38"/>
      <c r="K639" s="37"/>
      <c r="L639" s="38"/>
    </row>
    <row r="640" spans="8:12" ht="15.75" customHeight="1">
      <c r="H640" s="37"/>
      <c r="I640" s="38"/>
      <c r="J640" s="38"/>
      <c r="K640" s="37"/>
      <c r="L640" s="38"/>
    </row>
    <row r="641" spans="8:12" ht="15.75" customHeight="1">
      <c r="H641" s="37"/>
      <c r="I641" s="38"/>
      <c r="J641" s="38"/>
      <c r="K641" s="37"/>
      <c r="L641" s="38"/>
    </row>
    <row r="642" spans="8:12" ht="15.75" customHeight="1">
      <c r="H642" s="37"/>
      <c r="I642" s="38"/>
      <c r="J642" s="38"/>
      <c r="K642" s="37"/>
      <c r="L642" s="38"/>
    </row>
    <row r="643" spans="8:12" ht="15.75" customHeight="1">
      <c r="H643" s="37"/>
      <c r="I643" s="38"/>
      <c r="J643" s="38"/>
      <c r="K643" s="37"/>
      <c r="L643" s="38"/>
    </row>
    <row r="644" spans="8:12" ht="15.75" customHeight="1">
      <c r="H644" s="37"/>
      <c r="I644" s="38"/>
      <c r="J644" s="38"/>
      <c r="K644" s="37"/>
      <c r="L644" s="38"/>
    </row>
    <row r="645" spans="8:12" ht="15.75" customHeight="1">
      <c r="H645" s="37"/>
      <c r="I645" s="38"/>
      <c r="J645" s="38"/>
      <c r="K645" s="37"/>
      <c r="L645" s="38"/>
    </row>
    <row r="646" spans="8:12" ht="15.75" customHeight="1">
      <c r="H646" s="37"/>
      <c r="I646" s="38"/>
      <c r="J646" s="38"/>
      <c r="K646" s="37"/>
      <c r="L646" s="38"/>
    </row>
    <row r="647" spans="8:12" ht="15.75" customHeight="1">
      <c r="H647" s="37"/>
      <c r="I647" s="38"/>
      <c r="J647" s="38"/>
      <c r="K647" s="37"/>
      <c r="L647" s="38"/>
    </row>
    <row r="648" spans="8:12" ht="15.75" customHeight="1">
      <c r="H648" s="37"/>
      <c r="I648" s="38"/>
      <c r="J648" s="38"/>
      <c r="K648" s="37"/>
      <c r="L648" s="38"/>
    </row>
    <row r="649" spans="8:12" ht="15.75" customHeight="1">
      <c r="H649" s="37"/>
      <c r="I649" s="38"/>
      <c r="J649" s="38"/>
      <c r="K649" s="37"/>
      <c r="L649" s="38"/>
    </row>
    <row r="650" spans="8:12" ht="15.75" customHeight="1">
      <c r="H650" s="37"/>
      <c r="I650" s="38"/>
      <c r="J650" s="38"/>
      <c r="K650" s="37"/>
      <c r="L650" s="38"/>
    </row>
    <row r="651" spans="8:12" ht="15.75" customHeight="1">
      <c r="H651" s="37"/>
      <c r="I651" s="38"/>
      <c r="J651" s="38"/>
      <c r="K651" s="37"/>
      <c r="L651" s="38"/>
    </row>
    <row r="652" spans="8:12" ht="15.75" customHeight="1">
      <c r="H652" s="37"/>
      <c r="I652" s="38"/>
      <c r="J652" s="38"/>
      <c r="K652" s="37"/>
      <c r="L652" s="38"/>
    </row>
    <row r="653" spans="8:12" ht="15.75" customHeight="1">
      <c r="H653" s="37"/>
      <c r="I653" s="38"/>
      <c r="J653" s="38"/>
      <c r="K653" s="37"/>
      <c r="L653" s="38"/>
    </row>
    <row r="654" spans="8:12" ht="15.75" customHeight="1">
      <c r="H654" s="37"/>
      <c r="I654" s="38"/>
      <c r="J654" s="38"/>
      <c r="K654" s="37"/>
      <c r="L654" s="38"/>
    </row>
    <row r="655" spans="8:12" ht="15.75" customHeight="1">
      <c r="H655" s="37"/>
      <c r="I655" s="38"/>
      <c r="J655" s="38"/>
      <c r="K655" s="37"/>
      <c r="L655" s="38"/>
    </row>
    <row r="656" spans="8:12" ht="15.75" customHeight="1">
      <c r="H656" s="37"/>
      <c r="I656" s="38"/>
      <c r="J656" s="38"/>
      <c r="K656" s="37"/>
      <c r="L656" s="38"/>
    </row>
    <row r="657" spans="8:12" ht="15.75" customHeight="1">
      <c r="H657" s="37"/>
      <c r="I657" s="38"/>
      <c r="J657" s="38"/>
      <c r="K657" s="37"/>
      <c r="L657" s="38"/>
    </row>
    <row r="658" spans="8:12" ht="15.75" customHeight="1">
      <c r="H658" s="37"/>
      <c r="I658" s="38"/>
      <c r="J658" s="38"/>
      <c r="K658" s="37"/>
      <c r="L658" s="38"/>
    </row>
    <row r="659" spans="8:12" ht="15.75" customHeight="1">
      <c r="H659" s="37"/>
      <c r="I659" s="38"/>
      <c r="J659" s="38"/>
      <c r="K659" s="37"/>
      <c r="L659" s="38"/>
    </row>
    <row r="660" spans="8:12" ht="15.75" customHeight="1">
      <c r="H660" s="37"/>
      <c r="I660" s="38"/>
      <c r="J660" s="38"/>
      <c r="K660" s="37"/>
      <c r="L660" s="38"/>
    </row>
    <row r="661" spans="8:12" ht="15.75" customHeight="1">
      <c r="H661" s="37"/>
      <c r="I661" s="38"/>
      <c r="J661" s="38"/>
      <c r="K661" s="37"/>
      <c r="L661" s="38"/>
    </row>
    <row r="662" spans="8:12" ht="15.75" customHeight="1">
      <c r="H662" s="37"/>
      <c r="I662" s="38"/>
      <c r="J662" s="38"/>
      <c r="K662" s="37"/>
      <c r="L662" s="38"/>
    </row>
    <row r="663" spans="8:12" ht="15.75" customHeight="1">
      <c r="H663" s="37"/>
      <c r="I663" s="38"/>
      <c r="J663" s="38"/>
      <c r="K663" s="37"/>
      <c r="L663" s="38"/>
    </row>
    <row r="664" spans="8:12" ht="15.75" customHeight="1">
      <c r="H664" s="37"/>
      <c r="I664" s="38"/>
      <c r="J664" s="38"/>
      <c r="K664" s="37"/>
      <c r="L664" s="38"/>
    </row>
    <row r="665" spans="8:12" ht="15.75" customHeight="1">
      <c r="H665" s="37"/>
      <c r="I665" s="38"/>
      <c r="J665" s="38"/>
      <c r="K665" s="37"/>
      <c r="L665" s="38"/>
    </row>
    <row r="666" spans="8:12" ht="15.75" customHeight="1">
      <c r="H666" s="37"/>
      <c r="I666" s="38"/>
      <c r="J666" s="38"/>
      <c r="K666" s="37"/>
      <c r="L666" s="38"/>
    </row>
    <row r="667" spans="8:12" ht="15.75" customHeight="1">
      <c r="H667" s="37"/>
      <c r="I667" s="38"/>
      <c r="J667" s="38"/>
      <c r="K667" s="37"/>
      <c r="L667" s="38"/>
    </row>
    <row r="668" spans="8:12" ht="15.75" customHeight="1">
      <c r="H668" s="37"/>
      <c r="I668" s="38"/>
      <c r="J668" s="38"/>
      <c r="K668" s="37"/>
      <c r="L668" s="38"/>
    </row>
    <row r="669" spans="8:12" ht="15.75" customHeight="1">
      <c r="H669" s="37"/>
      <c r="I669" s="38"/>
      <c r="J669" s="38"/>
      <c r="K669" s="37"/>
      <c r="L669" s="38"/>
    </row>
    <row r="670" spans="8:12" ht="15.75" customHeight="1">
      <c r="H670" s="37"/>
      <c r="I670" s="38"/>
      <c r="J670" s="38"/>
      <c r="K670" s="37"/>
      <c r="L670" s="38"/>
    </row>
    <row r="671" spans="8:12" ht="15.75" customHeight="1">
      <c r="H671" s="37"/>
      <c r="I671" s="38"/>
      <c r="J671" s="38"/>
      <c r="K671" s="37"/>
      <c r="L671" s="38"/>
    </row>
    <row r="672" spans="8:12" ht="15.75" customHeight="1">
      <c r="H672" s="37"/>
      <c r="I672" s="38"/>
      <c r="J672" s="38"/>
      <c r="K672" s="37"/>
      <c r="L672" s="38"/>
    </row>
    <row r="673" spans="8:12" ht="15.75" customHeight="1">
      <c r="H673" s="37"/>
      <c r="I673" s="38"/>
      <c r="J673" s="38"/>
      <c r="K673" s="37"/>
      <c r="L673" s="38"/>
    </row>
    <row r="674" spans="8:12" ht="15.75" customHeight="1">
      <c r="H674" s="37"/>
      <c r="I674" s="38"/>
      <c r="J674" s="38"/>
      <c r="K674" s="37"/>
      <c r="L674" s="38"/>
    </row>
    <row r="675" spans="8:12" ht="15.75" customHeight="1">
      <c r="H675" s="37"/>
      <c r="I675" s="38"/>
      <c r="J675" s="38"/>
      <c r="K675" s="37"/>
      <c r="L675" s="38"/>
    </row>
    <row r="676" spans="8:12" ht="15.75" customHeight="1">
      <c r="H676" s="37"/>
      <c r="I676" s="38"/>
      <c r="J676" s="38"/>
      <c r="K676" s="37"/>
      <c r="L676" s="38"/>
    </row>
    <row r="677" spans="8:12" ht="15.75" customHeight="1">
      <c r="H677" s="37"/>
      <c r="I677" s="38"/>
      <c r="J677" s="38"/>
      <c r="K677" s="37"/>
      <c r="L677" s="38"/>
    </row>
    <row r="678" spans="8:12" ht="15.75" customHeight="1">
      <c r="H678" s="37"/>
      <c r="I678" s="38"/>
      <c r="J678" s="38"/>
      <c r="K678" s="37"/>
      <c r="L678" s="38"/>
    </row>
    <row r="679" spans="8:12" ht="15.75" customHeight="1">
      <c r="H679" s="37"/>
      <c r="I679" s="38"/>
      <c r="J679" s="38"/>
      <c r="K679" s="37"/>
      <c r="L679" s="38"/>
    </row>
    <row r="680" spans="8:12" ht="15.75" customHeight="1">
      <c r="H680" s="37"/>
      <c r="I680" s="38"/>
      <c r="J680" s="38"/>
      <c r="K680" s="37"/>
      <c r="L680" s="38"/>
    </row>
    <row r="681" spans="8:12" ht="15.75" customHeight="1">
      <c r="H681" s="37"/>
      <c r="I681" s="38"/>
      <c r="J681" s="38"/>
      <c r="K681" s="37"/>
      <c r="L681" s="38"/>
    </row>
    <row r="682" spans="8:12" ht="15.75" customHeight="1">
      <c r="H682" s="37"/>
      <c r="I682" s="38"/>
      <c r="J682" s="38"/>
      <c r="K682" s="37"/>
      <c r="L682" s="38"/>
    </row>
    <row r="683" spans="8:12" ht="15.75" customHeight="1">
      <c r="H683" s="37"/>
      <c r="I683" s="38"/>
      <c r="J683" s="38"/>
      <c r="K683" s="37"/>
      <c r="L683" s="38"/>
    </row>
    <row r="684" spans="8:12" ht="15.75" customHeight="1">
      <c r="H684" s="37"/>
      <c r="I684" s="38"/>
      <c r="J684" s="38"/>
      <c r="K684" s="37"/>
      <c r="L684" s="38"/>
    </row>
    <row r="685" spans="8:12" ht="15.75" customHeight="1">
      <c r="H685" s="37"/>
      <c r="I685" s="38"/>
      <c r="J685" s="38"/>
      <c r="K685" s="37"/>
      <c r="L685" s="38"/>
    </row>
    <row r="686" spans="8:12" ht="15.75" customHeight="1">
      <c r="H686" s="37"/>
      <c r="I686" s="38"/>
      <c r="J686" s="38"/>
      <c r="K686" s="37"/>
      <c r="L686" s="38"/>
    </row>
    <row r="687" spans="8:12" ht="15.75" customHeight="1">
      <c r="H687" s="37"/>
      <c r="I687" s="38"/>
      <c r="J687" s="38"/>
      <c r="K687" s="37"/>
      <c r="L687" s="38"/>
    </row>
    <row r="688" spans="8:12" ht="15.75" customHeight="1">
      <c r="H688" s="37"/>
      <c r="I688" s="38"/>
      <c r="J688" s="38"/>
      <c r="K688" s="37"/>
      <c r="L688" s="38"/>
    </row>
    <row r="689" spans="8:12" ht="15.75" customHeight="1">
      <c r="H689" s="37"/>
      <c r="I689" s="38"/>
      <c r="J689" s="38"/>
      <c r="K689" s="37"/>
      <c r="L689" s="38"/>
    </row>
    <row r="690" spans="8:12" ht="15.75" customHeight="1">
      <c r="H690" s="37"/>
      <c r="I690" s="38"/>
      <c r="J690" s="38"/>
      <c r="K690" s="37"/>
      <c r="L690" s="38"/>
    </row>
    <row r="691" spans="8:12" ht="15.75" customHeight="1">
      <c r="H691" s="37"/>
      <c r="I691" s="38"/>
      <c r="J691" s="38"/>
      <c r="K691" s="37"/>
      <c r="L691" s="38"/>
    </row>
    <row r="692" spans="8:12" ht="15.75" customHeight="1">
      <c r="H692" s="37"/>
      <c r="I692" s="38"/>
      <c r="J692" s="38"/>
      <c r="K692" s="37"/>
      <c r="L692" s="38"/>
    </row>
    <row r="693" spans="8:12" ht="15.75" customHeight="1">
      <c r="H693" s="37"/>
      <c r="I693" s="38"/>
      <c r="J693" s="38"/>
      <c r="K693" s="37"/>
      <c r="L693" s="38"/>
    </row>
    <row r="694" spans="8:12" ht="15.75" customHeight="1">
      <c r="H694" s="37"/>
      <c r="I694" s="38"/>
      <c r="J694" s="38"/>
      <c r="K694" s="37"/>
      <c r="L694" s="38"/>
    </row>
    <row r="695" spans="8:12" ht="15.75" customHeight="1">
      <c r="H695" s="37"/>
      <c r="I695" s="38"/>
      <c r="J695" s="38"/>
      <c r="K695" s="37"/>
      <c r="L695" s="38"/>
    </row>
    <row r="696" spans="8:12" ht="15.75" customHeight="1">
      <c r="H696" s="37"/>
      <c r="I696" s="38"/>
      <c r="J696" s="38"/>
      <c r="K696" s="37"/>
      <c r="L696" s="38"/>
    </row>
    <row r="697" spans="8:12" ht="15.75" customHeight="1">
      <c r="H697" s="37"/>
      <c r="I697" s="38"/>
      <c r="J697" s="38"/>
      <c r="K697" s="37"/>
      <c r="L697" s="38"/>
    </row>
    <row r="698" spans="8:12" ht="15.75" customHeight="1">
      <c r="H698" s="37"/>
      <c r="I698" s="38"/>
      <c r="J698" s="38"/>
      <c r="K698" s="37"/>
      <c r="L698" s="38"/>
    </row>
    <row r="699" spans="8:12" ht="15.75" customHeight="1">
      <c r="H699" s="37"/>
      <c r="I699" s="38"/>
      <c r="J699" s="38"/>
      <c r="K699" s="37"/>
      <c r="L699" s="38"/>
    </row>
    <row r="700" spans="8:12" ht="15.75" customHeight="1">
      <c r="H700" s="37"/>
      <c r="I700" s="38"/>
      <c r="J700" s="38"/>
      <c r="K700" s="37"/>
      <c r="L700" s="38"/>
    </row>
    <row r="701" spans="8:12" ht="15.75" customHeight="1">
      <c r="H701" s="37"/>
      <c r="I701" s="38"/>
      <c r="J701" s="38"/>
      <c r="K701" s="37"/>
      <c r="L701" s="38"/>
    </row>
    <row r="702" spans="8:12" ht="15.75" customHeight="1">
      <c r="H702" s="37"/>
      <c r="I702" s="38"/>
      <c r="J702" s="38"/>
      <c r="K702" s="37"/>
      <c r="L702" s="38"/>
    </row>
    <row r="703" spans="8:12" ht="15.75" customHeight="1">
      <c r="H703" s="37"/>
      <c r="I703" s="38"/>
      <c r="J703" s="38"/>
      <c r="K703" s="37"/>
      <c r="L703" s="38"/>
    </row>
    <row r="704" spans="8:12" ht="15.75" customHeight="1">
      <c r="H704" s="37"/>
      <c r="I704" s="38"/>
      <c r="J704" s="38"/>
      <c r="K704" s="37"/>
      <c r="L704" s="38"/>
    </row>
    <row r="705" spans="8:12" ht="15.75" customHeight="1">
      <c r="H705" s="37"/>
      <c r="I705" s="38"/>
      <c r="J705" s="38"/>
      <c r="K705" s="37"/>
      <c r="L705" s="38"/>
    </row>
    <row r="706" spans="8:12" ht="15.75" customHeight="1">
      <c r="H706" s="37"/>
      <c r="I706" s="38"/>
      <c r="J706" s="38"/>
      <c r="K706" s="37"/>
      <c r="L706" s="38"/>
    </row>
    <row r="707" spans="8:12" ht="15.75" customHeight="1">
      <c r="H707" s="37"/>
      <c r="I707" s="38"/>
      <c r="J707" s="38"/>
      <c r="K707" s="37"/>
      <c r="L707" s="38"/>
    </row>
    <row r="708" spans="8:12" ht="15.75" customHeight="1">
      <c r="H708" s="37"/>
      <c r="I708" s="38"/>
      <c r="J708" s="38"/>
      <c r="K708" s="37"/>
      <c r="L708" s="38"/>
    </row>
    <row r="709" spans="8:12" ht="15.75" customHeight="1">
      <c r="H709" s="37"/>
      <c r="I709" s="38"/>
      <c r="J709" s="38"/>
      <c r="K709" s="37"/>
      <c r="L709" s="38"/>
    </row>
    <row r="710" spans="8:12" ht="15.75" customHeight="1">
      <c r="H710" s="37"/>
      <c r="I710" s="38"/>
      <c r="J710" s="38"/>
      <c r="K710" s="37"/>
      <c r="L710" s="38"/>
    </row>
    <row r="711" spans="8:12" ht="15.75" customHeight="1">
      <c r="H711" s="37"/>
      <c r="I711" s="38"/>
      <c r="J711" s="38"/>
      <c r="K711" s="37"/>
      <c r="L711" s="38"/>
    </row>
    <row r="712" spans="8:12" ht="15.75" customHeight="1">
      <c r="H712" s="37"/>
      <c r="I712" s="38"/>
      <c r="J712" s="38"/>
      <c r="K712" s="37"/>
      <c r="L712" s="38"/>
    </row>
    <row r="713" spans="8:12" ht="15.75" customHeight="1">
      <c r="H713" s="37"/>
      <c r="I713" s="38"/>
      <c r="J713" s="38"/>
      <c r="K713" s="37"/>
      <c r="L713" s="38"/>
    </row>
    <row r="714" spans="8:12" ht="15.75" customHeight="1">
      <c r="H714" s="37"/>
      <c r="I714" s="38"/>
      <c r="J714" s="38"/>
      <c r="K714" s="37"/>
      <c r="L714" s="38"/>
    </row>
    <row r="715" spans="8:12" ht="15.75" customHeight="1">
      <c r="H715" s="37"/>
      <c r="I715" s="38"/>
      <c r="J715" s="38"/>
      <c r="K715" s="37"/>
      <c r="L715" s="38"/>
    </row>
    <row r="716" spans="8:12" ht="15.75" customHeight="1">
      <c r="H716" s="37"/>
      <c r="I716" s="38"/>
      <c r="J716" s="38"/>
      <c r="K716" s="37"/>
      <c r="L716" s="38"/>
    </row>
    <row r="717" spans="8:12" ht="15.75" customHeight="1">
      <c r="H717" s="37"/>
      <c r="I717" s="38"/>
      <c r="J717" s="38"/>
      <c r="K717" s="37"/>
      <c r="L717" s="38"/>
    </row>
    <row r="718" spans="8:12" ht="15.75" customHeight="1">
      <c r="H718" s="37"/>
      <c r="I718" s="38"/>
      <c r="J718" s="38"/>
      <c r="K718" s="37"/>
      <c r="L718" s="38"/>
    </row>
    <row r="719" spans="8:12" ht="15.75" customHeight="1">
      <c r="H719" s="37"/>
      <c r="I719" s="38"/>
      <c r="J719" s="38"/>
      <c r="K719" s="37"/>
      <c r="L719" s="38"/>
    </row>
    <row r="720" spans="8:12" ht="15.75" customHeight="1">
      <c r="H720" s="37"/>
      <c r="I720" s="38"/>
      <c r="J720" s="38"/>
      <c r="K720" s="37"/>
      <c r="L720" s="38"/>
    </row>
    <row r="721" spans="8:12" ht="15.75" customHeight="1">
      <c r="H721" s="37"/>
      <c r="I721" s="38"/>
      <c r="J721" s="38"/>
      <c r="K721" s="37"/>
      <c r="L721" s="38"/>
    </row>
    <row r="722" spans="8:12" ht="15.75" customHeight="1">
      <c r="H722" s="37"/>
      <c r="I722" s="38"/>
      <c r="J722" s="38"/>
      <c r="K722" s="37"/>
      <c r="L722" s="38"/>
    </row>
    <row r="723" spans="8:12" ht="15.75" customHeight="1">
      <c r="H723" s="37"/>
      <c r="I723" s="38"/>
      <c r="J723" s="38"/>
      <c r="K723" s="37"/>
      <c r="L723" s="38"/>
    </row>
    <row r="724" spans="8:12" ht="15.75" customHeight="1">
      <c r="H724" s="37"/>
      <c r="I724" s="38"/>
      <c r="J724" s="38"/>
      <c r="K724" s="37"/>
      <c r="L724" s="38"/>
    </row>
    <row r="725" spans="8:12" ht="15.75" customHeight="1">
      <c r="H725" s="37"/>
      <c r="I725" s="38"/>
      <c r="J725" s="38"/>
      <c r="K725" s="37"/>
      <c r="L725" s="38"/>
    </row>
    <row r="726" spans="8:12" ht="15.75" customHeight="1">
      <c r="H726" s="37"/>
      <c r="I726" s="38"/>
      <c r="J726" s="38"/>
      <c r="K726" s="37"/>
      <c r="L726" s="38"/>
    </row>
    <row r="727" spans="8:12" ht="15.75" customHeight="1">
      <c r="H727" s="37"/>
      <c r="I727" s="38"/>
      <c r="J727" s="38"/>
      <c r="K727" s="37"/>
      <c r="L727" s="38"/>
    </row>
    <row r="728" spans="8:12" ht="15.75" customHeight="1">
      <c r="H728" s="37"/>
      <c r="I728" s="38"/>
      <c r="J728" s="38"/>
      <c r="K728" s="37"/>
      <c r="L728" s="38"/>
    </row>
    <row r="729" spans="8:12" ht="15.75" customHeight="1">
      <c r="H729" s="37"/>
      <c r="I729" s="38"/>
      <c r="J729" s="38"/>
      <c r="K729" s="37"/>
      <c r="L729" s="38"/>
    </row>
    <row r="730" spans="8:12" ht="15.75" customHeight="1">
      <c r="H730" s="37"/>
      <c r="I730" s="38"/>
      <c r="J730" s="38"/>
      <c r="K730" s="37"/>
      <c r="L730" s="38"/>
    </row>
    <row r="731" spans="8:12" ht="15.75" customHeight="1">
      <c r="H731" s="37"/>
      <c r="I731" s="38"/>
      <c r="J731" s="38"/>
      <c r="K731" s="37"/>
      <c r="L731" s="38"/>
    </row>
    <row r="732" spans="8:12" ht="15.75" customHeight="1">
      <c r="H732" s="37"/>
      <c r="I732" s="38"/>
      <c r="J732" s="38"/>
      <c r="K732" s="37"/>
      <c r="L732" s="38"/>
    </row>
    <row r="733" spans="8:12" ht="15.75" customHeight="1">
      <c r="H733" s="37"/>
      <c r="I733" s="38"/>
      <c r="J733" s="38"/>
      <c r="K733" s="37"/>
      <c r="L733" s="38"/>
    </row>
    <row r="734" spans="8:12" ht="15.75" customHeight="1">
      <c r="H734" s="37"/>
      <c r="I734" s="38"/>
      <c r="J734" s="38"/>
      <c r="K734" s="37"/>
      <c r="L734" s="38"/>
    </row>
    <row r="735" spans="8:12" ht="15.75" customHeight="1">
      <c r="H735" s="37"/>
      <c r="I735" s="38"/>
      <c r="J735" s="38"/>
      <c r="K735" s="37"/>
      <c r="L735" s="38"/>
    </row>
    <row r="736" spans="8:12" ht="15.75" customHeight="1">
      <c r="H736" s="37"/>
      <c r="I736" s="38"/>
      <c r="J736" s="38"/>
      <c r="K736" s="37"/>
      <c r="L736" s="38"/>
    </row>
    <row r="737" spans="8:12" ht="15.75" customHeight="1">
      <c r="H737" s="37"/>
      <c r="I737" s="38"/>
      <c r="J737" s="38"/>
      <c r="K737" s="37"/>
      <c r="L737" s="38"/>
    </row>
    <row r="738" spans="8:12" ht="15.75" customHeight="1">
      <c r="H738" s="37"/>
      <c r="I738" s="38"/>
      <c r="J738" s="38"/>
      <c r="K738" s="37"/>
      <c r="L738" s="38"/>
    </row>
    <row r="739" spans="8:12" ht="15.75" customHeight="1">
      <c r="H739" s="37"/>
      <c r="I739" s="38"/>
      <c r="J739" s="38"/>
      <c r="K739" s="37"/>
      <c r="L739" s="38"/>
    </row>
    <row r="740" spans="8:12" ht="15.75" customHeight="1">
      <c r="H740" s="37"/>
      <c r="I740" s="38"/>
      <c r="J740" s="38"/>
      <c r="K740" s="37"/>
      <c r="L740" s="38"/>
    </row>
    <row r="741" spans="8:12" ht="15.75" customHeight="1">
      <c r="H741" s="37"/>
      <c r="I741" s="38"/>
      <c r="J741" s="38"/>
      <c r="K741" s="37"/>
      <c r="L741" s="38"/>
    </row>
    <row r="742" spans="8:12" ht="15.75" customHeight="1">
      <c r="H742" s="37"/>
      <c r="I742" s="38"/>
      <c r="J742" s="38"/>
      <c r="K742" s="37"/>
      <c r="L742" s="38"/>
    </row>
    <row r="743" spans="8:12" ht="15.75" customHeight="1">
      <c r="H743" s="37"/>
      <c r="I743" s="38"/>
      <c r="J743" s="38"/>
      <c r="K743" s="37"/>
      <c r="L743" s="38"/>
    </row>
    <row r="744" spans="8:12" ht="15.75" customHeight="1">
      <c r="H744" s="37"/>
      <c r="I744" s="38"/>
      <c r="J744" s="38"/>
      <c r="K744" s="37"/>
      <c r="L744" s="38"/>
    </row>
    <row r="745" spans="8:12" ht="15.75" customHeight="1">
      <c r="H745" s="37"/>
      <c r="I745" s="38"/>
      <c r="J745" s="38"/>
      <c r="K745" s="37"/>
      <c r="L745" s="38"/>
    </row>
    <row r="746" spans="8:12" ht="15.75" customHeight="1">
      <c r="H746" s="37"/>
      <c r="I746" s="38"/>
      <c r="J746" s="38"/>
      <c r="K746" s="37"/>
      <c r="L746" s="38"/>
    </row>
    <row r="747" spans="8:12" ht="15.75" customHeight="1">
      <c r="H747" s="37"/>
      <c r="I747" s="38"/>
      <c r="J747" s="38"/>
      <c r="K747" s="37"/>
      <c r="L747" s="38"/>
    </row>
    <row r="748" spans="8:12" ht="15.75" customHeight="1">
      <c r="H748" s="37"/>
      <c r="I748" s="38"/>
      <c r="J748" s="38"/>
      <c r="K748" s="37"/>
      <c r="L748" s="38"/>
    </row>
    <row r="749" spans="8:12" ht="15.75" customHeight="1">
      <c r="H749" s="37"/>
      <c r="I749" s="38"/>
      <c r="J749" s="38"/>
      <c r="K749" s="37"/>
      <c r="L749" s="38"/>
    </row>
    <row r="750" spans="8:12" ht="15.75" customHeight="1">
      <c r="H750" s="37"/>
      <c r="I750" s="38"/>
      <c r="J750" s="38"/>
      <c r="K750" s="37"/>
      <c r="L750" s="38"/>
    </row>
    <row r="751" spans="8:12" ht="15.75" customHeight="1">
      <c r="H751" s="37"/>
      <c r="I751" s="38"/>
      <c r="J751" s="38"/>
      <c r="K751" s="37"/>
      <c r="L751" s="38"/>
    </row>
    <row r="752" spans="8:12" ht="15.75" customHeight="1">
      <c r="H752" s="37"/>
      <c r="I752" s="38"/>
      <c r="J752" s="38"/>
      <c r="K752" s="37"/>
      <c r="L752" s="38"/>
    </row>
    <row r="753" spans="8:12" ht="15.75" customHeight="1">
      <c r="H753" s="37"/>
      <c r="I753" s="38"/>
      <c r="J753" s="38"/>
      <c r="K753" s="37"/>
      <c r="L753" s="38"/>
    </row>
    <row r="754" spans="8:12" ht="15.75" customHeight="1">
      <c r="H754" s="37"/>
      <c r="I754" s="38"/>
      <c r="J754" s="38"/>
      <c r="K754" s="37"/>
      <c r="L754" s="38"/>
    </row>
    <row r="755" spans="8:12" ht="15.75" customHeight="1">
      <c r="H755" s="37"/>
      <c r="I755" s="38"/>
      <c r="J755" s="38"/>
      <c r="K755" s="37"/>
      <c r="L755" s="38"/>
    </row>
    <row r="756" spans="8:12" ht="15.75" customHeight="1">
      <c r="H756" s="37"/>
      <c r="I756" s="38"/>
      <c r="J756" s="38"/>
      <c r="K756" s="37"/>
      <c r="L756" s="38"/>
    </row>
    <row r="757" spans="8:12" ht="15.75" customHeight="1">
      <c r="H757" s="37"/>
      <c r="I757" s="38"/>
      <c r="J757" s="38"/>
      <c r="K757" s="37"/>
      <c r="L757" s="38"/>
    </row>
    <row r="758" spans="8:12" ht="15.75" customHeight="1">
      <c r="H758" s="37"/>
      <c r="I758" s="38"/>
      <c r="J758" s="38"/>
      <c r="K758" s="37"/>
      <c r="L758" s="38"/>
    </row>
    <row r="759" spans="8:12" ht="15.75" customHeight="1">
      <c r="H759" s="37"/>
      <c r="I759" s="38"/>
      <c r="J759" s="38"/>
      <c r="K759" s="37"/>
      <c r="L759" s="38"/>
    </row>
    <row r="760" spans="8:12" ht="15.75" customHeight="1">
      <c r="H760" s="37"/>
      <c r="I760" s="38"/>
      <c r="J760" s="38"/>
      <c r="K760" s="37"/>
      <c r="L760" s="38"/>
    </row>
    <row r="761" spans="8:12" ht="15.75" customHeight="1">
      <c r="H761" s="37"/>
      <c r="I761" s="38"/>
      <c r="J761" s="38"/>
      <c r="K761" s="37"/>
      <c r="L761" s="38"/>
    </row>
    <row r="762" spans="8:12" ht="15.75" customHeight="1">
      <c r="H762" s="37"/>
      <c r="I762" s="38"/>
      <c r="J762" s="38"/>
      <c r="K762" s="37"/>
      <c r="L762" s="38"/>
    </row>
    <row r="763" spans="8:12" ht="15.75" customHeight="1">
      <c r="H763" s="37"/>
      <c r="I763" s="38"/>
      <c r="J763" s="38"/>
      <c r="K763" s="37"/>
      <c r="L763" s="38"/>
    </row>
    <row r="764" spans="8:12" ht="15.75" customHeight="1">
      <c r="H764" s="37"/>
      <c r="I764" s="38"/>
      <c r="J764" s="38"/>
      <c r="K764" s="37"/>
      <c r="L764" s="38"/>
    </row>
    <row r="765" spans="8:12" ht="15.75" customHeight="1">
      <c r="H765" s="37"/>
      <c r="I765" s="38"/>
      <c r="J765" s="38"/>
      <c r="K765" s="37"/>
      <c r="L765" s="38"/>
    </row>
    <row r="766" spans="8:12" ht="15.75" customHeight="1">
      <c r="H766" s="37"/>
      <c r="I766" s="38"/>
      <c r="J766" s="38"/>
      <c r="K766" s="37"/>
      <c r="L766" s="38"/>
    </row>
    <row r="767" spans="8:12" ht="15.75" customHeight="1">
      <c r="H767" s="37"/>
      <c r="I767" s="38"/>
      <c r="J767" s="38"/>
      <c r="K767" s="37"/>
      <c r="L767" s="38"/>
    </row>
    <row r="768" spans="8:12" ht="15.75" customHeight="1">
      <c r="H768" s="37"/>
      <c r="I768" s="38"/>
      <c r="J768" s="38"/>
      <c r="K768" s="37"/>
      <c r="L768" s="38"/>
    </row>
    <row r="769" spans="8:12" ht="15.75" customHeight="1">
      <c r="H769" s="37"/>
      <c r="I769" s="38"/>
      <c r="J769" s="38"/>
      <c r="K769" s="37"/>
      <c r="L769" s="38"/>
    </row>
    <row r="770" spans="8:12" ht="15.75" customHeight="1">
      <c r="H770" s="37"/>
      <c r="I770" s="38"/>
      <c r="J770" s="38"/>
      <c r="K770" s="37"/>
      <c r="L770" s="38"/>
    </row>
    <row r="771" spans="8:12" ht="15.75" customHeight="1">
      <c r="H771" s="37"/>
      <c r="I771" s="38"/>
      <c r="J771" s="38"/>
      <c r="K771" s="37"/>
      <c r="L771" s="38"/>
    </row>
    <row r="772" spans="8:12" ht="15.75" customHeight="1">
      <c r="H772" s="37"/>
      <c r="I772" s="38"/>
      <c r="J772" s="38"/>
      <c r="K772" s="37"/>
      <c r="L772" s="38"/>
    </row>
    <row r="773" spans="8:12" ht="15.75" customHeight="1">
      <c r="H773" s="37"/>
      <c r="I773" s="38"/>
      <c r="J773" s="38"/>
      <c r="K773" s="37"/>
      <c r="L773" s="38"/>
    </row>
    <row r="774" spans="8:12" ht="15.75" customHeight="1">
      <c r="H774" s="37"/>
      <c r="I774" s="38"/>
      <c r="J774" s="38"/>
      <c r="K774" s="37"/>
      <c r="L774" s="38"/>
    </row>
    <row r="775" spans="8:12" ht="15.75" customHeight="1">
      <c r="H775" s="37"/>
      <c r="I775" s="38"/>
      <c r="J775" s="38"/>
      <c r="K775" s="37"/>
      <c r="L775" s="38"/>
    </row>
    <row r="776" spans="8:12" ht="15.75" customHeight="1">
      <c r="H776" s="37"/>
      <c r="I776" s="38"/>
      <c r="J776" s="38"/>
      <c r="K776" s="37"/>
      <c r="L776" s="38"/>
    </row>
    <row r="777" spans="8:12" ht="15.75" customHeight="1">
      <c r="H777" s="37"/>
      <c r="I777" s="38"/>
      <c r="J777" s="38"/>
      <c r="K777" s="37"/>
      <c r="L777" s="38"/>
    </row>
    <row r="778" spans="8:12" ht="15.75" customHeight="1">
      <c r="H778" s="37"/>
      <c r="I778" s="38"/>
      <c r="J778" s="38"/>
      <c r="K778" s="37"/>
      <c r="L778" s="38"/>
    </row>
    <row r="779" spans="8:12" ht="15.75" customHeight="1">
      <c r="H779" s="37"/>
      <c r="I779" s="38"/>
      <c r="J779" s="38"/>
      <c r="K779" s="37"/>
      <c r="L779" s="38"/>
    </row>
    <row r="780" spans="8:12" ht="15.75" customHeight="1">
      <c r="H780" s="37"/>
      <c r="I780" s="38"/>
      <c r="J780" s="38"/>
      <c r="K780" s="37"/>
      <c r="L780" s="38"/>
    </row>
    <row r="781" spans="8:12" ht="15.75" customHeight="1">
      <c r="H781" s="37"/>
      <c r="I781" s="38"/>
      <c r="J781" s="38"/>
      <c r="K781" s="37"/>
      <c r="L781" s="38"/>
    </row>
    <row r="782" spans="8:12" ht="15.75" customHeight="1">
      <c r="H782" s="37"/>
      <c r="I782" s="38"/>
      <c r="J782" s="38"/>
      <c r="K782" s="37"/>
      <c r="L782" s="38"/>
    </row>
    <row r="783" spans="8:12" ht="15.75" customHeight="1">
      <c r="H783" s="37"/>
      <c r="I783" s="38"/>
      <c r="J783" s="38"/>
      <c r="K783" s="37"/>
      <c r="L783" s="38"/>
    </row>
    <row r="784" spans="8:12" ht="15.75" customHeight="1">
      <c r="H784" s="37"/>
      <c r="I784" s="38"/>
      <c r="J784" s="38"/>
      <c r="K784" s="37"/>
      <c r="L784" s="38"/>
    </row>
    <row r="785" spans="8:12" ht="15.75" customHeight="1">
      <c r="H785" s="37"/>
      <c r="I785" s="38"/>
      <c r="J785" s="38"/>
      <c r="K785" s="37"/>
      <c r="L785" s="38"/>
    </row>
    <row r="786" spans="8:12" ht="15.75" customHeight="1">
      <c r="H786" s="37"/>
      <c r="I786" s="38"/>
      <c r="J786" s="38"/>
      <c r="K786" s="37"/>
      <c r="L786" s="38"/>
    </row>
    <row r="787" spans="8:12" ht="15.75" customHeight="1">
      <c r="H787" s="37"/>
      <c r="I787" s="38"/>
      <c r="J787" s="38"/>
      <c r="K787" s="37"/>
      <c r="L787" s="38"/>
    </row>
    <row r="788" spans="8:12" ht="15.75" customHeight="1">
      <c r="H788" s="37"/>
      <c r="I788" s="38"/>
      <c r="J788" s="38"/>
      <c r="K788" s="37"/>
      <c r="L788" s="38"/>
    </row>
    <row r="789" spans="8:12" ht="15.75" customHeight="1">
      <c r="H789" s="37"/>
      <c r="I789" s="38"/>
      <c r="J789" s="38"/>
      <c r="K789" s="37"/>
      <c r="L789" s="38"/>
    </row>
    <row r="790" spans="8:12" ht="15.75" customHeight="1">
      <c r="H790" s="37"/>
      <c r="I790" s="38"/>
      <c r="J790" s="38"/>
      <c r="K790" s="37"/>
      <c r="L790" s="38"/>
    </row>
    <row r="791" spans="8:12" ht="15.75" customHeight="1">
      <c r="H791" s="37"/>
      <c r="I791" s="38"/>
      <c r="J791" s="38"/>
      <c r="K791" s="37"/>
      <c r="L791" s="38"/>
    </row>
    <row r="792" spans="8:12" ht="15.75" customHeight="1">
      <c r="H792" s="37"/>
      <c r="I792" s="38"/>
      <c r="J792" s="38"/>
      <c r="K792" s="37"/>
      <c r="L792" s="38"/>
    </row>
    <row r="793" spans="8:12" ht="15.75" customHeight="1">
      <c r="H793" s="37"/>
      <c r="I793" s="38"/>
      <c r="J793" s="38"/>
      <c r="K793" s="37"/>
      <c r="L793" s="38"/>
    </row>
    <row r="794" spans="8:12" ht="15.75" customHeight="1">
      <c r="H794" s="37"/>
      <c r="I794" s="38"/>
      <c r="J794" s="38"/>
      <c r="K794" s="37"/>
      <c r="L794" s="38"/>
    </row>
    <row r="795" spans="8:12" ht="15.75" customHeight="1">
      <c r="H795" s="37"/>
      <c r="I795" s="38"/>
      <c r="J795" s="38"/>
      <c r="K795" s="37"/>
      <c r="L795" s="38"/>
    </row>
    <row r="796" spans="8:12" ht="15.75" customHeight="1">
      <c r="H796" s="37"/>
      <c r="I796" s="38"/>
      <c r="J796" s="38"/>
      <c r="K796" s="37"/>
      <c r="L796" s="38"/>
    </row>
    <row r="797" spans="8:12" ht="15.75" customHeight="1">
      <c r="H797" s="37"/>
      <c r="I797" s="38"/>
      <c r="J797" s="38"/>
      <c r="K797" s="37"/>
      <c r="L797" s="38"/>
    </row>
    <row r="798" spans="8:12" ht="15.75" customHeight="1">
      <c r="H798" s="37"/>
      <c r="I798" s="38"/>
      <c r="J798" s="38"/>
      <c r="K798" s="37"/>
      <c r="L798" s="38"/>
    </row>
    <row r="799" spans="8:12" ht="15.75" customHeight="1">
      <c r="H799" s="37"/>
      <c r="I799" s="38"/>
      <c r="J799" s="38"/>
      <c r="K799" s="37"/>
      <c r="L799" s="38"/>
    </row>
    <row r="800" spans="8:12" ht="15.75" customHeight="1">
      <c r="H800" s="37"/>
      <c r="I800" s="38"/>
      <c r="J800" s="38"/>
      <c r="K800" s="37"/>
      <c r="L800" s="38"/>
    </row>
    <row r="801" spans="8:12" ht="15.75" customHeight="1">
      <c r="H801" s="37"/>
      <c r="I801" s="38"/>
      <c r="J801" s="38"/>
      <c r="K801" s="37"/>
      <c r="L801" s="38"/>
    </row>
    <row r="802" spans="8:12" ht="15.75" customHeight="1">
      <c r="H802" s="37"/>
      <c r="I802" s="38"/>
      <c r="J802" s="38"/>
      <c r="K802" s="37"/>
      <c r="L802" s="38"/>
    </row>
    <row r="803" spans="8:12" ht="15.75" customHeight="1">
      <c r="H803" s="37"/>
      <c r="I803" s="38"/>
      <c r="J803" s="38"/>
      <c r="K803" s="37"/>
      <c r="L803" s="38"/>
    </row>
    <row r="804" spans="8:12" ht="15.75" customHeight="1">
      <c r="H804" s="37"/>
      <c r="I804" s="38"/>
      <c r="J804" s="38"/>
      <c r="K804" s="37"/>
      <c r="L804" s="38"/>
    </row>
    <row r="805" spans="8:12" ht="15.75" customHeight="1">
      <c r="H805" s="37"/>
      <c r="I805" s="38"/>
      <c r="J805" s="38"/>
      <c r="K805" s="37"/>
      <c r="L805" s="38"/>
    </row>
    <row r="806" spans="8:12" ht="15.75" customHeight="1">
      <c r="H806" s="37"/>
      <c r="I806" s="38"/>
      <c r="J806" s="38"/>
      <c r="K806" s="37"/>
      <c r="L806" s="38"/>
    </row>
    <row r="807" spans="8:12" ht="15.75" customHeight="1">
      <c r="H807" s="37"/>
      <c r="I807" s="38"/>
      <c r="J807" s="38"/>
      <c r="K807" s="37"/>
      <c r="L807" s="38"/>
    </row>
    <row r="808" spans="8:12" ht="15.75" customHeight="1">
      <c r="H808" s="37"/>
      <c r="I808" s="38"/>
      <c r="J808" s="38"/>
      <c r="K808" s="37"/>
      <c r="L808" s="38"/>
    </row>
    <row r="809" spans="8:12" ht="15.75" customHeight="1">
      <c r="H809" s="37"/>
      <c r="I809" s="38"/>
      <c r="J809" s="38"/>
      <c r="K809" s="37"/>
      <c r="L809" s="38"/>
    </row>
    <row r="810" spans="8:12" ht="15.75" customHeight="1">
      <c r="H810" s="37"/>
      <c r="I810" s="38"/>
      <c r="J810" s="38"/>
      <c r="K810" s="37"/>
      <c r="L810" s="38"/>
    </row>
    <row r="811" spans="8:12" ht="15.75" customHeight="1">
      <c r="H811" s="37"/>
      <c r="I811" s="38"/>
      <c r="J811" s="38"/>
      <c r="K811" s="37"/>
      <c r="L811" s="38"/>
    </row>
    <row r="812" spans="8:12" ht="15.75" customHeight="1">
      <c r="H812" s="37"/>
      <c r="I812" s="38"/>
      <c r="J812" s="38"/>
      <c r="K812" s="37"/>
      <c r="L812" s="38"/>
    </row>
    <row r="813" spans="8:12" ht="15.75" customHeight="1">
      <c r="H813" s="37"/>
      <c r="I813" s="38"/>
      <c r="J813" s="38"/>
      <c r="K813" s="37"/>
      <c r="L813" s="38"/>
    </row>
    <row r="814" spans="8:12" ht="15.75" customHeight="1">
      <c r="H814" s="37"/>
      <c r="I814" s="38"/>
      <c r="J814" s="38"/>
      <c r="K814" s="37"/>
      <c r="L814" s="38"/>
    </row>
    <row r="815" spans="8:12" ht="15.75" customHeight="1">
      <c r="H815" s="37"/>
      <c r="I815" s="38"/>
      <c r="J815" s="38"/>
      <c r="K815" s="37"/>
      <c r="L815" s="38"/>
    </row>
    <row r="816" spans="8:12" ht="15.75" customHeight="1">
      <c r="H816" s="37"/>
      <c r="I816" s="38"/>
      <c r="J816" s="38"/>
      <c r="K816" s="37"/>
      <c r="L816" s="38"/>
    </row>
    <row r="817" spans="8:12" ht="15.75" customHeight="1">
      <c r="H817" s="37"/>
      <c r="I817" s="38"/>
      <c r="J817" s="38"/>
      <c r="K817" s="37"/>
      <c r="L817" s="38"/>
    </row>
    <row r="818" spans="8:12" ht="15.75" customHeight="1">
      <c r="H818" s="37"/>
      <c r="I818" s="38"/>
      <c r="J818" s="38"/>
      <c r="K818" s="37"/>
      <c r="L818" s="38"/>
    </row>
    <row r="819" spans="8:12" ht="15.75" customHeight="1">
      <c r="H819" s="37"/>
      <c r="I819" s="38"/>
      <c r="J819" s="38"/>
      <c r="K819" s="37"/>
      <c r="L819" s="38"/>
    </row>
    <row r="820" spans="8:12" ht="15.75" customHeight="1">
      <c r="H820" s="37"/>
      <c r="I820" s="38"/>
      <c r="J820" s="38"/>
      <c r="K820" s="37"/>
      <c r="L820" s="38"/>
    </row>
    <row r="821" spans="8:12" ht="15.75" customHeight="1">
      <c r="H821" s="37"/>
      <c r="I821" s="38"/>
      <c r="J821" s="38"/>
      <c r="K821" s="37"/>
      <c r="L821" s="38"/>
    </row>
    <row r="822" spans="8:12" ht="15.75" customHeight="1">
      <c r="H822" s="37"/>
      <c r="I822" s="38"/>
      <c r="J822" s="38"/>
      <c r="K822" s="37"/>
      <c r="L822" s="38"/>
    </row>
    <row r="823" spans="8:12" ht="15.75" customHeight="1">
      <c r="H823" s="37"/>
      <c r="I823" s="38"/>
      <c r="J823" s="38"/>
      <c r="K823" s="37"/>
      <c r="L823" s="38"/>
    </row>
    <row r="824" spans="8:12" ht="15.75" customHeight="1">
      <c r="H824" s="37"/>
      <c r="I824" s="38"/>
      <c r="J824" s="38"/>
      <c r="K824" s="37"/>
      <c r="L824" s="38"/>
    </row>
    <row r="825" spans="8:12" ht="15.75" customHeight="1">
      <c r="H825" s="37"/>
      <c r="I825" s="38"/>
      <c r="J825" s="38"/>
      <c r="K825" s="37"/>
      <c r="L825" s="38"/>
    </row>
    <row r="826" spans="8:12" ht="15.75" customHeight="1">
      <c r="H826" s="37"/>
      <c r="I826" s="38"/>
      <c r="J826" s="38"/>
      <c r="K826" s="37"/>
      <c r="L826" s="38"/>
    </row>
    <row r="827" spans="8:12" ht="15.75" customHeight="1">
      <c r="H827" s="37"/>
      <c r="I827" s="38"/>
      <c r="J827" s="38"/>
      <c r="K827" s="37"/>
      <c r="L827" s="38"/>
    </row>
    <row r="828" spans="8:12" ht="15.75" customHeight="1">
      <c r="H828" s="37"/>
      <c r="I828" s="38"/>
      <c r="J828" s="38"/>
      <c r="K828" s="37"/>
      <c r="L828" s="38"/>
    </row>
    <row r="829" spans="8:12" ht="15.75" customHeight="1">
      <c r="H829" s="37"/>
      <c r="I829" s="38"/>
      <c r="J829" s="38"/>
      <c r="K829" s="37"/>
      <c r="L829" s="38"/>
    </row>
    <row r="830" spans="8:12" ht="15.75" customHeight="1">
      <c r="H830" s="37"/>
      <c r="I830" s="38"/>
      <c r="J830" s="38"/>
      <c r="K830" s="37"/>
      <c r="L830" s="38"/>
    </row>
    <row r="831" spans="8:12" ht="15.75" customHeight="1">
      <c r="H831" s="37"/>
      <c r="I831" s="38"/>
      <c r="J831" s="38"/>
      <c r="K831" s="37"/>
      <c r="L831" s="38"/>
    </row>
    <row r="832" spans="8:12" ht="15.75" customHeight="1">
      <c r="H832" s="37"/>
      <c r="I832" s="38"/>
      <c r="J832" s="38"/>
      <c r="K832" s="37"/>
      <c r="L832" s="38"/>
    </row>
    <row r="833" spans="8:12" ht="15.75" customHeight="1">
      <c r="H833" s="37"/>
      <c r="I833" s="38"/>
      <c r="J833" s="38"/>
      <c r="K833" s="37"/>
      <c r="L833" s="38"/>
    </row>
    <row r="834" spans="8:12" ht="15.75" customHeight="1">
      <c r="H834" s="37"/>
      <c r="I834" s="38"/>
      <c r="J834" s="38"/>
      <c r="K834" s="37"/>
      <c r="L834" s="38"/>
    </row>
    <row r="835" spans="8:12" ht="15.75" customHeight="1">
      <c r="H835" s="37"/>
      <c r="I835" s="38"/>
      <c r="J835" s="38"/>
      <c r="K835" s="37"/>
      <c r="L835" s="38"/>
    </row>
    <row r="836" spans="8:12" ht="15.75" customHeight="1">
      <c r="H836" s="37"/>
      <c r="I836" s="38"/>
      <c r="J836" s="38"/>
      <c r="K836" s="37"/>
      <c r="L836" s="38"/>
    </row>
    <row r="837" spans="8:12" ht="15.75" customHeight="1">
      <c r="H837" s="37"/>
      <c r="I837" s="38"/>
      <c r="J837" s="38"/>
      <c r="K837" s="37"/>
      <c r="L837" s="38"/>
    </row>
    <row r="838" spans="8:12" ht="15.75" customHeight="1">
      <c r="H838" s="37"/>
      <c r="I838" s="38"/>
      <c r="J838" s="38"/>
      <c r="K838" s="37"/>
      <c r="L838" s="38"/>
    </row>
    <row r="839" spans="8:12" ht="15.75" customHeight="1">
      <c r="H839" s="37"/>
      <c r="I839" s="38"/>
      <c r="J839" s="38"/>
      <c r="K839" s="37"/>
      <c r="L839" s="38"/>
    </row>
    <row r="840" spans="8:12" ht="15.75" customHeight="1">
      <c r="H840" s="37"/>
      <c r="I840" s="38"/>
      <c r="J840" s="38"/>
      <c r="K840" s="37"/>
      <c r="L840" s="38"/>
    </row>
    <row r="841" spans="8:12" ht="15.75" customHeight="1">
      <c r="H841" s="37"/>
      <c r="I841" s="38"/>
      <c r="J841" s="38"/>
      <c r="K841" s="37"/>
      <c r="L841" s="38"/>
    </row>
    <row r="842" spans="8:12" ht="15.75" customHeight="1">
      <c r="H842" s="37"/>
      <c r="I842" s="38"/>
      <c r="J842" s="38"/>
      <c r="K842" s="37"/>
      <c r="L842" s="38"/>
    </row>
    <row r="843" spans="8:12" ht="15.75" customHeight="1">
      <c r="H843" s="37"/>
      <c r="I843" s="38"/>
      <c r="J843" s="38"/>
      <c r="K843" s="37"/>
      <c r="L843" s="38"/>
    </row>
    <row r="844" spans="8:12" ht="15.75" customHeight="1">
      <c r="H844" s="37"/>
      <c r="I844" s="38"/>
      <c r="J844" s="38"/>
      <c r="K844" s="37"/>
      <c r="L844" s="38"/>
    </row>
    <row r="845" spans="8:12" ht="15.75" customHeight="1">
      <c r="H845" s="37"/>
      <c r="I845" s="38"/>
      <c r="J845" s="38"/>
      <c r="K845" s="37"/>
      <c r="L845" s="38"/>
    </row>
    <row r="846" spans="8:12" ht="15.75" customHeight="1">
      <c r="H846" s="37"/>
      <c r="I846" s="38"/>
      <c r="J846" s="38"/>
      <c r="K846" s="37"/>
      <c r="L846" s="38"/>
    </row>
    <row r="847" spans="8:12" ht="15.75" customHeight="1">
      <c r="H847" s="37"/>
      <c r="I847" s="38"/>
      <c r="J847" s="38"/>
      <c r="K847" s="37"/>
      <c r="L847" s="38"/>
    </row>
    <row r="848" spans="8:12" ht="15.75" customHeight="1">
      <c r="H848" s="37"/>
      <c r="I848" s="38"/>
      <c r="J848" s="38"/>
      <c r="K848" s="37"/>
      <c r="L848" s="38"/>
    </row>
    <row r="849" spans="8:12" ht="15.75" customHeight="1">
      <c r="H849" s="37"/>
      <c r="I849" s="38"/>
      <c r="J849" s="38"/>
      <c r="K849" s="37"/>
      <c r="L849" s="38"/>
    </row>
    <row r="850" spans="8:12" ht="15.75" customHeight="1">
      <c r="H850" s="37"/>
      <c r="I850" s="38"/>
      <c r="J850" s="38"/>
      <c r="K850" s="37"/>
      <c r="L850" s="38"/>
    </row>
    <row r="851" spans="8:12" ht="15.75" customHeight="1">
      <c r="H851" s="37"/>
      <c r="I851" s="38"/>
      <c r="J851" s="38"/>
      <c r="K851" s="37"/>
      <c r="L851" s="38"/>
    </row>
    <row r="852" spans="8:12" ht="15.75" customHeight="1">
      <c r="H852" s="37"/>
      <c r="I852" s="38"/>
      <c r="J852" s="38"/>
      <c r="K852" s="37"/>
      <c r="L852" s="38"/>
    </row>
    <row r="853" spans="8:12" ht="15.75" customHeight="1">
      <c r="H853" s="37"/>
      <c r="I853" s="38"/>
      <c r="J853" s="38"/>
      <c r="K853" s="37"/>
      <c r="L853" s="38"/>
    </row>
    <row r="854" spans="8:12" ht="15.75" customHeight="1">
      <c r="H854" s="37"/>
      <c r="I854" s="38"/>
      <c r="J854" s="38"/>
      <c r="K854" s="37"/>
      <c r="L854" s="38"/>
    </row>
    <row r="855" spans="8:12" ht="15.75" customHeight="1">
      <c r="H855" s="37"/>
      <c r="I855" s="38"/>
      <c r="J855" s="38"/>
      <c r="K855" s="37"/>
      <c r="L855" s="38"/>
    </row>
    <row r="856" spans="8:12" ht="15.75" customHeight="1">
      <c r="H856" s="37"/>
      <c r="I856" s="38"/>
      <c r="J856" s="38"/>
      <c r="K856" s="37"/>
      <c r="L856" s="38"/>
    </row>
    <row r="857" spans="8:12" ht="15.75" customHeight="1">
      <c r="H857" s="37"/>
      <c r="I857" s="38"/>
      <c r="J857" s="38"/>
      <c r="K857" s="37"/>
      <c r="L857" s="38"/>
    </row>
    <row r="858" spans="8:12" ht="15.75" customHeight="1">
      <c r="H858" s="37"/>
      <c r="I858" s="38"/>
      <c r="J858" s="38"/>
      <c r="K858" s="37"/>
      <c r="L858" s="38"/>
    </row>
    <row r="859" spans="8:12" ht="15.75" customHeight="1">
      <c r="H859" s="37"/>
      <c r="I859" s="38"/>
      <c r="J859" s="38"/>
      <c r="K859" s="37"/>
      <c r="L859" s="38"/>
    </row>
    <row r="860" spans="8:12" ht="15.75" customHeight="1">
      <c r="H860" s="37"/>
      <c r="I860" s="38"/>
      <c r="J860" s="38"/>
      <c r="K860" s="37"/>
      <c r="L860" s="38"/>
    </row>
    <row r="861" spans="8:12" ht="15.75" customHeight="1">
      <c r="H861" s="37"/>
      <c r="I861" s="38"/>
      <c r="J861" s="38"/>
      <c r="K861" s="37"/>
      <c r="L861" s="38"/>
    </row>
    <row r="862" spans="8:12" ht="15.75" customHeight="1">
      <c r="H862" s="37"/>
      <c r="I862" s="38"/>
      <c r="J862" s="38"/>
      <c r="K862" s="37"/>
      <c r="L862" s="38"/>
    </row>
    <row r="863" spans="8:12" ht="15.75" customHeight="1">
      <c r="H863" s="37"/>
      <c r="I863" s="38"/>
      <c r="J863" s="38"/>
      <c r="K863" s="37"/>
      <c r="L863" s="38"/>
    </row>
    <row r="864" spans="8:12" ht="15.75" customHeight="1">
      <c r="H864" s="37"/>
      <c r="I864" s="38"/>
      <c r="J864" s="38"/>
      <c r="K864" s="37"/>
      <c r="L864" s="38"/>
    </row>
    <row r="865" spans="8:12" ht="15.75" customHeight="1">
      <c r="H865" s="37"/>
      <c r="I865" s="38"/>
      <c r="J865" s="38"/>
      <c r="K865" s="37"/>
      <c r="L865" s="38"/>
    </row>
    <row r="866" spans="8:12" ht="15.75" customHeight="1">
      <c r="H866" s="37"/>
      <c r="I866" s="38"/>
      <c r="J866" s="38"/>
      <c r="K866" s="37"/>
      <c r="L866" s="38"/>
    </row>
    <row r="867" spans="8:12" ht="15.75" customHeight="1">
      <c r="H867" s="37"/>
      <c r="I867" s="38"/>
      <c r="J867" s="38"/>
      <c r="K867" s="37"/>
      <c r="L867" s="38"/>
    </row>
    <row r="868" spans="8:12" ht="15.75" customHeight="1">
      <c r="H868" s="37"/>
      <c r="I868" s="38"/>
      <c r="J868" s="38"/>
      <c r="K868" s="37"/>
      <c r="L868" s="38"/>
    </row>
    <row r="869" spans="8:12" ht="15.75" customHeight="1">
      <c r="H869" s="37"/>
      <c r="I869" s="38"/>
      <c r="J869" s="38"/>
      <c r="K869" s="37"/>
      <c r="L869" s="38"/>
    </row>
    <row r="870" spans="8:12" ht="15.75" customHeight="1">
      <c r="H870" s="37"/>
      <c r="I870" s="38"/>
      <c r="J870" s="38"/>
      <c r="K870" s="37"/>
      <c r="L870" s="38"/>
    </row>
    <row r="871" spans="8:12" ht="15.75" customHeight="1">
      <c r="H871" s="37"/>
      <c r="I871" s="38"/>
      <c r="J871" s="38"/>
      <c r="K871" s="37"/>
      <c r="L871" s="38"/>
    </row>
    <row r="872" spans="8:12" ht="15.75" customHeight="1">
      <c r="H872" s="37"/>
      <c r="I872" s="38"/>
      <c r="J872" s="38"/>
      <c r="K872" s="37"/>
      <c r="L872" s="38"/>
    </row>
    <row r="873" spans="8:12" ht="15.75" customHeight="1">
      <c r="H873" s="37"/>
      <c r="I873" s="38"/>
      <c r="J873" s="38"/>
      <c r="K873" s="37"/>
      <c r="L873" s="38"/>
    </row>
    <row r="874" spans="8:12" ht="15.75" customHeight="1">
      <c r="H874" s="37"/>
      <c r="I874" s="38"/>
      <c r="J874" s="38"/>
      <c r="K874" s="37"/>
      <c r="L874" s="38"/>
    </row>
    <row r="875" spans="8:12" ht="15.75" customHeight="1">
      <c r="H875" s="37"/>
      <c r="I875" s="38"/>
      <c r="J875" s="38"/>
      <c r="K875" s="37"/>
      <c r="L875" s="38"/>
    </row>
    <row r="876" spans="8:12" ht="15.75" customHeight="1">
      <c r="H876" s="37"/>
      <c r="I876" s="38"/>
      <c r="J876" s="38"/>
      <c r="K876" s="37"/>
      <c r="L876" s="38"/>
    </row>
    <row r="877" spans="8:12" ht="15.75" customHeight="1">
      <c r="H877" s="37"/>
      <c r="I877" s="38"/>
      <c r="J877" s="38"/>
      <c r="K877" s="37"/>
      <c r="L877" s="38"/>
    </row>
    <row r="878" spans="8:12" ht="15.75" customHeight="1">
      <c r="H878" s="37"/>
      <c r="I878" s="38"/>
      <c r="J878" s="38"/>
      <c r="K878" s="37"/>
      <c r="L878" s="38"/>
    </row>
    <row r="879" spans="8:12" ht="15.75" customHeight="1">
      <c r="H879" s="37"/>
      <c r="I879" s="38"/>
      <c r="J879" s="38"/>
      <c r="K879" s="37"/>
      <c r="L879" s="38"/>
    </row>
    <row r="880" spans="8:12" ht="15.75" customHeight="1">
      <c r="H880" s="37"/>
      <c r="I880" s="38"/>
      <c r="J880" s="38"/>
      <c r="K880" s="37"/>
      <c r="L880" s="38"/>
    </row>
    <row r="881" spans="8:12" ht="15.75" customHeight="1">
      <c r="H881" s="37"/>
      <c r="I881" s="38"/>
      <c r="J881" s="38"/>
      <c r="K881" s="37"/>
      <c r="L881" s="38"/>
    </row>
    <row r="882" spans="8:12" ht="15.75" customHeight="1">
      <c r="H882" s="37"/>
      <c r="I882" s="38"/>
      <c r="J882" s="38"/>
      <c r="K882" s="37"/>
      <c r="L882" s="38"/>
    </row>
    <row r="883" spans="8:12" ht="15.75" customHeight="1">
      <c r="H883" s="37"/>
      <c r="I883" s="38"/>
      <c r="J883" s="38"/>
      <c r="K883" s="37"/>
      <c r="L883" s="38"/>
    </row>
    <row r="884" spans="8:12" ht="15.75" customHeight="1">
      <c r="H884" s="37"/>
      <c r="I884" s="38"/>
      <c r="J884" s="38"/>
      <c r="K884" s="37"/>
      <c r="L884" s="38"/>
    </row>
    <row r="885" spans="8:12" ht="15.75" customHeight="1">
      <c r="H885" s="37"/>
      <c r="I885" s="38"/>
      <c r="J885" s="38"/>
      <c r="K885" s="37"/>
      <c r="L885" s="38"/>
    </row>
    <row r="886" spans="8:12" ht="15.75" customHeight="1">
      <c r="H886" s="37"/>
      <c r="I886" s="38"/>
      <c r="J886" s="38"/>
      <c r="K886" s="37"/>
      <c r="L886" s="38"/>
    </row>
    <row r="887" spans="8:12" ht="15.75" customHeight="1">
      <c r="H887" s="37"/>
      <c r="I887" s="38"/>
      <c r="J887" s="38"/>
      <c r="K887" s="37"/>
      <c r="L887" s="38"/>
    </row>
    <row r="888" spans="8:12" ht="15.75" customHeight="1">
      <c r="H888" s="37"/>
      <c r="I888" s="38"/>
      <c r="J888" s="38"/>
      <c r="K888" s="37"/>
      <c r="L888" s="38"/>
    </row>
    <row r="889" spans="8:12" ht="15.75" customHeight="1">
      <c r="H889" s="37"/>
      <c r="I889" s="38"/>
      <c r="J889" s="38"/>
      <c r="K889" s="37"/>
      <c r="L889" s="38"/>
    </row>
    <row r="890" spans="8:12" ht="15.75" customHeight="1">
      <c r="H890" s="37"/>
      <c r="I890" s="38"/>
      <c r="J890" s="38"/>
      <c r="K890" s="37"/>
      <c r="L890" s="38"/>
    </row>
    <row r="891" spans="8:12" ht="15.75" customHeight="1">
      <c r="H891" s="37"/>
      <c r="I891" s="38"/>
      <c r="J891" s="38"/>
      <c r="K891" s="37"/>
      <c r="L891" s="38"/>
    </row>
    <row r="892" spans="8:12" ht="15.75" customHeight="1">
      <c r="H892" s="37"/>
      <c r="I892" s="38"/>
      <c r="J892" s="38"/>
      <c r="K892" s="37"/>
      <c r="L892" s="38"/>
    </row>
    <row r="893" spans="8:12" ht="15.75" customHeight="1">
      <c r="H893" s="37"/>
      <c r="I893" s="38"/>
      <c r="J893" s="38"/>
      <c r="K893" s="37"/>
      <c r="L893" s="38"/>
    </row>
    <row r="894" spans="8:12" ht="15.75" customHeight="1">
      <c r="H894" s="37"/>
      <c r="I894" s="38"/>
      <c r="J894" s="38"/>
      <c r="K894" s="37"/>
      <c r="L894" s="38"/>
    </row>
    <row r="895" spans="8:12" ht="15.75" customHeight="1">
      <c r="H895" s="37"/>
      <c r="I895" s="38"/>
      <c r="J895" s="38"/>
      <c r="K895" s="37"/>
      <c r="L895" s="38"/>
    </row>
    <row r="896" spans="8:12" ht="15.75" customHeight="1">
      <c r="H896" s="37"/>
      <c r="I896" s="38"/>
      <c r="J896" s="38"/>
      <c r="K896" s="37"/>
      <c r="L896" s="38"/>
    </row>
    <row r="897" spans="8:12" ht="15.75" customHeight="1">
      <c r="H897" s="37"/>
      <c r="I897" s="38"/>
      <c r="J897" s="38"/>
      <c r="K897" s="37"/>
      <c r="L897" s="38"/>
    </row>
    <row r="898" spans="8:12" ht="15.75" customHeight="1">
      <c r="H898" s="37"/>
      <c r="I898" s="38"/>
      <c r="J898" s="38"/>
      <c r="K898" s="37"/>
      <c r="L898" s="38"/>
    </row>
    <row r="899" spans="8:12" ht="15.75" customHeight="1">
      <c r="H899" s="37"/>
      <c r="I899" s="38"/>
      <c r="J899" s="38"/>
      <c r="K899" s="37"/>
      <c r="L899" s="38"/>
    </row>
    <row r="900" spans="8:12" ht="15.75" customHeight="1">
      <c r="H900" s="37"/>
      <c r="I900" s="38"/>
      <c r="J900" s="38"/>
      <c r="K900" s="37"/>
      <c r="L900" s="38"/>
    </row>
    <row r="901" spans="8:12" ht="15.75" customHeight="1">
      <c r="H901" s="37"/>
      <c r="I901" s="38"/>
      <c r="J901" s="38"/>
      <c r="K901" s="37"/>
      <c r="L901" s="38"/>
    </row>
    <row r="902" spans="8:12" ht="15.75" customHeight="1">
      <c r="H902" s="37"/>
      <c r="I902" s="38"/>
      <c r="J902" s="38"/>
      <c r="K902" s="37"/>
      <c r="L902" s="38"/>
    </row>
    <row r="903" spans="8:12" ht="15.75" customHeight="1">
      <c r="H903" s="37"/>
      <c r="I903" s="38"/>
      <c r="J903" s="38"/>
      <c r="K903" s="37"/>
      <c r="L903" s="38"/>
    </row>
    <row r="904" spans="8:12" ht="15.75" customHeight="1">
      <c r="H904" s="37"/>
      <c r="I904" s="38"/>
      <c r="J904" s="38"/>
      <c r="K904" s="37"/>
      <c r="L904" s="38"/>
    </row>
    <row r="905" spans="8:12" ht="15.75" customHeight="1">
      <c r="H905" s="37"/>
      <c r="I905" s="38"/>
      <c r="J905" s="38"/>
      <c r="K905" s="37"/>
      <c r="L905" s="38"/>
    </row>
    <row r="906" spans="8:12" ht="15.75" customHeight="1">
      <c r="H906" s="37"/>
      <c r="I906" s="38"/>
      <c r="J906" s="38"/>
      <c r="K906" s="37"/>
      <c r="L906" s="38"/>
    </row>
    <row r="907" spans="8:12" ht="15.75" customHeight="1">
      <c r="H907" s="37"/>
      <c r="I907" s="38"/>
      <c r="J907" s="38"/>
      <c r="K907" s="37"/>
      <c r="L907" s="38"/>
    </row>
    <row r="908" spans="8:12" ht="15.75" customHeight="1">
      <c r="H908" s="37"/>
      <c r="I908" s="38"/>
      <c r="J908" s="38"/>
      <c r="K908" s="37"/>
      <c r="L908" s="38"/>
    </row>
    <row r="909" spans="8:12" ht="15.75" customHeight="1">
      <c r="H909" s="37"/>
      <c r="I909" s="38"/>
      <c r="J909" s="38"/>
      <c r="K909" s="37"/>
      <c r="L909" s="38"/>
    </row>
    <row r="910" spans="8:12" ht="15.75" customHeight="1">
      <c r="H910" s="37"/>
      <c r="I910" s="38"/>
      <c r="J910" s="38"/>
      <c r="K910" s="37"/>
      <c r="L910" s="38"/>
    </row>
    <row r="911" spans="8:12" ht="15.75" customHeight="1">
      <c r="H911" s="37"/>
      <c r="I911" s="38"/>
      <c r="J911" s="38"/>
      <c r="K911" s="37"/>
      <c r="L911" s="38"/>
    </row>
    <row r="912" spans="8:12" ht="15.75" customHeight="1">
      <c r="H912" s="37"/>
      <c r="I912" s="38"/>
      <c r="J912" s="38"/>
      <c r="K912" s="37"/>
      <c r="L912" s="38"/>
    </row>
    <row r="913" spans="8:12" ht="15.75" customHeight="1">
      <c r="H913" s="37"/>
      <c r="I913" s="38"/>
      <c r="J913" s="38"/>
      <c r="K913" s="37"/>
      <c r="L913" s="38"/>
    </row>
    <row r="914" spans="8:12" ht="15.75" customHeight="1">
      <c r="H914" s="37"/>
      <c r="I914" s="38"/>
      <c r="J914" s="38"/>
      <c r="K914" s="37"/>
      <c r="L914" s="38"/>
    </row>
    <row r="915" spans="8:12" ht="15.75" customHeight="1">
      <c r="H915" s="37"/>
      <c r="I915" s="38"/>
      <c r="J915" s="38"/>
      <c r="K915" s="37"/>
      <c r="L915" s="38"/>
    </row>
    <row r="916" spans="8:12" ht="15.75" customHeight="1">
      <c r="H916" s="37"/>
      <c r="I916" s="38"/>
      <c r="J916" s="38"/>
      <c r="K916" s="37"/>
      <c r="L916" s="38"/>
    </row>
    <row r="917" spans="8:12" ht="15.75" customHeight="1">
      <c r="H917" s="37"/>
      <c r="I917" s="38"/>
      <c r="J917" s="38"/>
      <c r="K917" s="37"/>
      <c r="L917" s="38"/>
    </row>
    <row r="918" spans="8:12" ht="15.75" customHeight="1">
      <c r="H918" s="37"/>
      <c r="I918" s="38"/>
      <c r="J918" s="38"/>
      <c r="K918" s="37"/>
      <c r="L918" s="38"/>
    </row>
    <row r="919" spans="8:12" ht="15.75" customHeight="1">
      <c r="H919" s="37"/>
      <c r="I919" s="38"/>
      <c r="J919" s="38"/>
      <c r="K919" s="37"/>
      <c r="L919" s="38"/>
    </row>
    <row r="920" spans="8:12" ht="15.75" customHeight="1">
      <c r="H920" s="37"/>
      <c r="I920" s="38"/>
      <c r="J920" s="38"/>
      <c r="K920" s="37"/>
      <c r="L920" s="38"/>
    </row>
    <row r="921" spans="8:12" ht="15.75" customHeight="1">
      <c r="H921" s="37"/>
      <c r="I921" s="38"/>
      <c r="J921" s="38"/>
      <c r="K921" s="37"/>
      <c r="L921" s="38"/>
    </row>
    <row r="922" spans="8:12" ht="15.75" customHeight="1">
      <c r="H922" s="37"/>
      <c r="I922" s="38"/>
      <c r="J922" s="38"/>
      <c r="K922" s="37"/>
      <c r="L922" s="38"/>
    </row>
    <row r="923" spans="8:12" ht="15.75" customHeight="1">
      <c r="H923" s="37"/>
      <c r="I923" s="38"/>
      <c r="J923" s="38"/>
      <c r="K923" s="37"/>
      <c r="L923" s="38"/>
    </row>
    <row r="924" spans="8:12" ht="15.75" customHeight="1">
      <c r="H924" s="37"/>
      <c r="I924" s="38"/>
      <c r="J924" s="38"/>
      <c r="K924" s="37"/>
      <c r="L924" s="38"/>
    </row>
    <row r="925" spans="8:12" ht="15.75" customHeight="1">
      <c r="H925" s="37"/>
      <c r="I925" s="38"/>
      <c r="J925" s="38"/>
      <c r="K925" s="37"/>
      <c r="L925" s="38"/>
    </row>
    <row r="926" spans="8:12" ht="15.75" customHeight="1">
      <c r="H926" s="37"/>
      <c r="I926" s="38"/>
      <c r="J926" s="38"/>
      <c r="K926" s="37"/>
      <c r="L926" s="38"/>
    </row>
    <row r="927" spans="8:12" ht="15.75" customHeight="1">
      <c r="H927" s="37"/>
      <c r="I927" s="38"/>
      <c r="J927" s="38"/>
      <c r="K927" s="37"/>
      <c r="L927" s="38"/>
    </row>
    <row r="928" spans="8:12" ht="15.75" customHeight="1">
      <c r="H928" s="37"/>
      <c r="I928" s="38"/>
      <c r="J928" s="38"/>
      <c r="K928" s="37"/>
      <c r="L928" s="38"/>
    </row>
    <row r="929" spans="8:12" ht="15.75" customHeight="1">
      <c r="H929" s="37"/>
      <c r="I929" s="38"/>
      <c r="J929" s="38"/>
      <c r="K929" s="37"/>
      <c r="L929" s="38"/>
    </row>
    <row r="930" spans="8:12" ht="15.75" customHeight="1">
      <c r="H930" s="37"/>
      <c r="I930" s="38"/>
      <c r="J930" s="38"/>
      <c r="K930" s="37"/>
      <c r="L930" s="38"/>
    </row>
    <row r="931" spans="8:12" ht="15.75" customHeight="1">
      <c r="H931" s="37"/>
      <c r="I931" s="38"/>
      <c r="J931" s="38"/>
      <c r="K931" s="37"/>
      <c r="L931" s="38"/>
    </row>
    <row r="932" spans="8:12" ht="15.75" customHeight="1">
      <c r="H932" s="37"/>
      <c r="I932" s="38"/>
      <c r="J932" s="38"/>
      <c r="K932" s="37"/>
      <c r="L932" s="38"/>
    </row>
    <row r="933" spans="8:12" ht="15.75" customHeight="1">
      <c r="H933" s="37"/>
      <c r="I933" s="38"/>
      <c r="J933" s="38"/>
      <c r="K933" s="37"/>
      <c r="L933" s="38"/>
    </row>
    <row r="934" spans="8:12" ht="15.75" customHeight="1">
      <c r="H934" s="37"/>
      <c r="I934" s="38"/>
      <c r="J934" s="38"/>
      <c r="K934" s="37"/>
      <c r="L934" s="38"/>
    </row>
    <row r="935" spans="8:12" ht="15.75" customHeight="1">
      <c r="H935" s="37"/>
      <c r="I935" s="38"/>
      <c r="J935" s="38"/>
      <c r="K935" s="37"/>
      <c r="L935" s="38"/>
    </row>
    <row r="936" spans="8:12" ht="15.75" customHeight="1">
      <c r="H936" s="37"/>
      <c r="I936" s="38"/>
      <c r="J936" s="38"/>
      <c r="K936" s="37"/>
      <c r="L936" s="38"/>
    </row>
    <row r="937" spans="8:12" ht="15.75" customHeight="1">
      <c r="H937" s="37"/>
      <c r="I937" s="38"/>
      <c r="J937" s="38"/>
      <c r="K937" s="37"/>
      <c r="L937" s="38"/>
    </row>
    <row r="938" spans="8:12" ht="15.75" customHeight="1">
      <c r="H938" s="37"/>
      <c r="I938" s="38"/>
      <c r="J938" s="38"/>
      <c r="K938" s="37"/>
      <c r="L938" s="38"/>
    </row>
    <row r="939" spans="8:12" ht="15.75" customHeight="1">
      <c r="H939" s="37"/>
      <c r="I939" s="38"/>
      <c r="J939" s="38"/>
      <c r="K939" s="37"/>
      <c r="L939" s="38"/>
    </row>
    <row r="940" spans="8:12" ht="15.75" customHeight="1">
      <c r="H940" s="37"/>
      <c r="I940" s="38"/>
      <c r="J940" s="38"/>
      <c r="K940" s="37"/>
      <c r="L940" s="38"/>
    </row>
    <row r="941" spans="8:12" ht="15.75" customHeight="1">
      <c r="H941" s="37"/>
      <c r="I941" s="38"/>
      <c r="J941" s="38"/>
      <c r="K941" s="37"/>
      <c r="L941" s="38"/>
    </row>
    <row r="942" spans="8:12" ht="15.75" customHeight="1">
      <c r="H942" s="37"/>
      <c r="I942" s="38"/>
      <c r="J942" s="38"/>
      <c r="K942" s="37"/>
      <c r="L942" s="38"/>
    </row>
    <row r="943" spans="8:12" ht="15.75" customHeight="1">
      <c r="H943" s="37"/>
      <c r="I943" s="38"/>
      <c r="J943" s="38"/>
      <c r="K943" s="37"/>
      <c r="L943" s="38"/>
    </row>
    <row r="944" spans="8:12" ht="15.75" customHeight="1">
      <c r="H944" s="37"/>
      <c r="I944" s="38"/>
      <c r="J944" s="38"/>
      <c r="K944" s="37"/>
      <c r="L944" s="38"/>
    </row>
    <row r="945" spans="8:12" ht="15.75" customHeight="1">
      <c r="H945" s="37"/>
      <c r="I945" s="38"/>
      <c r="J945" s="38"/>
      <c r="K945" s="37"/>
      <c r="L945" s="38"/>
    </row>
    <row r="946" spans="8:12" ht="15.75" customHeight="1">
      <c r="H946" s="37"/>
      <c r="I946" s="38"/>
      <c r="J946" s="38"/>
      <c r="K946" s="37"/>
      <c r="L946" s="38"/>
    </row>
    <row r="947" spans="8:12" ht="15.75" customHeight="1">
      <c r="H947" s="37"/>
      <c r="I947" s="38"/>
      <c r="J947" s="38"/>
      <c r="K947" s="37"/>
      <c r="L947" s="38"/>
    </row>
    <row r="948" spans="8:12" ht="15.75" customHeight="1">
      <c r="H948" s="37"/>
      <c r="I948" s="38"/>
      <c r="J948" s="38"/>
      <c r="K948" s="37"/>
      <c r="L948" s="38"/>
    </row>
    <row r="949" spans="8:12" ht="15.75" customHeight="1">
      <c r="H949" s="37"/>
      <c r="I949" s="38"/>
      <c r="J949" s="38"/>
      <c r="K949" s="37"/>
      <c r="L949" s="38"/>
    </row>
    <row r="950" spans="8:12" ht="15.75" customHeight="1">
      <c r="H950" s="37"/>
      <c r="I950" s="38"/>
      <c r="J950" s="38"/>
      <c r="K950" s="37"/>
      <c r="L950" s="38"/>
    </row>
    <row r="951" spans="8:12" ht="15.75" customHeight="1">
      <c r="H951" s="37"/>
      <c r="I951" s="38"/>
      <c r="J951" s="38"/>
      <c r="K951" s="37"/>
      <c r="L951" s="38"/>
    </row>
    <row r="952" spans="8:12" ht="15.75" customHeight="1">
      <c r="H952" s="37"/>
      <c r="I952" s="38"/>
      <c r="J952" s="38"/>
      <c r="K952" s="37"/>
      <c r="L952" s="38"/>
    </row>
    <row r="953" spans="8:12" ht="15.75" customHeight="1">
      <c r="H953" s="37"/>
      <c r="I953" s="38"/>
      <c r="J953" s="38"/>
      <c r="K953" s="37"/>
      <c r="L953" s="38"/>
    </row>
    <row r="954" spans="8:12" ht="15.75" customHeight="1">
      <c r="H954" s="37"/>
      <c r="I954" s="38"/>
      <c r="J954" s="38"/>
      <c r="K954" s="37"/>
      <c r="L954" s="38"/>
    </row>
    <row r="955" spans="8:12" ht="15.75" customHeight="1">
      <c r="H955" s="37"/>
      <c r="I955" s="38"/>
      <c r="J955" s="38"/>
      <c r="K955" s="37"/>
      <c r="L955" s="38"/>
    </row>
    <row r="956" spans="8:12" ht="15.75" customHeight="1">
      <c r="H956" s="37"/>
      <c r="I956" s="38"/>
      <c r="J956" s="38"/>
      <c r="K956" s="37"/>
      <c r="L956" s="38"/>
    </row>
    <row r="957" spans="8:12" ht="15.75" customHeight="1">
      <c r="H957" s="37"/>
      <c r="I957" s="38"/>
      <c r="J957" s="38"/>
      <c r="K957" s="37"/>
      <c r="L957" s="38"/>
    </row>
    <row r="958" spans="8:12" ht="15.75" customHeight="1">
      <c r="H958" s="37"/>
      <c r="I958" s="38"/>
      <c r="J958" s="38"/>
      <c r="K958" s="37"/>
      <c r="L958" s="38"/>
    </row>
    <row r="959" spans="8:12" ht="15.75" customHeight="1">
      <c r="H959" s="37"/>
      <c r="I959" s="38"/>
      <c r="J959" s="38"/>
      <c r="K959" s="37"/>
      <c r="L959" s="38"/>
    </row>
    <row r="960" spans="8:12" ht="15.75" customHeight="1">
      <c r="H960" s="37"/>
      <c r="I960" s="38"/>
      <c r="J960" s="38"/>
      <c r="K960" s="37"/>
      <c r="L960" s="38"/>
    </row>
    <row r="961" spans="8:12" ht="15.75" customHeight="1">
      <c r="H961" s="37"/>
      <c r="I961" s="38"/>
      <c r="J961" s="38"/>
      <c r="K961" s="37"/>
      <c r="L961" s="38"/>
    </row>
    <row r="962" spans="8:12" ht="15.75" customHeight="1">
      <c r="H962" s="37"/>
      <c r="I962" s="38"/>
      <c r="J962" s="38"/>
      <c r="K962" s="37"/>
      <c r="L962" s="38"/>
    </row>
    <row r="963" spans="8:12" ht="15.75" customHeight="1">
      <c r="H963" s="37"/>
      <c r="I963" s="38"/>
      <c r="J963" s="38"/>
      <c r="K963" s="37"/>
      <c r="L963" s="38"/>
    </row>
    <row r="964" spans="8:12" ht="15.75" customHeight="1">
      <c r="H964" s="37"/>
      <c r="I964" s="38"/>
      <c r="J964" s="38"/>
      <c r="K964" s="37"/>
      <c r="L964" s="38"/>
    </row>
    <row r="965" spans="8:12" ht="15.75" customHeight="1">
      <c r="H965" s="37"/>
      <c r="I965" s="38"/>
      <c r="J965" s="38"/>
      <c r="K965" s="37"/>
      <c r="L965" s="38"/>
    </row>
    <row r="966" spans="8:12" ht="15.75" customHeight="1">
      <c r="H966" s="37"/>
      <c r="I966" s="38"/>
      <c r="J966" s="38"/>
      <c r="K966" s="37"/>
      <c r="L966" s="38"/>
    </row>
    <row r="967" spans="8:12" ht="15.75" customHeight="1">
      <c r="H967" s="37"/>
      <c r="I967" s="38"/>
      <c r="J967" s="38"/>
      <c r="K967" s="37"/>
      <c r="L967" s="38"/>
    </row>
    <row r="968" spans="8:12" ht="15.75" customHeight="1">
      <c r="H968" s="37"/>
      <c r="I968" s="38"/>
      <c r="J968" s="38"/>
      <c r="K968" s="37"/>
      <c r="L968" s="38"/>
    </row>
    <row r="969" spans="8:12" ht="15.75" customHeight="1">
      <c r="H969" s="37"/>
      <c r="I969" s="38"/>
      <c r="J969" s="38"/>
      <c r="K969" s="37"/>
      <c r="L969" s="38"/>
    </row>
    <row r="970" spans="8:12" ht="15.75" customHeight="1">
      <c r="H970" s="37"/>
      <c r="I970" s="38"/>
      <c r="J970" s="38"/>
      <c r="K970" s="37"/>
      <c r="L970" s="38"/>
    </row>
    <row r="971" spans="8:12" ht="15.75" customHeight="1">
      <c r="H971" s="37"/>
      <c r="I971" s="38"/>
      <c r="J971" s="38"/>
      <c r="K971" s="37"/>
      <c r="L971" s="38"/>
    </row>
    <row r="972" spans="8:12" ht="15.75" customHeight="1">
      <c r="H972" s="37"/>
      <c r="I972" s="38"/>
      <c r="J972" s="38"/>
      <c r="K972" s="37"/>
      <c r="L972" s="38"/>
    </row>
    <row r="973" spans="8:12" ht="15.75" customHeight="1">
      <c r="H973" s="37"/>
      <c r="I973" s="38"/>
      <c r="J973" s="38"/>
      <c r="K973" s="37"/>
      <c r="L973" s="38"/>
    </row>
    <row r="974" spans="8:12" ht="15.75" customHeight="1">
      <c r="H974" s="37"/>
      <c r="I974" s="38"/>
      <c r="J974" s="38"/>
      <c r="K974" s="37"/>
      <c r="L974" s="38"/>
    </row>
    <row r="975" spans="8:12" ht="15.75" customHeight="1">
      <c r="H975" s="37"/>
      <c r="I975" s="38"/>
      <c r="J975" s="38"/>
      <c r="K975" s="37"/>
      <c r="L975" s="38"/>
    </row>
    <row r="976" spans="8:12" ht="15.75" customHeight="1">
      <c r="H976" s="37"/>
      <c r="I976" s="38"/>
      <c r="J976" s="38"/>
      <c r="K976" s="37"/>
      <c r="L976" s="38"/>
    </row>
    <row r="977" spans="8:12" ht="15.75" customHeight="1">
      <c r="H977" s="37"/>
      <c r="I977" s="38"/>
      <c r="J977" s="38"/>
      <c r="K977" s="37"/>
      <c r="L977" s="38"/>
    </row>
    <row r="978" spans="8:12" ht="15.75" customHeight="1">
      <c r="H978" s="37"/>
      <c r="I978" s="38"/>
      <c r="J978" s="38"/>
      <c r="K978" s="37"/>
      <c r="L978" s="38"/>
    </row>
    <row r="979" spans="8:12" ht="15.75" customHeight="1">
      <c r="H979" s="37"/>
      <c r="I979" s="38"/>
      <c r="J979" s="38"/>
      <c r="K979" s="37"/>
      <c r="L979" s="38"/>
    </row>
    <row r="980" spans="8:12" ht="15.75" customHeight="1">
      <c r="H980" s="37"/>
      <c r="I980" s="38"/>
      <c r="J980" s="38"/>
      <c r="K980" s="37"/>
      <c r="L980" s="38"/>
    </row>
    <row r="981" spans="8:12" ht="15.75" customHeight="1">
      <c r="H981" s="37"/>
      <c r="I981" s="38"/>
      <c r="J981" s="38"/>
      <c r="K981" s="37"/>
      <c r="L981" s="38"/>
    </row>
    <row r="982" spans="8:12" ht="15.75" customHeight="1">
      <c r="H982" s="37"/>
      <c r="I982" s="38"/>
      <c r="J982" s="38"/>
      <c r="K982" s="37"/>
      <c r="L982" s="38"/>
    </row>
    <row r="983" spans="8:12" ht="15.75" customHeight="1">
      <c r="H983" s="37"/>
      <c r="I983" s="38"/>
      <c r="J983" s="38"/>
      <c r="K983" s="37"/>
      <c r="L983" s="38"/>
    </row>
    <row r="984" spans="8:12" ht="15.75" customHeight="1">
      <c r="H984" s="37"/>
      <c r="I984" s="38"/>
      <c r="J984" s="38"/>
      <c r="K984" s="37"/>
      <c r="L984" s="38"/>
    </row>
    <row r="985" spans="8:12" ht="15.75" customHeight="1">
      <c r="H985" s="37"/>
      <c r="I985" s="38"/>
      <c r="J985" s="38"/>
      <c r="K985" s="37"/>
      <c r="L985" s="38"/>
    </row>
    <row r="986" spans="8:12" ht="15.75" customHeight="1">
      <c r="H986" s="37"/>
      <c r="I986" s="38"/>
      <c r="J986" s="38"/>
      <c r="K986" s="37"/>
      <c r="L986" s="38"/>
    </row>
    <row r="987" spans="8:12" ht="15.75" customHeight="1">
      <c r="H987" s="37"/>
      <c r="I987" s="38"/>
      <c r="J987" s="38"/>
      <c r="K987" s="37"/>
      <c r="L987" s="38"/>
    </row>
    <row r="988" spans="8:12" ht="15.75" customHeight="1">
      <c r="H988" s="37"/>
      <c r="I988" s="38"/>
      <c r="J988" s="38"/>
      <c r="K988" s="37"/>
      <c r="L988" s="38"/>
    </row>
    <row r="989" spans="8:12" ht="15.75" customHeight="1">
      <c r="H989" s="37"/>
      <c r="I989" s="38"/>
      <c r="J989" s="38"/>
      <c r="K989" s="37"/>
      <c r="L989" s="38"/>
    </row>
    <row r="990" spans="8:12" ht="15.75" customHeight="1">
      <c r="H990" s="37"/>
      <c r="I990" s="38"/>
      <c r="J990" s="38"/>
      <c r="K990" s="37"/>
      <c r="L990" s="38"/>
    </row>
    <row r="991" spans="8:12" ht="15.75" customHeight="1">
      <c r="H991" s="37"/>
      <c r="I991" s="38"/>
      <c r="J991" s="38"/>
      <c r="K991" s="37"/>
      <c r="L991" s="38"/>
    </row>
    <row r="992" spans="8:12" ht="15.75" customHeight="1">
      <c r="H992" s="37"/>
      <c r="I992" s="38"/>
      <c r="J992" s="38"/>
      <c r="K992" s="37"/>
      <c r="L992" s="38"/>
    </row>
    <row r="993" spans="8:12" ht="15.75" customHeight="1">
      <c r="H993" s="37"/>
      <c r="I993" s="38"/>
      <c r="J993" s="38"/>
      <c r="K993" s="37"/>
      <c r="L993" s="38"/>
    </row>
    <row r="994" spans="8:12" ht="15.75" customHeight="1">
      <c r="H994" s="37"/>
      <c r="I994" s="38"/>
      <c r="J994" s="38"/>
      <c r="K994" s="37"/>
      <c r="L994" s="38"/>
    </row>
    <row r="995" spans="8:12" ht="15.75" customHeight="1">
      <c r="H995" s="37"/>
      <c r="I995" s="38"/>
      <c r="J995" s="38"/>
      <c r="K995" s="37"/>
      <c r="L995" s="38"/>
    </row>
    <row r="996" spans="8:12" ht="15.75" customHeight="1">
      <c r="H996" s="37"/>
      <c r="I996" s="38"/>
      <c r="J996" s="38"/>
      <c r="K996" s="37"/>
      <c r="L996" s="38"/>
    </row>
    <row r="997" spans="8:12" ht="15.75" customHeight="1">
      <c r="H997" s="37"/>
      <c r="I997" s="38"/>
      <c r="J997" s="38"/>
      <c r="K997" s="37"/>
      <c r="L997" s="38"/>
    </row>
    <row r="998" spans="8:12" ht="15.75" customHeight="1">
      <c r="H998" s="37"/>
      <c r="I998" s="38"/>
      <c r="J998" s="38"/>
      <c r="K998" s="37"/>
      <c r="L998" s="38"/>
    </row>
    <row r="999" spans="8:12" ht="15.75" customHeight="1">
      <c r="H999" s="37"/>
      <c r="I999" s="38"/>
      <c r="J999" s="38"/>
      <c r="K999" s="37"/>
      <c r="L999" s="38"/>
    </row>
    <row r="1000" spans="8:12" ht="15.75" customHeight="1">
      <c r="H1000" s="37"/>
      <c r="I1000" s="38"/>
      <c r="J1000" s="38"/>
      <c r="K1000" s="37"/>
      <c r="L1000" s="38"/>
    </row>
  </sheetData>
  <mergeCells count="8">
    <mergeCell ref="B2:O2"/>
    <mergeCell ref="B17:B19"/>
    <mergeCell ref="B20:H20"/>
    <mergeCell ref="C4:D4"/>
    <mergeCell ref="B5:B8"/>
    <mergeCell ref="B9:B11"/>
    <mergeCell ref="B12:B14"/>
    <mergeCell ref="B15:B16"/>
  </mergeCells>
  <pageMargins left="0.51181102362204722" right="0.51181102362204722" top="0.74803149606299213" bottom="0.74803149606299213" header="0" footer="0"/>
  <pageSetup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opLeftCell="E3" workbookViewId="0">
      <selection activeCell="O20" sqref="O20"/>
    </sheetView>
  </sheetViews>
  <sheetFormatPr baseColWidth="10" defaultColWidth="12.625" defaultRowHeight="15" customHeight="1"/>
  <cols>
    <col min="1" max="1" width="2.75" customWidth="1"/>
    <col min="2" max="2" width="20.75" hidden="1" customWidth="1"/>
    <col min="3" max="3" width="6.125" customWidth="1"/>
    <col min="4" max="4" width="35.5" customWidth="1"/>
    <col min="5" max="5" width="48.25" customWidth="1"/>
    <col min="6" max="6" width="32" customWidth="1"/>
    <col min="7" max="7" width="16.5" customWidth="1"/>
    <col min="8" max="8" width="41.125" hidden="1" customWidth="1"/>
    <col min="9" max="9" width="12.5" hidden="1" customWidth="1"/>
    <col min="10" max="10" width="5.5" hidden="1" customWidth="1"/>
    <col min="11" max="11" width="41.125" hidden="1" customWidth="1"/>
    <col min="12" max="12" width="12.5" hidden="1" customWidth="1"/>
    <col min="13" max="13" width="41.125" customWidth="1"/>
    <col min="15" max="15" width="26.5" customWidth="1"/>
  </cols>
  <sheetData>
    <row r="1" spans="1:26" ht="11.25" hidden="1" customHeight="1">
      <c r="A1" s="39"/>
      <c r="B1" s="285"/>
      <c r="C1" s="286"/>
      <c r="D1" s="286"/>
      <c r="E1" s="286"/>
      <c r="F1" s="286"/>
      <c r="G1" s="286"/>
      <c r="H1" s="40"/>
      <c r="I1" s="41"/>
      <c r="J1" s="42"/>
      <c r="K1" s="40"/>
      <c r="L1" s="41"/>
      <c r="M1" s="40"/>
    </row>
    <row r="2" spans="1:26" ht="11.25" customHeight="1" thickBot="1">
      <c r="A2" s="39"/>
      <c r="B2" s="39"/>
      <c r="C2" s="39"/>
      <c r="D2" s="39"/>
      <c r="E2" s="39"/>
      <c r="F2" s="39"/>
      <c r="G2" s="39"/>
      <c r="H2" s="43"/>
      <c r="I2" s="44"/>
      <c r="J2" s="45"/>
      <c r="K2" s="43"/>
      <c r="L2" s="44"/>
      <c r="M2" s="43"/>
    </row>
    <row r="3" spans="1:26" ht="61.5" customHeight="1" thickBot="1">
      <c r="A3" s="39"/>
      <c r="B3" s="287" t="s">
        <v>118</v>
      </c>
      <c r="C3" s="288"/>
      <c r="D3" s="288"/>
      <c r="E3" s="288"/>
      <c r="F3" s="288"/>
      <c r="G3" s="288"/>
      <c r="H3" s="288"/>
      <c r="I3" s="288"/>
      <c r="J3" s="288"/>
      <c r="K3" s="288"/>
      <c r="L3" s="288"/>
      <c r="M3" s="288"/>
      <c r="N3" s="289"/>
      <c r="O3" s="46"/>
      <c r="P3" s="46"/>
      <c r="Q3" s="46"/>
      <c r="R3" s="46"/>
      <c r="S3" s="46"/>
    </row>
    <row r="4" spans="1:26" ht="17.25" customHeight="1" thickBot="1">
      <c r="A4" s="39"/>
      <c r="B4" s="290" t="s">
        <v>119</v>
      </c>
      <c r="C4" s="291"/>
      <c r="D4" s="291"/>
      <c r="E4" s="291"/>
      <c r="F4" s="291"/>
      <c r="G4" s="291"/>
      <c r="H4" s="291"/>
      <c r="I4" s="291"/>
      <c r="J4" s="291"/>
      <c r="K4" s="291"/>
      <c r="L4" s="291"/>
      <c r="M4" s="291"/>
      <c r="N4" s="292"/>
      <c r="O4" s="46"/>
      <c r="P4" s="46"/>
      <c r="Q4" s="46"/>
      <c r="R4" s="46"/>
      <c r="S4" s="46"/>
    </row>
    <row r="5" spans="1:26" ht="40.5" customHeight="1" thickBot="1">
      <c r="A5" s="39"/>
      <c r="B5" s="7" t="s">
        <v>120</v>
      </c>
      <c r="C5" s="280" t="s">
        <v>121</v>
      </c>
      <c r="D5" s="281"/>
      <c r="E5" s="8" t="s">
        <v>5</v>
      </c>
      <c r="F5" s="7" t="s">
        <v>6</v>
      </c>
      <c r="G5" s="8" t="s">
        <v>7</v>
      </c>
      <c r="H5" s="8" t="s">
        <v>8</v>
      </c>
      <c r="I5" s="8" t="s">
        <v>9</v>
      </c>
      <c r="J5" s="47"/>
      <c r="K5" s="48" t="s">
        <v>10</v>
      </c>
      <c r="L5" s="49" t="s">
        <v>9</v>
      </c>
      <c r="M5" s="50" t="s">
        <v>11</v>
      </c>
      <c r="N5" s="158" t="s">
        <v>9</v>
      </c>
      <c r="O5" s="159" t="s">
        <v>604</v>
      </c>
      <c r="P5" s="46"/>
      <c r="Q5" s="46"/>
    </row>
    <row r="6" spans="1:26" ht="49.5" customHeight="1" thickBot="1">
      <c r="A6" s="39"/>
      <c r="B6" s="293" t="s">
        <v>122</v>
      </c>
      <c r="C6" s="51" t="s">
        <v>123</v>
      </c>
      <c r="D6" s="12" t="s">
        <v>124</v>
      </c>
      <c r="E6" s="20" t="s">
        <v>125</v>
      </c>
      <c r="F6" s="20" t="s">
        <v>126</v>
      </c>
      <c r="G6" s="195" t="s">
        <v>127</v>
      </c>
      <c r="H6" s="196" t="s">
        <v>624</v>
      </c>
      <c r="I6" s="197">
        <f>AVERAGE(1,1,1,1,1,1,1,1)</f>
        <v>1</v>
      </c>
      <c r="J6" s="198"/>
      <c r="K6" s="199" t="s">
        <v>625</v>
      </c>
      <c r="L6" s="200">
        <f>AVERAGE(1,1,1,1,1,1)</f>
        <v>1</v>
      </c>
      <c r="M6" s="201" t="s">
        <v>626</v>
      </c>
      <c r="N6" s="54">
        <f>AVERAGE(1,1,1,1,1,1,1)</f>
        <v>1</v>
      </c>
      <c r="O6" s="179" t="s">
        <v>610</v>
      </c>
      <c r="P6" s="46"/>
      <c r="Q6" s="46"/>
    </row>
    <row r="7" spans="1:26" ht="49.5" customHeight="1" thickBot="1">
      <c r="A7" s="39"/>
      <c r="B7" s="275"/>
      <c r="C7" s="51" t="s">
        <v>128</v>
      </c>
      <c r="D7" s="12" t="s">
        <v>129</v>
      </c>
      <c r="E7" s="12" t="s">
        <v>130</v>
      </c>
      <c r="F7" s="20" t="s">
        <v>65</v>
      </c>
      <c r="G7" s="195" t="s">
        <v>131</v>
      </c>
      <c r="H7" s="202" t="s">
        <v>132</v>
      </c>
      <c r="I7" s="197">
        <v>1</v>
      </c>
      <c r="J7" s="198"/>
      <c r="K7" s="196" t="s">
        <v>627</v>
      </c>
      <c r="L7" s="203">
        <f>AVERAGE(1,1)</f>
        <v>1</v>
      </c>
      <c r="M7" s="223" t="s">
        <v>639</v>
      </c>
      <c r="N7" s="54">
        <f t="shared" ref="N7:N9" si="0">AVERAGE(1)</f>
        <v>1</v>
      </c>
      <c r="O7" s="179" t="s">
        <v>610</v>
      </c>
      <c r="P7" s="46"/>
      <c r="Q7" s="46"/>
    </row>
    <row r="8" spans="1:26" ht="49.5" customHeight="1" thickBot="1">
      <c r="A8" s="39"/>
      <c r="B8" s="275"/>
      <c r="C8" s="51" t="s">
        <v>133</v>
      </c>
      <c r="D8" s="12" t="s">
        <v>134</v>
      </c>
      <c r="E8" s="12" t="s">
        <v>135</v>
      </c>
      <c r="F8" s="20" t="s">
        <v>136</v>
      </c>
      <c r="G8" s="195" t="s">
        <v>137</v>
      </c>
      <c r="H8" s="202" t="s">
        <v>619</v>
      </c>
      <c r="I8" s="204">
        <f>AVERAGE(1)</f>
        <v>1</v>
      </c>
      <c r="J8" s="205" t="s">
        <v>138</v>
      </c>
      <c r="K8" s="196" t="s">
        <v>628</v>
      </c>
      <c r="L8" s="203">
        <f t="shared" ref="L8:L9" si="1">AVERAGE(1)</f>
        <v>1</v>
      </c>
      <c r="M8" s="206" t="s">
        <v>139</v>
      </c>
      <c r="N8" s="54">
        <f t="shared" si="0"/>
        <v>1</v>
      </c>
      <c r="O8" s="179" t="s">
        <v>610</v>
      </c>
      <c r="P8" s="46"/>
      <c r="Q8" s="46"/>
    </row>
    <row r="9" spans="1:26" ht="49.5" customHeight="1" thickBot="1">
      <c r="A9" s="39"/>
      <c r="B9" s="282"/>
      <c r="C9" s="51" t="s">
        <v>140</v>
      </c>
      <c r="D9" s="12" t="s">
        <v>141</v>
      </c>
      <c r="E9" s="12" t="s">
        <v>142</v>
      </c>
      <c r="F9" s="12" t="s">
        <v>143</v>
      </c>
      <c r="G9" s="195" t="s">
        <v>144</v>
      </c>
      <c r="H9" s="207"/>
      <c r="I9" s="197">
        <f>AVERAGE(,)</f>
        <v>0</v>
      </c>
      <c r="J9" s="198"/>
      <c r="K9" s="196" t="s">
        <v>145</v>
      </c>
      <c r="L9" s="203">
        <f t="shared" si="1"/>
        <v>1</v>
      </c>
      <c r="M9" s="208" t="s">
        <v>146</v>
      </c>
      <c r="N9" s="54">
        <f t="shared" si="0"/>
        <v>1</v>
      </c>
      <c r="O9" s="179" t="s">
        <v>610</v>
      </c>
      <c r="P9" s="46"/>
      <c r="Q9" s="46"/>
    </row>
    <row r="10" spans="1:26" ht="49.5" customHeight="1" thickBot="1">
      <c r="A10" s="39"/>
      <c r="B10" s="293" t="s">
        <v>147</v>
      </c>
      <c r="C10" s="51" t="s">
        <v>43</v>
      </c>
      <c r="D10" s="12" t="s">
        <v>148</v>
      </c>
      <c r="E10" s="12" t="s">
        <v>149</v>
      </c>
      <c r="F10" s="20" t="s">
        <v>150</v>
      </c>
      <c r="G10" s="195" t="s">
        <v>151</v>
      </c>
      <c r="H10" s="209" t="s">
        <v>629</v>
      </c>
      <c r="I10" s="197">
        <f>AVERAGE(1,1,1,0,1,1,1,0.5)</f>
        <v>0.8125</v>
      </c>
      <c r="J10" s="198"/>
      <c r="K10" s="210" t="s">
        <v>630</v>
      </c>
      <c r="L10" s="203">
        <f>AVERAGE(1,1,1,1,1,1,1)</f>
        <v>1</v>
      </c>
      <c r="M10" s="211" t="s">
        <v>152</v>
      </c>
      <c r="N10" s="54">
        <f>AVERAGE(1,1,1,1,1,1)</f>
        <v>1</v>
      </c>
      <c r="O10" s="179" t="s">
        <v>610</v>
      </c>
      <c r="P10" s="46"/>
      <c r="Q10" s="46"/>
    </row>
    <row r="11" spans="1:26" ht="49.5" customHeight="1" thickBot="1">
      <c r="A11" s="39"/>
      <c r="B11" s="275"/>
      <c r="C11" s="51" t="s">
        <v>153</v>
      </c>
      <c r="D11" s="12" t="s">
        <v>154</v>
      </c>
      <c r="E11" s="12" t="s">
        <v>155</v>
      </c>
      <c r="F11" s="12" t="s">
        <v>156</v>
      </c>
      <c r="G11" s="195" t="s">
        <v>157</v>
      </c>
      <c r="H11" s="209" t="s">
        <v>631</v>
      </c>
      <c r="I11" s="197">
        <f>AVERAGE(1)</f>
        <v>1</v>
      </c>
      <c r="J11" s="198"/>
      <c r="K11" s="209" t="s">
        <v>632</v>
      </c>
      <c r="L11" s="203">
        <f>AVERAGE(1)</f>
        <v>1</v>
      </c>
      <c r="M11" s="208" t="s">
        <v>158</v>
      </c>
      <c r="N11" s="54">
        <f>AVERAGE(1)</f>
        <v>1</v>
      </c>
      <c r="O11" s="179" t="s">
        <v>610</v>
      </c>
      <c r="P11" s="46"/>
      <c r="Q11" s="46"/>
      <c r="R11" s="46"/>
      <c r="S11" s="46"/>
      <c r="T11" s="46"/>
      <c r="U11" s="46"/>
      <c r="V11" s="46"/>
      <c r="W11" s="46"/>
      <c r="X11" s="37"/>
      <c r="Y11" s="37"/>
      <c r="Z11" s="37"/>
    </row>
    <row r="12" spans="1:26" ht="49.5" customHeight="1" thickBot="1">
      <c r="A12" s="39"/>
      <c r="B12" s="275"/>
      <c r="C12" s="51" t="s">
        <v>159</v>
      </c>
      <c r="D12" s="12" t="s">
        <v>160</v>
      </c>
      <c r="E12" s="20" t="s">
        <v>161</v>
      </c>
      <c r="F12" s="20" t="s">
        <v>162</v>
      </c>
      <c r="G12" s="195" t="s">
        <v>151</v>
      </c>
      <c r="H12" s="196" t="s">
        <v>633</v>
      </c>
      <c r="I12" s="197">
        <f t="shared" ref="I12:I13" si="2">AVERAGE(,)</f>
        <v>0</v>
      </c>
      <c r="J12" s="212" t="s">
        <v>163</v>
      </c>
      <c r="K12" s="196" t="s">
        <v>634</v>
      </c>
      <c r="L12" s="203">
        <f>AVERAGE(1,0,1,1)</f>
        <v>0.75</v>
      </c>
      <c r="M12" s="208" t="s">
        <v>164</v>
      </c>
      <c r="N12" s="54">
        <f>AVERAGE(1,1,0,1)</f>
        <v>0.75</v>
      </c>
      <c r="O12" s="179" t="s">
        <v>616</v>
      </c>
      <c r="P12" s="46"/>
      <c r="Q12" s="46"/>
    </row>
    <row r="13" spans="1:26" ht="49.5" customHeight="1" thickBot="1">
      <c r="A13" s="39"/>
      <c r="B13" s="275"/>
      <c r="C13" s="51" t="s">
        <v>165</v>
      </c>
      <c r="D13" s="12" t="s">
        <v>166</v>
      </c>
      <c r="E13" s="12" t="s">
        <v>167</v>
      </c>
      <c r="F13" s="12" t="s">
        <v>156</v>
      </c>
      <c r="G13" s="195" t="s">
        <v>168</v>
      </c>
      <c r="H13" s="202" t="s">
        <v>620</v>
      </c>
      <c r="I13" s="197">
        <f t="shared" si="2"/>
        <v>0</v>
      </c>
      <c r="J13" s="212" t="s">
        <v>163</v>
      </c>
      <c r="K13" s="202" t="s">
        <v>169</v>
      </c>
      <c r="L13" s="203">
        <f>AVERAGE(1)</f>
        <v>1</v>
      </c>
      <c r="M13" s="213" t="s">
        <v>170</v>
      </c>
      <c r="N13" s="54">
        <f>AVERAGE(1)</f>
        <v>1</v>
      </c>
      <c r="O13" s="179" t="s">
        <v>610</v>
      </c>
      <c r="P13" s="46"/>
      <c r="Q13" s="46"/>
      <c r="R13" s="37"/>
      <c r="S13" s="37"/>
      <c r="T13" s="37"/>
      <c r="U13" s="37"/>
      <c r="V13" s="37"/>
      <c r="W13" s="37"/>
      <c r="X13" s="37"/>
      <c r="Y13" s="37"/>
      <c r="Z13" s="37"/>
    </row>
    <row r="14" spans="1:26" ht="49.5" customHeight="1" thickBot="1">
      <c r="A14" s="39"/>
      <c r="B14" s="282"/>
      <c r="C14" s="51" t="s">
        <v>171</v>
      </c>
      <c r="D14" s="12" t="s">
        <v>172</v>
      </c>
      <c r="E14" s="20" t="s">
        <v>173</v>
      </c>
      <c r="F14" s="20" t="s">
        <v>174</v>
      </c>
      <c r="G14" s="195" t="s">
        <v>127</v>
      </c>
      <c r="H14" s="214" t="s">
        <v>621</v>
      </c>
      <c r="I14" s="197">
        <f>AVERAGE(0.33)</f>
        <v>0.33</v>
      </c>
      <c r="J14" s="198"/>
      <c r="K14" s="214" t="s">
        <v>175</v>
      </c>
      <c r="L14" s="203">
        <f>AVERAGE(1,1,1)</f>
        <v>1</v>
      </c>
      <c r="M14" s="213" t="s">
        <v>176</v>
      </c>
      <c r="N14" s="54">
        <f>AVERAGE(1,1)</f>
        <v>1</v>
      </c>
      <c r="O14" s="179" t="s">
        <v>610</v>
      </c>
      <c r="P14" s="46"/>
      <c r="Q14" s="46"/>
    </row>
    <row r="15" spans="1:26" ht="49.5" customHeight="1" thickBot="1">
      <c r="A15" s="39"/>
      <c r="B15" s="293" t="s">
        <v>177</v>
      </c>
      <c r="C15" s="51" t="s">
        <v>62</v>
      </c>
      <c r="D15" s="12" t="s">
        <v>178</v>
      </c>
      <c r="E15" s="20" t="s">
        <v>179</v>
      </c>
      <c r="F15" s="12" t="s">
        <v>180</v>
      </c>
      <c r="G15" s="195" t="s">
        <v>127</v>
      </c>
      <c r="H15" s="214" t="s">
        <v>622</v>
      </c>
      <c r="I15" s="197">
        <f>AVERAGE(1,0.5,1,1,1,1,1)</f>
        <v>0.9285714285714286</v>
      </c>
      <c r="J15" s="198"/>
      <c r="K15" s="209" t="s">
        <v>635</v>
      </c>
      <c r="L15" s="203">
        <f>AVERAGE(1,1,1,1,1,1,1)</f>
        <v>1</v>
      </c>
      <c r="M15" s="208" t="s">
        <v>636</v>
      </c>
      <c r="N15" s="54">
        <f>AVERAGE(1,1,1,1,1,1,1)</f>
        <v>1</v>
      </c>
      <c r="O15" s="179" t="s">
        <v>610</v>
      </c>
      <c r="P15" s="46"/>
      <c r="Q15" s="46"/>
    </row>
    <row r="16" spans="1:26" ht="49.5" customHeight="1" thickBot="1">
      <c r="A16" s="39"/>
      <c r="B16" s="275"/>
      <c r="C16" s="51" t="s">
        <v>69</v>
      </c>
      <c r="D16" s="12" t="s">
        <v>617</v>
      </c>
      <c r="E16" s="20" t="s">
        <v>181</v>
      </c>
      <c r="F16" s="12" t="s">
        <v>182</v>
      </c>
      <c r="G16" s="195" t="s">
        <v>127</v>
      </c>
      <c r="H16" s="207"/>
      <c r="I16" s="197">
        <f>AVERAGE(,)</f>
        <v>0</v>
      </c>
      <c r="J16" s="198"/>
      <c r="K16" s="207" t="s">
        <v>637</v>
      </c>
      <c r="L16" s="203">
        <f>AVERAGE(,)</f>
        <v>0</v>
      </c>
      <c r="M16" s="215" t="s">
        <v>183</v>
      </c>
      <c r="N16" s="54">
        <f>AVERAGE(,)</f>
        <v>0</v>
      </c>
      <c r="O16" s="179" t="s">
        <v>618</v>
      </c>
      <c r="P16" s="46"/>
      <c r="Q16" s="46"/>
    </row>
    <row r="17" spans="1:17" ht="49.5" customHeight="1" thickBot="1">
      <c r="A17" s="39"/>
      <c r="B17" s="282"/>
      <c r="C17" s="51" t="s">
        <v>76</v>
      </c>
      <c r="D17" s="12" t="s">
        <v>184</v>
      </c>
      <c r="E17" s="20" t="s">
        <v>185</v>
      </c>
      <c r="F17" s="12" t="s">
        <v>186</v>
      </c>
      <c r="G17" s="195" t="s">
        <v>151</v>
      </c>
      <c r="H17" s="214" t="s">
        <v>187</v>
      </c>
      <c r="I17" s="197">
        <f>AVERAGE(0.5,1,1,1)</f>
        <v>0.875</v>
      </c>
      <c r="J17" s="198"/>
      <c r="K17" s="216" t="s">
        <v>188</v>
      </c>
      <c r="L17" s="203">
        <f>AVERAGE(1,1)</f>
        <v>1</v>
      </c>
      <c r="M17" s="224" t="s">
        <v>640</v>
      </c>
      <c r="N17" s="54">
        <f>AVERAGE(0.7,0.3,1,1)</f>
        <v>0.75</v>
      </c>
      <c r="O17" s="179" t="s">
        <v>610</v>
      </c>
      <c r="P17" s="46"/>
      <c r="Q17" s="46"/>
    </row>
    <row r="18" spans="1:17" ht="49.5" customHeight="1" thickBot="1">
      <c r="A18" s="39"/>
      <c r="B18" s="284" t="s">
        <v>189</v>
      </c>
      <c r="C18" s="51" t="s">
        <v>83</v>
      </c>
      <c r="D18" s="12" t="s">
        <v>190</v>
      </c>
      <c r="E18" s="20" t="s">
        <v>191</v>
      </c>
      <c r="F18" s="20" t="s">
        <v>192</v>
      </c>
      <c r="G18" s="195" t="s">
        <v>193</v>
      </c>
      <c r="H18" s="202" t="s">
        <v>623</v>
      </c>
      <c r="I18" s="197">
        <f t="shared" ref="I18:I20" si="3">AVERAGE(,)</f>
        <v>0</v>
      </c>
      <c r="J18" s="212" t="s">
        <v>194</v>
      </c>
      <c r="K18" s="216" t="s">
        <v>638</v>
      </c>
      <c r="L18" s="203">
        <f t="shared" ref="L18:L19" si="4">AVERAGE(,)</f>
        <v>0</v>
      </c>
      <c r="M18" s="217" t="s">
        <v>195</v>
      </c>
      <c r="N18" s="54">
        <f t="shared" ref="N18:N20" si="5">AVERAGE(1)</f>
        <v>1</v>
      </c>
      <c r="O18" s="179" t="s">
        <v>610</v>
      </c>
      <c r="P18" s="46"/>
      <c r="Q18" s="46"/>
    </row>
    <row r="19" spans="1:17" ht="49.5" customHeight="1" thickBot="1">
      <c r="A19" s="39"/>
      <c r="B19" s="275"/>
      <c r="C19" s="51" t="s">
        <v>90</v>
      </c>
      <c r="D19" s="12" t="s">
        <v>196</v>
      </c>
      <c r="E19" s="20" t="s">
        <v>197</v>
      </c>
      <c r="F19" s="20" t="s">
        <v>198</v>
      </c>
      <c r="G19" s="195" t="s">
        <v>199</v>
      </c>
      <c r="H19" s="202" t="s">
        <v>623</v>
      </c>
      <c r="I19" s="197">
        <f t="shared" si="3"/>
        <v>0</v>
      </c>
      <c r="J19" s="212" t="s">
        <v>194</v>
      </c>
      <c r="K19" s="225" t="s">
        <v>638</v>
      </c>
      <c r="L19" s="203">
        <f t="shared" si="4"/>
        <v>0</v>
      </c>
      <c r="M19" s="226" t="s">
        <v>200</v>
      </c>
      <c r="N19" s="54">
        <f t="shared" si="5"/>
        <v>1</v>
      </c>
      <c r="O19" s="179" t="s">
        <v>610</v>
      </c>
      <c r="P19" s="46"/>
      <c r="Q19" s="46"/>
    </row>
    <row r="20" spans="1:17" ht="49.5" customHeight="1" thickBot="1">
      <c r="A20" s="39"/>
      <c r="B20" s="276"/>
      <c r="C20" s="61" t="s">
        <v>201</v>
      </c>
      <c r="D20" s="62" t="s">
        <v>202</v>
      </c>
      <c r="E20" s="63" t="s">
        <v>203</v>
      </c>
      <c r="F20" s="63" t="s">
        <v>30</v>
      </c>
      <c r="G20" s="218" t="s">
        <v>204</v>
      </c>
      <c r="H20" s="219" t="s">
        <v>623</v>
      </c>
      <c r="I20" s="220">
        <f t="shared" si="3"/>
        <v>0</v>
      </c>
      <c r="J20" s="221" t="s">
        <v>194</v>
      </c>
      <c r="K20" s="227" t="s">
        <v>205</v>
      </c>
      <c r="L20" s="222">
        <f>AVERAGE(0)</f>
        <v>0</v>
      </c>
      <c r="M20" s="228" t="s">
        <v>206</v>
      </c>
      <c r="N20" s="64">
        <f t="shared" si="5"/>
        <v>1</v>
      </c>
      <c r="O20" s="179" t="s">
        <v>649</v>
      </c>
      <c r="P20" s="46"/>
      <c r="Q20" s="46"/>
    </row>
    <row r="21" spans="1:17" ht="42" customHeight="1" thickTop="1" thickBot="1">
      <c r="A21" s="65"/>
      <c r="B21" s="172" t="s">
        <v>207</v>
      </c>
      <c r="C21" s="174"/>
      <c r="D21" s="175"/>
      <c r="E21" s="175"/>
      <c r="F21" s="175"/>
      <c r="G21" s="175"/>
      <c r="H21" s="175"/>
      <c r="I21" s="175"/>
      <c r="J21" s="175"/>
      <c r="K21" s="176"/>
      <c r="L21" s="177">
        <f>AVERAGE(L6:L20)</f>
        <v>0.71666666666666667</v>
      </c>
      <c r="M21" s="168"/>
      <c r="N21" s="173">
        <f>AVERAGE(N6:N20)</f>
        <v>0.9</v>
      </c>
      <c r="O21" s="55"/>
      <c r="P21" s="46"/>
      <c r="Q21" s="46"/>
    </row>
    <row r="22" spans="1:17" ht="11.25" customHeight="1" thickTop="1">
      <c r="A22" s="39"/>
      <c r="B22" s="66"/>
      <c r="C22" s="66"/>
      <c r="D22" s="66"/>
      <c r="E22" s="66"/>
      <c r="F22" s="66"/>
      <c r="G22" s="66"/>
      <c r="H22" s="67"/>
      <c r="I22" s="68"/>
      <c r="J22" s="42"/>
      <c r="K22" s="67"/>
      <c r="L22" s="68"/>
      <c r="M22" s="67"/>
    </row>
    <row r="23" spans="1:17" ht="11.25" customHeight="1">
      <c r="A23" s="39"/>
      <c r="B23" s="66"/>
      <c r="C23" s="66"/>
      <c r="D23" s="66"/>
      <c r="E23" s="66"/>
      <c r="F23" s="66"/>
      <c r="G23" s="66"/>
      <c r="H23" s="67"/>
      <c r="I23" s="68"/>
      <c r="J23" s="42"/>
      <c r="K23" s="67"/>
      <c r="L23" s="68"/>
      <c r="M23" s="67"/>
    </row>
    <row r="24" spans="1:17" ht="11.25" customHeight="1">
      <c r="A24" s="39"/>
      <c r="B24" s="66"/>
      <c r="C24" s="66"/>
      <c r="D24" s="66"/>
      <c r="E24" s="66"/>
      <c r="F24" s="66"/>
      <c r="G24" s="66"/>
      <c r="H24" s="67"/>
      <c r="I24" s="68"/>
      <c r="J24" s="42"/>
      <c r="K24" s="67"/>
      <c r="L24" s="68"/>
      <c r="M24" s="67"/>
    </row>
    <row r="25" spans="1:17" ht="11.25" customHeight="1">
      <c r="A25" s="39"/>
      <c r="B25" s="66"/>
      <c r="C25" s="66"/>
      <c r="D25" s="66"/>
      <c r="E25" s="66"/>
      <c r="F25" s="66"/>
      <c r="G25" s="66"/>
      <c r="H25" s="67"/>
      <c r="I25" s="68"/>
      <c r="J25" s="42"/>
      <c r="K25" s="67"/>
      <c r="L25" s="68"/>
      <c r="M25" s="67"/>
    </row>
    <row r="26" spans="1:17" ht="11.25" customHeight="1">
      <c r="A26" s="39"/>
      <c r="B26" s="66"/>
      <c r="C26" s="66"/>
      <c r="D26" s="66"/>
      <c r="E26" s="66"/>
      <c r="F26" s="66"/>
      <c r="G26" s="66"/>
      <c r="H26" s="67"/>
      <c r="I26" s="68"/>
      <c r="J26" s="42"/>
      <c r="K26" s="67"/>
      <c r="L26" s="68"/>
      <c r="M26" s="67"/>
    </row>
    <row r="27" spans="1:17" ht="11.25" customHeight="1">
      <c r="A27" s="39"/>
      <c r="B27" s="66"/>
      <c r="C27" s="66"/>
      <c r="D27" s="66"/>
      <c r="E27" s="66"/>
      <c r="F27" s="66"/>
      <c r="G27" s="66"/>
      <c r="H27" s="67"/>
      <c r="I27" s="68"/>
      <c r="J27" s="42"/>
      <c r="K27" s="67"/>
      <c r="L27" s="68"/>
      <c r="M27" s="67"/>
    </row>
    <row r="28" spans="1:17" ht="11.25" customHeight="1">
      <c r="A28" s="39"/>
      <c r="B28" s="66"/>
      <c r="C28" s="66"/>
      <c r="D28" s="66"/>
      <c r="E28" s="66"/>
      <c r="F28" s="66"/>
      <c r="G28" s="66"/>
      <c r="H28" s="67"/>
      <c r="I28" s="68"/>
      <c r="J28" s="42"/>
      <c r="K28" s="67"/>
      <c r="L28" s="68"/>
      <c r="M28" s="67"/>
    </row>
    <row r="29" spans="1:17" ht="11.25" customHeight="1">
      <c r="A29" s="39"/>
      <c r="B29" s="66"/>
      <c r="C29" s="66"/>
      <c r="D29" s="66"/>
      <c r="E29" s="66"/>
      <c r="F29" s="66"/>
      <c r="G29" s="66"/>
      <c r="H29" s="67"/>
      <c r="I29" s="68"/>
      <c r="J29" s="42"/>
      <c r="K29" s="67"/>
      <c r="L29" s="68"/>
      <c r="M29" s="67"/>
    </row>
    <row r="30" spans="1:17" ht="11.25" customHeight="1">
      <c r="A30" s="39"/>
      <c r="B30" s="66"/>
      <c r="C30" s="66"/>
      <c r="D30" s="66"/>
      <c r="E30" s="66"/>
      <c r="F30" s="66"/>
      <c r="G30" s="66"/>
      <c r="H30" s="67"/>
      <c r="I30" s="68"/>
      <c r="J30" s="42"/>
      <c r="K30" s="67"/>
      <c r="L30" s="68"/>
      <c r="M30" s="67"/>
    </row>
    <row r="31" spans="1:17" ht="11.25" customHeight="1">
      <c r="A31" s="39"/>
      <c r="B31" s="66"/>
      <c r="C31" s="66"/>
      <c r="D31" s="66"/>
      <c r="E31" s="66"/>
      <c r="F31" s="66"/>
      <c r="G31" s="66"/>
      <c r="H31" s="67"/>
      <c r="I31" s="68"/>
      <c r="J31" s="42"/>
      <c r="K31" s="67"/>
      <c r="L31" s="68"/>
      <c r="M31" s="67"/>
    </row>
    <row r="32" spans="1:17" ht="11.25" customHeight="1">
      <c r="A32" s="39"/>
      <c r="B32" s="66"/>
      <c r="C32" s="66"/>
      <c r="D32" s="66"/>
      <c r="E32" s="66"/>
      <c r="F32" s="66"/>
      <c r="G32" s="66"/>
      <c r="H32" s="67"/>
      <c r="I32" s="68"/>
      <c r="J32" s="42"/>
      <c r="K32" s="67"/>
      <c r="L32" s="68"/>
      <c r="M32" s="67"/>
    </row>
    <row r="33" spans="1:13" ht="11.25" customHeight="1">
      <c r="A33" s="39"/>
      <c r="B33" s="66"/>
      <c r="C33" s="66"/>
      <c r="D33" s="66"/>
      <c r="E33" s="66"/>
      <c r="F33" s="66"/>
      <c r="G33" s="66"/>
      <c r="H33" s="67"/>
      <c r="I33" s="68"/>
      <c r="J33" s="42"/>
      <c r="K33" s="67"/>
      <c r="L33" s="68"/>
      <c r="M33" s="67"/>
    </row>
    <row r="34" spans="1:13" ht="11.25" customHeight="1">
      <c r="A34" s="39"/>
      <c r="B34" s="66"/>
      <c r="C34" s="66"/>
      <c r="D34" s="66"/>
      <c r="E34" s="66"/>
      <c r="F34" s="66"/>
      <c r="G34" s="66"/>
      <c r="H34" s="67"/>
      <c r="I34" s="68"/>
      <c r="J34" s="42"/>
      <c r="K34" s="67"/>
      <c r="L34" s="68"/>
      <c r="M34" s="67"/>
    </row>
    <row r="35" spans="1:13" ht="11.25" customHeight="1">
      <c r="A35" s="39"/>
      <c r="B35" s="66"/>
      <c r="C35" s="66"/>
      <c r="D35" s="66"/>
      <c r="E35" s="66"/>
      <c r="F35" s="66"/>
      <c r="G35" s="66"/>
      <c r="H35" s="67"/>
      <c r="I35" s="68"/>
      <c r="J35" s="42"/>
      <c r="K35" s="67"/>
      <c r="L35" s="68"/>
      <c r="M35" s="67"/>
    </row>
    <row r="36" spans="1:13" ht="11.25" customHeight="1">
      <c r="A36" s="39"/>
      <c r="B36" s="66"/>
      <c r="C36" s="66"/>
      <c r="D36" s="66"/>
      <c r="E36" s="66"/>
      <c r="F36" s="66"/>
      <c r="G36" s="66"/>
      <c r="H36" s="67"/>
      <c r="I36" s="68"/>
      <c r="J36" s="42"/>
      <c r="K36" s="67"/>
      <c r="L36" s="68"/>
      <c r="M36" s="67"/>
    </row>
    <row r="37" spans="1:13" ht="11.25" customHeight="1">
      <c r="A37" s="39"/>
      <c r="B37" s="66"/>
      <c r="C37" s="66"/>
      <c r="D37" s="66"/>
      <c r="E37" s="66"/>
      <c r="F37" s="66"/>
      <c r="G37" s="66"/>
      <c r="H37" s="67"/>
      <c r="I37" s="68"/>
      <c r="J37" s="42"/>
      <c r="K37" s="67"/>
      <c r="L37" s="68"/>
      <c r="M37" s="67"/>
    </row>
    <row r="38" spans="1:13" ht="11.25" customHeight="1">
      <c r="A38" s="39"/>
      <c r="B38" s="66"/>
      <c r="C38" s="66"/>
      <c r="D38" s="66"/>
      <c r="E38" s="66"/>
      <c r="F38" s="66"/>
      <c r="G38" s="66"/>
      <c r="H38" s="67"/>
      <c r="I38" s="68"/>
      <c r="J38" s="42"/>
      <c r="K38" s="67"/>
      <c r="L38" s="68"/>
      <c r="M38" s="67"/>
    </row>
    <row r="39" spans="1:13" ht="11.25" customHeight="1">
      <c r="A39" s="39"/>
      <c r="B39" s="66"/>
      <c r="C39" s="66"/>
      <c r="D39" s="66"/>
      <c r="E39" s="66"/>
      <c r="F39" s="66"/>
      <c r="G39" s="66"/>
      <c r="H39" s="67"/>
      <c r="I39" s="68"/>
      <c r="J39" s="42"/>
      <c r="K39" s="67"/>
      <c r="L39" s="68"/>
      <c r="M39" s="67"/>
    </row>
    <row r="40" spans="1:13" ht="11.25" customHeight="1">
      <c r="A40" s="39"/>
      <c r="B40" s="66"/>
      <c r="C40" s="66"/>
      <c r="D40" s="66"/>
      <c r="E40" s="66"/>
      <c r="F40" s="66"/>
      <c r="G40" s="66"/>
      <c r="H40" s="67"/>
      <c r="I40" s="68"/>
      <c r="J40" s="42"/>
      <c r="K40" s="67"/>
      <c r="L40" s="68"/>
      <c r="M40" s="67"/>
    </row>
    <row r="41" spans="1:13" ht="11.25" customHeight="1">
      <c r="A41" s="39"/>
      <c r="B41" s="66"/>
      <c r="C41" s="66"/>
      <c r="D41" s="66"/>
      <c r="E41" s="66"/>
      <c r="F41" s="66"/>
      <c r="G41" s="66"/>
      <c r="H41" s="67"/>
      <c r="I41" s="68"/>
      <c r="J41" s="42"/>
      <c r="K41" s="67"/>
      <c r="L41" s="68"/>
      <c r="M41" s="67"/>
    </row>
    <row r="42" spans="1:13" ht="11.25" customHeight="1">
      <c r="A42" s="39"/>
      <c r="B42" s="66"/>
      <c r="C42" s="66"/>
      <c r="D42" s="66"/>
      <c r="E42" s="66"/>
      <c r="F42" s="66"/>
      <c r="G42" s="66"/>
      <c r="H42" s="67"/>
      <c r="I42" s="68"/>
      <c r="J42" s="42"/>
      <c r="K42" s="67"/>
      <c r="L42" s="68"/>
      <c r="M42" s="67"/>
    </row>
    <row r="43" spans="1:13" ht="11.25" customHeight="1">
      <c r="A43" s="39"/>
      <c r="B43" s="66"/>
      <c r="C43" s="66"/>
      <c r="D43" s="66"/>
      <c r="E43" s="66"/>
      <c r="F43" s="66"/>
      <c r="G43" s="66"/>
      <c r="H43" s="67"/>
      <c r="I43" s="68"/>
      <c r="J43" s="42"/>
      <c r="K43" s="67"/>
      <c r="L43" s="68"/>
      <c r="M43" s="67"/>
    </row>
    <row r="44" spans="1:13" ht="11.25" customHeight="1">
      <c r="A44" s="39"/>
      <c r="B44" s="66"/>
      <c r="C44" s="66"/>
      <c r="D44" s="66"/>
      <c r="E44" s="66"/>
      <c r="F44" s="66"/>
      <c r="G44" s="66"/>
      <c r="H44" s="67"/>
      <c r="I44" s="68"/>
      <c r="J44" s="42"/>
      <c r="K44" s="67"/>
      <c r="L44" s="68"/>
      <c r="M44" s="67"/>
    </row>
    <row r="45" spans="1:13" ht="11.25" customHeight="1">
      <c r="A45" s="39"/>
      <c r="B45" s="66"/>
      <c r="C45" s="66"/>
      <c r="D45" s="66"/>
      <c r="E45" s="66"/>
      <c r="F45" s="66"/>
      <c r="G45" s="66"/>
      <c r="H45" s="67"/>
      <c r="I45" s="68"/>
      <c r="J45" s="42"/>
      <c r="K45" s="67"/>
      <c r="L45" s="68"/>
      <c r="M45" s="67"/>
    </row>
    <row r="46" spans="1:13" ht="11.25" customHeight="1">
      <c r="A46" s="39"/>
      <c r="B46" s="66"/>
      <c r="C46" s="66"/>
      <c r="D46" s="66"/>
      <c r="E46" s="66"/>
      <c r="F46" s="66"/>
      <c r="G46" s="66"/>
      <c r="H46" s="67"/>
      <c r="I46" s="68"/>
      <c r="J46" s="42"/>
      <c r="K46" s="67"/>
      <c r="L46" s="68"/>
      <c r="M46" s="67"/>
    </row>
    <row r="47" spans="1:13" ht="11.25" customHeight="1">
      <c r="A47" s="39"/>
      <c r="B47" s="66"/>
      <c r="C47" s="66"/>
      <c r="D47" s="66"/>
      <c r="E47" s="66"/>
      <c r="F47" s="66"/>
      <c r="G47" s="66"/>
      <c r="H47" s="67"/>
      <c r="I47" s="68"/>
      <c r="J47" s="42"/>
      <c r="K47" s="67"/>
      <c r="L47" s="68"/>
      <c r="M47" s="67"/>
    </row>
    <row r="48" spans="1:13" ht="11.25" customHeight="1">
      <c r="A48" s="39"/>
      <c r="B48" s="66"/>
      <c r="C48" s="66"/>
      <c r="D48" s="66"/>
      <c r="E48" s="66"/>
      <c r="F48" s="66"/>
      <c r="G48" s="66"/>
      <c r="H48" s="67"/>
      <c r="I48" s="68"/>
      <c r="J48" s="42"/>
      <c r="K48" s="67"/>
      <c r="L48" s="68"/>
      <c r="M48" s="67"/>
    </row>
    <row r="49" spans="1:13" ht="11.25" customHeight="1">
      <c r="A49" s="39"/>
      <c r="B49" s="66"/>
      <c r="C49" s="66"/>
      <c r="D49" s="66"/>
      <c r="E49" s="66"/>
      <c r="F49" s="66"/>
      <c r="G49" s="66"/>
      <c r="H49" s="67"/>
      <c r="I49" s="68"/>
      <c r="J49" s="42"/>
      <c r="K49" s="67"/>
      <c r="L49" s="68"/>
      <c r="M49" s="67"/>
    </row>
    <row r="50" spans="1:13" ht="11.25" customHeight="1">
      <c r="A50" s="39"/>
      <c r="B50" s="66"/>
      <c r="C50" s="66"/>
      <c r="D50" s="66"/>
      <c r="E50" s="66"/>
      <c r="F50" s="66"/>
      <c r="G50" s="66"/>
      <c r="H50" s="67"/>
      <c r="I50" s="68"/>
      <c r="J50" s="42"/>
      <c r="K50" s="67"/>
      <c r="L50" s="68"/>
      <c r="M50" s="67"/>
    </row>
    <row r="51" spans="1:13" ht="11.25" customHeight="1">
      <c r="A51" s="39"/>
      <c r="B51" s="66"/>
      <c r="C51" s="66"/>
      <c r="D51" s="66"/>
      <c r="E51" s="66"/>
      <c r="F51" s="66"/>
      <c r="G51" s="66"/>
      <c r="H51" s="67"/>
      <c r="I51" s="68"/>
      <c r="J51" s="42"/>
      <c r="K51" s="67"/>
      <c r="L51" s="68"/>
      <c r="M51" s="67"/>
    </row>
    <row r="52" spans="1:13" ht="11.25" customHeight="1">
      <c r="A52" s="39"/>
      <c r="B52" s="66"/>
      <c r="C52" s="66"/>
      <c r="D52" s="66"/>
      <c r="E52" s="66"/>
      <c r="F52" s="66"/>
      <c r="G52" s="66"/>
      <c r="H52" s="67"/>
      <c r="I52" s="68"/>
      <c r="J52" s="42"/>
      <c r="K52" s="67"/>
      <c r="L52" s="68"/>
      <c r="M52" s="67"/>
    </row>
    <row r="53" spans="1:13" ht="11.25" customHeight="1">
      <c r="A53" s="39"/>
      <c r="B53" s="66"/>
      <c r="C53" s="66"/>
      <c r="D53" s="66"/>
      <c r="E53" s="66"/>
      <c r="F53" s="66"/>
      <c r="G53" s="66"/>
      <c r="H53" s="67"/>
      <c r="I53" s="68"/>
      <c r="J53" s="42"/>
      <c r="K53" s="67"/>
      <c r="L53" s="68"/>
      <c r="M53" s="67"/>
    </row>
    <row r="54" spans="1:13" ht="11.25" customHeight="1">
      <c r="A54" s="39"/>
      <c r="B54" s="66"/>
      <c r="C54" s="66"/>
      <c r="D54" s="66"/>
      <c r="E54" s="66"/>
      <c r="F54" s="66"/>
      <c r="G54" s="66"/>
      <c r="H54" s="67"/>
      <c r="I54" s="68"/>
      <c r="J54" s="42"/>
      <c r="K54" s="67"/>
      <c r="L54" s="68"/>
      <c r="M54" s="67"/>
    </row>
    <row r="55" spans="1:13" ht="11.25" customHeight="1">
      <c r="A55" s="39"/>
      <c r="B55" s="66"/>
      <c r="C55" s="66"/>
      <c r="D55" s="66"/>
      <c r="E55" s="66"/>
      <c r="F55" s="66"/>
      <c r="G55" s="66"/>
      <c r="H55" s="67"/>
      <c r="I55" s="68"/>
      <c r="J55" s="42"/>
      <c r="K55" s="67"/>
      <c r="L55" s="68"/>
      <c r="M55" s="67"/>
    </row>
    <row r="56" spans="1:13" ht="11.25" customHeight="1">
      <c r="A56" s="39"/>
      <c r="B56" s="66"/>
      <c r="C56" s="66"/>
      <c r="D56" s="66"/>
      <c r="E56" s="66"/>
      <c r="F56" s="66"/>
      <c r="G56" s="66"/>
      <c r="H56" s="67"/>
      <c r="I56" s="68"/>
      <c r="J56" s="42"/>
      <c r="K56" s="67"/>
      <c r="L56" s="68"/>
      <c r="M56" s="67"/>
    </row>
    <row r="57" spans="1:13" ht="11.25" customHeight="1">
      <c r="A57" s="39"/>
      <c r="B57" s="66"/>
      <c r="C57" s="66"/>
      <c r="D57" s="66"/>
      <c r="E57" s="66"/>
      <c r="F57" s="66"/>
      <c r="G57" s="66"/>
      <c r="H57" s="67"/>
      <c r="I57" s="68"/>
      <c r="J57" s="42"/>
      <c r="K57" s="67"/>
      <c r="L57" s="68"/>
      <c r="M57" s="67"/>
    </row>
    <row r="58" spans="1:13" ht="11.25" customHeight="1">
      <c r="A58" s="39"/>
      <c r="B58" s="66"/>
      <c r="C58" s="66"/>
      <c r="D58" s="66"/>
      <c r="E58" s="66"/>
      <c r="F58" s="66"/>
      <c r="G58" s="66"/>
      <c r="H58" s="67"/>
      <c r="I58" s="68"/>
      <c r="J58" s="42"/>
      <c r="K58" s="67"/>
      <c r="L58" s="68"/>
      <c r="M58" s="67"/>
    </row>
    <row r="59" spans="1:13" ht="11.25" customHeight="1">
      <c r="A59" s="39"/>
      <c r="B59" s="66"/>
      <c r="C59" s="66"/>
      <c r="D59" s="66"/>
      <c r="E59" s="66"/>
      <c r="F59" s="66"/>
      <c r="G59" s="66"/>
      <c r="H59" s="67"/>
      <c r="I59" s="68"/>
      <c r="J59" s="42"/>
      <c r="K59" s="67"/>
      <c r="L59" s="68"/>
      <c r="M59" s="67"/>
    </row>
    <row r="60" spans="1:13" ht="11.25" customHeight="1">
      <c r="A60" s="39"/>
      <c r="B60" s="66"/>
      <c r="C60" s="66"/>
      <c r="D60" s="66"/>
      <c r="E60" s="66"/>
      <c r="F60" s="66"/>
      <c r="G60" s="66"/>
      <c r="H60" s="67"/>
      <c r="I60" s="68"/>
      <c r="J60" s="42"/>
      <c r="K60" s="67"/>
      <c r="L60" s="68"/>
      <c r="M60" s="67"/>
    </row>
    <row r="61" spans="1:13" ht="11.25" customHeight="1">
      <c r="A61" s="39"/>
      <c r="B61" s="66"/>
      <c r="C61" s="66"/>
      <c r="D61" s="66"/>
      <c r="E61" s="66"/>
      <c r="F61" s="66"/>
      <c r="G61" s="66"/>
      <c r="H61" s="67"/>
      <c r="I61" s="68"/>
      <c r="J61" s="42"/>
      <c r="K61" s="67"/>
      <c r="L61" s="68"/>
      <c r="M61" s="67"/>
    </row>
    <row r="62" spans="1:13" ht="11.25" customHeight="1">
      <c r="A62" s="39"/>
      <c r="B62" s="66"/>
      <c r="C62" s="66"/>
      <c r="D62" s="66"/>
      <c r="E62" s="66"/>
      <c r="F62" s="66"/>
      <c r="G62" s="66"/>
      <c r="H62" s="67"/>
      <c r="I62" s="68"/>
      <c r="J62" s="42"/>
      <c r="K62" s="67"/>
      <c r="L62" s="68"/>
      <c r="M62" s="67"/>
    </row>
    <row r="63" spans="1:13" ht="11.25" customHeight="1">
      <c r="A63" s="39"/>
      <c r="B63" s="66"/>
      <c r="C63" s="66"/>
      <c r="D63" s="66"/>
      <c r="E63" s="66"/>
      <c r="F63" s="66"/>
      <c r="G63" s="66"/>
      <c r="H63" s="67"/>
      <c r="I63" s="68"/>
      <c r="J63" s="42"/>
      <c r="K63" s="67"/>
      <c r="L63" s="68"/>
      <c r="M63" s="67"/>
    </row>
    <row r="64" spans="1:13" ht="11.25" customHeight="1">
      <c r="A64" s="39"/>
      <c r="B64" s="66"/>
      <c r="C64" s="66"/>
      <c r="D64" s="66"/>
      <c r="E64" s="66"/>
      <c r="F64" s="66"/>
      <c r="G64" s="66"/>
      <c r="H64" s="67"/>
      <c r="I64" s="68"/>
      <c r="J64" s="42"/>
      <c r="K64" s="67"/>
      <c r="L64" s="68"/>
      <c r="M64" s="67"/>
    </row>
    <row r="65" spans="1:13" ht="11.25" customHeight="1">
      <c r="A65" s="39"/>
      <c r="B65" s="66"/>
      <c r="C65" s="66"/>
      <c r="D65" s="66"/>
      <c r="E65" s="66"/>
      <c r="F65" s="66"/>
      <c r="G65" s="66"/>
      <c r="H65" s="67"/>
      <c r="I65" s="68"/>
      <c r="J65" s="42"/>
      <c r="K65" s="67"/>
      <c r="L65" s="68"/>
      <c r="M65" s="67"/>
    </row>
    <row r="66" spans="1:13" ht="11.25" customHeight="1">
      <c r="A66" s="39"/>
      <c r="B66" s="66"/>
      <c r="C66" s="66"/>
      <c r="D66" s="66"/>
      <c r="E66" s="66"/>
      <c r="F66" s="66"/>
      <c r="G66" s="66"/>
      <c r="H66" s="67"/>
      <c r="I66" s="68"/>
      <c r="J66" s="42"/>
      <c r="K66" s="67"/>
      <c r="L66" s="68"/>
      <c r="M66" s="67"/>
    </row>
    <row r="67" spans="1:13" ht="11.25" customHeight="1">
      <c r="A67" s="39"/>
      <c r="B67" s="66"/>
      <c r="C67" s="66"/>
      <c r="D67" s="66"/>
      <c r="E67" s="66"/>
      <c r="F67" s="66"/>
      <c r="G67" s="66"/>
      <c r="H67" s="67"/>
      <c r="I67" s="68"/>
      <c r="J67" s="42"/>
      <c r="K67" s="67"/>
      <c r="L67" s="68"/>
      <c r="M67" s="67"/>
    </row>
    <row r="68" spans="1:13" ht="11.25" customHeight="1">
      <c r="A68" s="39"/>
      <c r="B68" s="66"/>
      <c r="C68" s="66"/>
      <c r="D68" s="66"/>
      <c r="E68" s="66"/>
      <c r="F68" s="66"/>
      <c r="G68" s="66"/>
      <c r="H68" s="67"/>
      <c r="I68" s="68"/>
      <c r="J68" s="42"/>
      <c r="K68" s="67"/>
      <c r="L68" s="68"/>
      <c r="M68" s="67"/>
    </row>
    <row r="69" spans="1:13" ht="11.25" customHeight="1">
      <c r="A69" s="39"/>
      <c r="B69" s="66"/>
      <c r="C69" s="66"/>
      <c r="D69" s="66"/>
      <c r="E69" s="66"/>
      <c r="F69" s="66"/>
      <c r="G69" s="66"/>
      <c r="H69" s="67"/>
      <c r="I69" s="68"/>
      <c r="J69" s="42"/>
      <c r="K69" s="67"/>
      <c r="L69" s="68"/>
      <c r="M69" s="67"/>
    </row>
    <row r="70" spans="1:13" ht="11.25" customHeight="1">
      <c r="A70" s="39"/>
      <c r="B70" s="66"/>
      <c r="C70" s="66"/>
      <c r="D70" s="66"/>
      <c r="E70" s="66"/>
      <c r="F70" s="66"/>
      <c r="G70" s="66"/>
      <c r="H70" s="67"/>
      <c r="I70" s="68"/>
      <c r="J70" s="42"/>
      <c r="K70" s="67"/>
      <c r="L70" s="68"/>
      <c r="M70" s="67"/>
    </row>
    <row r="71" spans="1:13" ht="11.25" customHeight="1">
      <c r="A71" s="39"/>
      <c r="B71" s="66"/>
      <c r="C71" s="66"/>
      <c r="D71" s="66"/>
      <c r="E71" s="66"/>
      <c r="F71" s="66"/>
      <c r="G71" s="66"/>
      <c r="H71" s="67"/>
      <c r="I71" s="68"/>
      <c r="J71" s="42"/>
      <c r="K71" s="67"/>
      <c r="L71" s="68"/>
      <c r="M71" s="67"/>
    </row>
    <row r="72" spans="1:13" ht="11.25" customHeight="1">
      <c r="A72" s="39"/>
      <c r="B72" s="66"/>
      <c r="C72" s="66"/>
      <c r="D72" s="66"/>
      <c r="E72" s="66"/>
      <c r="F72" s="66"/>
      <c r="G72" s="66"/>
      <c r="H72" s="67"/>
      <c r="I72" s="68"/>
      <c r="J72" s="42"/>
      <c r="K72" s="67"/>
      <c r="L72" s="68"/>
      <c r="M72" s="67"/>
    </row>
    <row r="73" spans="1:13" ht="11.25" customHeight="1">
      <c r="A73" s="39"/>
      <c r="B73" s="66"/>
      <c r="C73" s="66"/>
      <c r="D73" s="66"/>
      <c r="E73" s="66"/>
      <c r="F73" s="66"/>
      <c r="G73" s="66"/>
      <c r="H73" s="67"/>
      <c r="I73" s="68"/>
      <c r="J73" s="42"/>
      <c r="K73" s="67"/>
      <c r="L73" s="68"/>
      <c r="M73" s="67"/>
    </row>
    <row r="74" spans="1:13" ht="11.25" customHeight="1">
      <c r="A74" s="39"/>
      <c r="B74" s="66"/>
      <c r="C74" s="66"/>
      <c r="D74" s="66"/>
      <c r="E74" s="66"/>
      <c r="F74" s="66"/>
      <c r="G74" s="66"/>
      <c r="H74" s="67"/>
      <c r="I74" s="68"/>
      <c r="J74" s="42"/>
      <c r="K74" s="67"/>
      <c r="L74" s="68"/>
      <c r="M74" s="67"/>
    </row>
    <row r="75" spans="1:13" ht="11.25" customHeight="1">
      <c r="A75" s="39"/>
      <c r="B75" s="66"/>
      <c r="C75" s="66"/>
      <c r="D75" s="66"/>
      <c r="E75" s="66"/>
      <c r="F75" s="66"/>
      <c r="G75" s="66"/>
      <c r="H75" s="67"/>
      <c r="I75" s="68"/>
      <c r="J75" s="42"/>
      <c r="K75" s="67"/>
      <c r="L75" s="68"/>
      <c r="M75" s="67"/>
    </row>
    <row r="76" spans="1:13" ht="11.25" customHeight="1">
      <c r="A76" s="39"/>
      <c r="B76" s="66"/>
      <c r="C76" s="66"/>
      <c r="D76" s="66"/>
      <c r="E76" s="66"/>
      <c r="F76" s="66"/>
      <c r="G76" s="66"/>
      <c r="H76" s="67"/>
      <c r="I76" s="68"/>
      <c r="J76" s="42"/>
      <c r="K76" s="67"/>
      <c r="L76" s="68"/>
      <c r="M76" s="67"/>
    </row>
    <row r="77" spans="1:13" ht="11.25" customHeight="1">
      <c r="A77" s="39"/>
      <c r="B77" s="66"/>
      <c r="C77" s="66"/>
      <c r="D77" s="66"/>
      <c r="E77" s="66"/>
      <c r="F77" s="66"/>
      <c r="G77" s="66"/>
      <c r="H77" s="67"/>
      <c r="I77" s="68"/>
      <c r="J77" s="42"/>
      <c r="K77" s="67"/>
      <c r="L77" s="68"/>
      <c r="M77" s="67"/>
    </row>
    <row r="78" spans="1:13" ht="11.25" customHeight="1">
      <c r="A78" s="39"/>
      <c r="B78" s="66"/>
      <c r="C78" s="66"/>
      <c r="D78" s="66"/>
      <c r="E78" s="66"/>
      <c r="F78" s="66"/>
      <c r="G78" s="66"/>
      <c r="H78" s="67"/>
      <c r="I78" s="68"/>
      <c r="J78" s="42"/>
      <c r="K78" s="67"/>
      <c r="L78" s="68"/>
      <c r="M78" s="67"/>
    </row>
    <row r="79" spans="1:13" ht="11.25" customHeight="1">
      <c r="A79" s="39"/>
      <c r="B79" s="66"/>
      <c r="C79" s="66"/>
      <c r="D79" s="66"/>
      <c r="E79" s="66"/>
      <c r="F79" s="66"/>
      <c r="G79" s="66"/>
      <c r="H79" s="67"/>
      <c r="I79" s="68"/>
      <c r="J79" s="42"/>
      <c r="K79" s="67"/>
      <c r="L79" s="68"/>
      <c r="M79" s="67"/>
    </row>
    <row r="80" spans="1:13" ht="11.25" customHeight="1">
      <c r="A80" s="39"/>
      <c r="B80" s="66"/>
      <c r="C80" s="66"/>
      <c r="D80" s="66"/>
      <c r="E80" s="66"/>
      <c r="F80" s="66"/>
      <c r="G80" s="66"/>
      <c r="H80" s="67"/>
      <c r="I80" s="68"/>
      <c r="J80" s="42"/>
      <c r="K80" s="67"/>
      <c r="L80" s="68"/>
      <c r="M80" s="67"/>
    </row>
    <row r="81" spans="1:13" ht="11.25" customHeight="1">
      <c r="A81" s="39"/>
      <c r="B81" s="66"/>
      <c r="C81" s="66"/>
      <c r="D81" s="66"/>
      <c r="E81" s="66"/>
      <c r="F81" s="66"/>
      <c r="G81" s="66"/>
      <c r="H81" s="67"/>
      <c r="I81" s="68"/>
      <c r="J81" s="42"/>
      <c r="K81" s="67"/>
      <c r="L81" s="68"/>
      <c r="M81" s="67"/>
    </row>
    <row r="82" spans="1:13" ht="11.25" customHeight="1">
      <c r="A82" s="39"/>
      <c r="B82" s="66"/>
      <c r="C82" s="66"/>
      <c r="D82" s="66"/>
      <c r="E82" s="66"/>
      <c r="F82" s="66"/>
      <c r="G82" s="66"/>
      <c r="H82" s="67"/>
      <c r="I82" s="68"/>
      <c r="J82" s="42"/>
      <c r="K82" s="67"/>
      <c r="L82" s="68"/>
      <c r="M82" s="67"/>
    </row>
    <row r="83" spans="1:13" ht="11.25" customHeight="1">
      <c r="A83" s="39"/>
      <c r="B83" s="66"/>
      <c r="C83" s="66"/>
      <c r="D83" s="66"/>
      <c r="E83" s="66"/>
      <c r="F83" s="66"/>
      <c r="G83" s="66"/>
      <c r="H83" s="67"/>
      <c r="I83" s="68"/>
      <c r="J83" s="42"/>
      <c r="K83" s="67"/>
      <c r="L83" s="68"/>
      <c r="M83" s="67"/>
    </row>
    <row r="84" spans="1:13" ht="11.25" customHeight="1">
      <c r="A84" s="39"/>
      <c r="B84" s="66"/>
      <c r="C84" s="66"/>
      <c r="D84" s="66"/>
      <c r="E84" s="66"/>
      <c r="F84" s="66"/>
      <c r="G84" s="66"/>
      <c r="H84" s="67"/>
      <c r="I84" s="68"/>
      <c r="J84" s="42"/>
      <c r="K84" s="67"/>
      <c r="L84" s="68"/>
      <c r="M84" s="67"/>
    </row>
    <row r="85" spans="1:13" ht="11.25" customHeight="1">
      <c r="A85" s="39"/>
      <c r="B85" s="66"/>
      <c r="C85" s="66"/>
      <c r="D85" s="66"/>
      <c r="E85" s="66"/>
      <c r="F85" s="66"/>
      <c r="G85" s="66"/>
      <c r="H85" s="67"/>
      <c r="I85" s="68"/>
      <c r="J85" s="42"/>
      <c r="K85" s="67"/>
      <c r="L85" s="68"/>
      <c r="M85" s="67"/>
    </row>
    <row r="86" spans="1:13" ht="11.25" customHeight="1">
      <c r="A86" s="39"/>
      <c r="B86" s="66"/>
      <c r="C86" s="66"/>
      <c r="D86" s="66"/>
      <c r="E86" s="66"/>
      <c r="F86" s="66"/>
      <c r="G86" s="66"/>
      <c r="H86" s="67"/>
      <c r="I86" s="68"/>
      <c r="J86" s="42"/>
      <c r="K86" s="67"/>
      <c r="L86" s="68"/>
      <c r="M86" s="67"/>
    </row>
    <row r="87" spans="1:13" ht="11.25" customHeight="1">
      <c r="A87" s="39"/>
      <c r="B87" s="66"/>
      <c r="C87" s="66"/>
      <c r="D87" s="66"/>
      <c r="E87" s="66"/>
      <c r="F87" s="66"/>
      <c r="G87" s="66"/>
      <c r="H87" s="67"/>
      <c r="I87" s="68"/>
      <c r="J87" s="42"/>
      <c r="K87" s="67"/>
      <c r="L87" s="68"/>
      <c r="M87" s="67"/>
    </row>
    <row r="88" spans="1:13" ht="11.25" customHeight="1">
      <c r="A88" s="39"/>
      <c r="B88" s="66"/>
      <c r="C88" s="66"/>
      <c r="D88" s="66"/>
      <c r="E88" s="66"/>
      <c r="F88" s="66"/>
      <c r="G88" s="66"/>
      <c r="H88" s="67"/>
      <c r="I88" s="68"/>
      <c r="J88" s="42"/>
      <c r="K88" s="67"/>
      <c r="L88" s="68"/>
      <c r="M88" s="67"/>
    </row>
    <row r="89" spans="1:13" ht="11.25" customHeight="1">
      <c r="A89" s="39"/>
      <c r="B89" s="66"/>
      <c r="C89" s="66"/>
      <c r="D89" s="66"/>
      <c r="E89" s="66"/>
      <c r="F89" s="66"/>
      <c r="G89" s="66"/>
      <c r="H89" s="67"/>
      <c r="I89" s="68"/>
      <c r="J89" s="42"/>
      <c r="K89" s="67"/>
      <c r="L89" s="68"/>
      <c r="M89" s="67"/>
    </row>
    <row r="90" spans="1:13" ht="11.25" customHeight="1">
      <c r="A90" s="39"/>
      <c r="B90" s="66"/>
      <c r="C90" s="66"/>
      <c r="D90" s="66"/>
      <c r="E90" s="66"/>
      <c r="F90" s="66"/>
      <c r="G90" s="66"/>
      <c r="H90" s="67"/>
      <c r="I90" s="68"/>
      <c r="J90" s="42"/>
      <c r="K90" s="67"/>
      <c r="L90" s="68"/>
      <c r="M90" s="67"/>
    </row>
    <row r="91" spans="1:13" ht="11.25" customHeight="1">
      <c r="A91" s="39"/>
      <c r="B91" s="66"/>
      <c r="C91" s="66"/>
      <c r="D91" s="66"/>
      <c r="E91" s="66"/>
      <c r="F91" s="66"/>
      <c r="G91" s="66"/>
      <c r="H91" s="67"/>
      <c r="I91" s="68"/>
      <c r="J91" s="42"/>
      <c r="K91" s="67"/>
      <c r="L91" s="68"/>
      <c r="M91" s="67"/>
    </row>
    <row r="92" spans="1:13" ht="11.25" customHeight="1">
      <c r="A92" s="39"/>
      <c r="B92" s="66"/>
      <c r="C92" s="66"/>
      <c r="D92" s="66"/>
      <c r="E92" s="66"/>
      <c r="F92" s="66"/>
      <c r="G92" s="66"/>
      <c r="H92" s="67"/>
      <c r="I92" s="68"/>
      <c r="J92" s="42"/>
      <c r="K92" s="67"/>
      <c r="L92" s="68"/>
      <c r="M92" s="67"/>
    </row>
    <row r="93" spans="1:13" ht="11.25" customHeight="1">
      <c r="A93" s="39"/>
      <c r="B93" s="66"/>
      <c r="C93" s="66"/>
      <c r="D93" s="66"/>
      <c r="E93" s="66"/>
      <c r="F93" s="66"/>
      <c r="G93" s="66"/>
      <c r="H93" s="67"/>
      <c r="I93" s="68"/>
      <c r="J93" s="42"/>
      <c r="K93" s="67"/>
      <c r="L93" s="68"/>
      <c r="M93" s="67"/>
    </row>
    <row r="94" spans="1:13" ht="11.25" customHeight="1">
      <c r="A94" s="39"/>
      <c r="B94" s="66"/>
      <c r="C94" s="66"/>
      <c r="D94" s="66"/>
      <c r="E94" s="66"/>
      <c r="F94" s="66"/>
      <c r="G94" s="66"/>
      <c r="H94" s="67"/>
      <c r="I94" s="68"/>
      <c r="J94" s="42"/>
      <c r="K94" s="67"/>
      <c r="L94" s="68"/>
      <c r="M94" s="67"/>
    </row>
    <row r="95" spans="1:13" ht="11.25" customHeight="1">
      <c r="A95" s="39"/>
      <c r="B95" s="66"/>
      <c r="C95" s="66"/>
      <c r="D95" s="66"/>
      <c r="E95" s="66"/>
      <c r="F95" s="66"/>
      <c r="G95" s="66"/>
      <c r="H95" s="67"/>
      <c r="I95" s="68"/>
      <c r="J95" s="42"/>
      <c r="K95" s="67"/>
      <c r="L95" s="68"/>
      <c r="M95" s="67"/>
    </row>
    <row r="96" spans="1:13" ht="11.25" customHeight="1">
      <c r="A96" s="39"/>
      <c r="B96" s="66"/>
      <c r="C96" s="66"/>
      <c r="D96" s="66"/>
      <c r="E96" s="66"/>
      <c r="F96" s="66"/>
      <c r="G96" s="66"/>
      <c r="H96" s="67"/>
      <c r="I96" s="68"/>
      <c r="J96" s="42"/>
      <c r="K96" s="67"/>
      <c r="L96" s="68"/>
      <c r="M96" s="67"/>
    </row>
    <row r="97" spans="1:13" ht="11.25" customHeight="1">
      <c r="A97" s="39"/>
      <c r="B97" s="66"/>
      <c r="C97" s="66"/>
      <c r="D97" s="66"/>
      <c r="E97" s="66"/>
      <c r="F97" s="66"/>
      <c r="G97" s="66"/>
      <c r="H97" s="67"/>
      <c r="I97" s="68"/>
      <c r="J97" s="42"/>
      <c r="K97" s="67"/>
      <c r="L97" s="68"/>
      <c r="M97" s="67"/>
    </row>
    <row r="98" spans="1:13" ht="11.25" customHeight="1">
      <c r="A98" s="39"/>
      <c r="B98" s="66"/>
      <c r="C98" s="66"/>
      <c r="D98" s="66"/>
      <c r="E98" s="66"/>
      <c r="F98" s="66"/>
      <c r="G98" s="66"/>
      <c r="H98" s="67"/>
      <c r="I98" s="68"/>
      <c r="J98" s="42"/>
      <c r="K98" s="67"/>
      <c r="L98" s="68"/>
      <c r="M98" s="67"/>
    </row>
    <row r="99" spans="1:13" ht="11.25" customHeight="1">
      <c r="A99" s="39"/>
      <c r="B99" s="66"/>
      <c r="C99" s="66"/>
      <c r="D99" s="66"/>
      <c r="E99" s="66"/>
      <c r="F99" s="66"/>
      <c r="G99" s="66"/>
      <c r="H99" s="67"/>
      <c r="I99" s="68"/>
      <c r="J99" s="42"/>
      <c r="K99" s="67"/>
      <c r="L99" s="68"/>
      <c r="M99" s="67"/>
    </row>
    <row r="100" spans="1:13" ht="11.25" customHeight="1">
      <c r="A100" s="39"/>
      <c r="B100" s="66"/>
      <c r="C100" s="66"/>
      <c r="D100" s="66"/>
      <c r="E100" s="66"/>
      <c r="F100" s="66"/>
      <c r="G100" s="66"/>
      <c r="H100" s="67"/>
      <c r="I100" s="68"/>
      <c r="J100" s="42"/>
      <c r="K100" s="67"/>
      <c r="L100" s="68"/>
      <c r="M100" s="67"/>
    </row>
    <row r="101" spans="1:13" ht="11.25" customHeight="1">
      <c r="A101" s="39"/>
      <c r="B101" s="66"/>
      <c r="C101" s="66"/>
      <c r="D101" s="66"/>
      <c r="E101" s="66"/>
      <c r="F101" s="66"/>
      <c r="G101" s="66"/>
      <c r="H101" s="67"/>
      <c r="I101" s="68"/>
      <c r="J101" s="42"/>
      <c r="K101" s="67"/>
      <c r="L101" s="68"/>
      <c r="M101" s="67"/>
    </row>
    <row r="102" spans="1:13" ht="11.25" customHeight="1">
      <c r="A102" s="39"/>
      <c r="B102" s="66"/>
      <c r="C102" s="66"/>
      <c r="D102" s="66"/>
      <c r="E102" s="66"/>
      <c r="F102" s="66"/>
      <c r="G102" s="66"/>
      <c r="H102" s="67"/>
      <c r="I102" s="68"/>
      <c r="J102" s="42"/>
      <c r="K102" s="67"/>
      <c r="L102" s="68"/>
      <c r="M102" s="67"/>
    </row>
    <row r="103" spans="1:13" ht="11.25" customHeight="1">
      <c r="A103" s="39"/>
      <c r="B103" s="66"/>
      <c r="C103" s="66"/>
      <c r="D103" s="66"/>
      <c r="E103" s="66"/>
      <c r="F103" s="66"/>
      <c r="G103" s="66"/>
      <c r="H103" s="67"/>
      <c r="I103" s="68"/>
      <c r="J103" s="42"/>
      <c r="K103" s="67"/>
      <c r="L103" s="68"/>
      <c r="M103" s="67"/>
    </row>
    <row r="104" spans="1:13" ht="11.25" customHeight="1">
      <c r="A104" s="39"/>
      <c r="B104" s="66"/>
      <c r="C104" s="66"/>
      <c r="D104" s="66"/>
      <c r="E104" s="66"/>
      <c r="F104" s="66"/>
      <c r="G104" s="66"/>
      <c r="H104" s="67"/>
      <c r="I104" s="68"/>
      <c r="J104" s="42"/>
      <c r="K104" s="67"/>
      <c r="L104" s="68"/>
      <c r="M104" s="67"/>
    </row>
    <row r="105" spans="1:13" ht="11.25" customHeight="1">
      <c r="A105" s="39"/>
      <c r="B105" s="66"/>
      <c r="C105" s="66"/>
      <c r="D105" s="66"/>
      <c r="E105" s="66"/>
      <c r="F105" s="66"/>
      <c r="G105" s="66"/>
      <c r="H105" s="67"/>
      <c r="I105" s="68"/>
      <c r="J105" s="42"/>
      <c r="K105" s="67"/>
      <c r="L105" s="68"/>
      <c r="M105" s="67"/>
    </row>
    <row r="106" spans="1:13" ht="11.25" customHeight="1">
      <c r="A106" s="39"/>
      <c r="B106" s="66"/>
      <c r="C106" s="66"/>
      <c r="D106" s="66"/>
      <c r="E106" s="66"/>
      <c r="F106" s="66"/>
      <c r="G106" s="66"/>
      <c r="H106" s="67"/>
      <c r="I106" s="68"/>
      <c r="J106" s="42"/>
      <c r="K106" s="67"/>
      <c r="L106" s="68"/>
      <c r="M106" s="67"/>
    </row>
    <row r="107" spans="1:13" ht="11.25" customHeight="1">
      <c r="A107" s="39"/>
      <c r="B107" s="66"/>
      <c r="C107" s="66"/>
      <c r="D107" s="66"/>
      <c r="E107" s="66"/>
      <c r="F107" s="66"/>
      <c r="G107" s="66"/>
      <c r="H107" s="67"/>
      <c r="I107" s="68"/>
      <c r="J107" s="42"/>
      <c r="K107" s="67"/>
      <c r="L107" s="68"/>
      <c r="M107" s="67"/>
    </row>
    <row r="108" spans="1:13" ht="11.25" customHeight="1">
      <c r="A108" s="39"/>
      <c r="B108" s="66"/>
      <c r="C108" s="66"/>
      <c r="D108" s="66"/>
      <c r="E108" s="66"/>
      <c r="F108" s="66"/>
      <c r="G108" s="66"/>
      <c r="H108" s="67"/>
      <c r="I108" s="68"/>
      <c r="J108" s="42"/>
      <c r="K108" s="67"/>
      <c r="L108" s="68"/>
      <c r="M108" s="67"/>
    </row>
    <row r="109" spans="1:13" ht="11.25" customHeight="1">
      <c r="A109" s="39"/>
      <c r="B109" s="66"/>
      <c r="C109" s="66"/>
      <c r="D109" s="66"/>
      <c r="E109" s="66"/>
      <c r="F109" s="66"/>
      <c r="G109" s="66"/>
      <c r="H109" s="67"/>
      <c r="I109" s="68"/>
      <c r="J109" s="42"/>
      <c r="K109" s="67"/>
      <c r="L109" s="68"/>
      <c r="M109" s="67"/>
    </row>
    <row r="110" spans="1:13" ht="11.25" customHeight="1">
      <c r="A110" s="39"/>
      <c r="B110" s="66"/>
      <c r="C110" s="66"/>
      <c r="D110" s="66"/>
      <c r="E110" s="66"/>
      <c r="F110" s="66"/>
      <c r="G110" s="66"/>
      <c r="H110" s="67"/>
      <c r="I110" s="68"/>
      <c r="J110" s="42"/>
      <c r="K110" s="67"/>
      <c r="L110" s="68"/>
      <c r="M110" s="67"/>
    </row>
    <row r="111" spans="1:13" ht="11.25" customHeight="1">
      <c r="A111" s="39"/>
      <c r="B111" s="66"/>
      <c r="C111" s="66"/>
      <c r="D111" s="66"/>
      <c r="E111" s="66"/>
      <c r="F111" s="66"/>
      <c r="G111" s="66"/>
      <c r="H111" s="67"/>
      <c r="I111" s="68"/>
      <c r="J111" s="42"/>
      <c r="K111" s="67"/>
      <c r="L111" s="68"/>
      <c r="M111" s="67"/>
    </row>
    <row r="112" spans="1:13" ht="11.25" customHeight="1">
      <c r="A112" s="39"/>
      <c r="B112" s="66"/>
      <c r="C112" s="66"/>
      <c r="D112" s="66"/>
      <c r="E112" s="66"/>
      <c r="F112" s="66"/>
      <c r="G112" s="66"/>
      <c r="H112" s="67"/>
      <c r="I112" s="68"/>
      <c r="J112" s="42"/>
      <c r="K112" s="67"/>
      <c r="L112" s="68"/>
      <c r="M112" s="67"/>
    </row>
    <row r="113" spans="1:13" ht="11.25" customHeight="1">
      <c r="A113" s="39"/>
      <c r="B113" s="66"/>
      <c r="C113" s="66"/>
      <c r="D113" s="66"/>
      <c r="E113" s="66"/>
      <c r="F113" s="66"/>
      <c r="G113" s="66"/>
      <c r="H113" s="67"/>
      <c r="I113" s="68"/>
      <c r="J113" s="42"/>
      <c r="K113" s="67"/>
      <c r="L113" s="68"/>
      <c r="M113" s="67"/>
    </row>
    <row r="114" spans="1:13" ht="11.25" customHeight="1">
      <c r="A114" s="39"/>
      <c r="B114" s="66"/>
      <c r="C114" s="66"/>
      <c r="D114" s="66"/>
      <c r="E114" s="66"/>
      <c r="F114" s="66"/>
      <c r="G114" s="66"/>
      <c r="H114" s="67"/>
      <c r="I114" s="68"/>
      <c r="J114" s="42"/>
      <c r="K114" s="67"/>
      <c r="L114" s="68"/>
      <c r="M114" s="67"/>
    </row>
    <row r="115" spans="1:13" ht="11.25" customHeight="1">
      <c r="A115" s="39"/>
      <c r="B115" s="66"/>
      <c r="C115" s="66"/>
      <c r="D115" s="66"/>
      <c r="E115" s="66"/>
      <c r="F115" s="66"/>
      <c r="G115" s="66"/>
      <c r="H115" s="67"/>
      <c r="I115" s="68"/>
      <c r="J115" s="42"/>
      <c r="K115" s="67"/>
      <c r="L115" s="68"/>
      <c r="M115" s="67"/>
    </row>
    <row r="116" spans="1:13" ht="11.25" customHeight="1">
      <c r="A116" s="39"/>
      <c r="B116" s="66"/>
      <c r="C116" s="66"/>
      <c r="D116" s="66"/>
      <c r="E116" s="66"/>
      <c r="F116" s="66"/>
      <c r="G116" s="66"/>
      <c r="H116" s="67"/>
      <c r="I116" s="68"/>
      <c r="J116" s="42"/>
      <c r="K116" s="67"/>
      <c r="L116" s="68"/>
      <c r="M116" s="67"/>
    </row>
    <row r="117" spans="1:13" ht="11.25" customHeight="1">
      <c r="A117" s="39"/>
      <c r="B117" s="66"/>
      <c r="C117" s="66"/>
      <c r="D117" s="66"/>
      <c r="E117" s="66"/>
      <c r="F117" s="66"/>
      <c r="G117" s="66"/>
      <c r="H117" s="67"/>
      <c r="I117" s="68"/>
      <c r="J117" s="42"/>
      <c r="K117" s="67"/>
      <c r="L117" s="68"/>
      <c r="M117" s="67"/>
    </row>
    <row r="118" spans="1:13" ht="11.25" customHeight="1">
      <c r="A118" s="39"/>
      <c r="B118" s="66"/>
      <c r="C118" s="66"/>
      <c r="D118" s="66"/>
      <c r="E118" s="66"/>
      <c r="F118" s="66"/>
      <c r="G118" s="66"/>
      <c r="H118" s="67"/>
      <c r="I118" s="68"/>
      <c r="J118" s="42"/>
      <c r="K118" s="67"/>
      <c r="L118" s="68"/>
      <c r="M118" s="67"/>
    </row>
    <row r="119" spans="1:13" ht="11.25" customHeight="1">
      <c r="A119" s="39"/>
      <c r="B119" s="66"/>
      <c r="C119" s="66"/>
      <c r="D119" s="66"/>
      <c r="E119" s="66"/>
      <c r="F119" s="66"/>
      <c r="G119" s="66"/>
      <c r="H119" s="67"/>
      <c r="I119" s="68"/>
      <c r="J119" s="42"/>
      <c r="K119" s="67"/>
      <c r="L119" s="68"/>
      <c r="M119" s="67"/>
    </row>
    <row r="120" spans="1:13" ht="11.25" customHeight="1">
      <c r="A120" s="39"/>
      <c r="B120" s="66"/>
      <c r="C120" s="66"/>
      <c r="D120" s="66"/>
      <c r="E120" s="66"/>
      <c r="F120" s="66"/>
      <c r="G120" s="66"/>
      <c r="H120" s="67"/>
      <c r="I120" s="68"/>
      <c r="J120" s="42"/>
      <c r="K120" s="67"/>
      <c r="L120" s="68"/>
      <c r="M120" s="67"/>
    </row>
    <row r="121" spans="1:13" ht="11.25" customHeight="1">
      <c r="A121" s="39"/>
      <c r="B121" s="66"/>
      <c r="C121" s="66"/>
      <c r="D121" s="66"/>
      <c r="E121" s="66"/>
      <c r="F121" s="66"/>
      <c r="G121" s="66"/>
      <c r="H121" s="67"/>
      <c r="I121" s="68"/>
      <c r="J121" s="42"/>
      <c r="K121" s="67"/>
      <c r="L121" s="68"/>
      <c r="M121" s="67"/>
    </row>
    <row r="122" spans="1:13" ht="11.25" customHeight="1">
      <c r="A122" s="39"/>
      <c r="B122" s="66"/>
      <c r="C122" s="66"/>
      <c r="D122" s="66"/>
      <c r="E122" s="66"/>
      <c r="F122" s="66"/>
      <c r="G122" s="66"/>
      <c r="H122" s="67"/>
      <c r="I122" s="68"/>
      <c r="J122" s="42"/>
      <c r="K122" s="67"/>
      <c r="L122" s="68"/>
      <c r="M122" s="67"/>
    </row>
    <row r="123" spans="1:13" ht="11.25" customHeight="1">
      <c r="A123" s="39"/>
      <c r="B123" s="66"/>
      <c r="C123" s="66"/>
      <c r="D123" s="66"/>
      <c r="E123" s="66"/>
      <c r="F123" s="66"/>
      <c r="G123" s="66"/>
      <c r="H123" s="67"/>
      <c r="I123" s="68"/>
      <c r="J123" s="42"/>
      <c r="K123" s="67"/>
      <c r="L123" s="68"/>
      <c r="M123" s="67"/>
    </row>
    <row r="124" spans="1:13" ht="11.25" customHeight="1">
      <c r="A124" s="39"/>
      <c r="B124" s="66"/>
      <c r="C124" s="66"/>
      <c r="D124" s="66"/>
      <c r="E124" s="66"/>
      <c r="F124" s="66"/>
      <c r="G124" s="66"/>
      <c r="H124" s="67"/>
      <c r="I124" s="68"/>
      <c r="J124" s="42"/>
      <c r="K124" s="67"/>
      <c r="L124" s="68"/>
      <c r="M124" s="67"/>
    </row>
    <row r="125" spans="1:13" ht="11.25" customHeight="1">
      <c r="A125" s="39"/>
      <c r="B125" s="66"/>
      <c r="C125" s="66"/>
      <c r="D125" s="66"/>
      <c r="E125" s="66"/>
      <c r="F125" s="66"/>
      <c r="G125" s="66"/>
      <c r="H125" s="67"/>
      <c r="I125" s="68"/>
      <c r="J125" s="42"/>
      <c r="K125" s="67"/>
      <c r="L125" s="68"/>
      <c r="M125" s="67"/>
    </row>
    <row r="126" spans="1:13" ht="11.25" customHeight="1">
      <c r="A126" s="39"/>
      <c r="B126" s="66"/>
      <c r="C126" s="66"/>
      <c r="D126" s="66"/>
      <c r="E126" s="66"/>
      <c r="F126" s="66"/>
      <c r="G126" s="66"/>
      <c r="H126" s="67"/>
      <c r="I126" s="68"/>
      <c r="J126" s="42"/>
      <c r="K126" s="67"/>
      <c r="L126" s="68"/>
      <c r="M126" s="67"/>
    </row>
    <row r="127" spans="1:13" ht="11.25" customHeight="1">
      <c r="A127" s="39"/>
      <c r="B127" s="66"/>
      <c r="C127" s="66"/>
      <c r="D127" s="66"/>
      <c r="E127" s="66"/>
      <c r="F127" s="66"/>
      <c r="G127" s="66"/>
      <c r="H127" s="67"/>
      <c r="I127" s="68"/>
      <c r="J127" s="42"/>
      <c r="K127" s="67"/>
      <c r="L127" s="68"/>
      <c r="M127" s="67"/>
    </row>
    <row r="128" spans="1:13" ht="11.25" customHeight="1">
      <c r="A128" s="39"/>
      <c r="B128" s="66"/>
      <c r="C128" s="66"/>
      <c r="D128" s="66"/>
      <c r="E128" s="66"/>
      <c r="F128" s="66"/>
      <c r="G128" s="66"/>
      <c r="H128" s="67"/>
      <c r="I128" s="68"/>
      <c r="J128" s="42"/>
      <c r="K128" s="67"/>
      <c r="L128" s="68"/>
      <c r="M128" s="67"/>
    </row>
    <row r="129" spans="1:13" ht="11.25" customHeight="1">
      <c r="A129" s="39"/>
      <c r="B129" s="66"/>
      <c r="C129" s="66"/>
      <c r="D129" s="66"/>
      <c r="E129" s="66"/>
      <c r="F129" s="66"/>
      <c r="G129" s="66"/>
      <c r="H129" s="67"/>
      <c r="I129" s="68"/>
      <c r="J129" s="42"/>
      <c r="K129" s="67"/>
      <c r="L129" s="68"/>
      <c r="M129" s="67"/>
    </row>
    <row r="130" spans="1:13" ht="11.25" customHeight="1">
      <c r="A130" s="39"/>
      <c r="B130" s="66"/>
      <c r="C130" s="66"/>
      <c r="D130" s="66"/>
      <c r="E130" s="66"/>
      <c r="F130" s="66"/>
      <c r="G130" s="66"/>
      <c r="H130" s="67"/>
      <c r="I130" s="68"/>
      <c r="J130" s="42"/>
      <c r="K130" s="67"/>
      <c r="L130" s="68"/>
      <c r="M130" s="67"/>
    </row>
    <row r="131" spans="1:13" ht="11.25" customHeight="1">
      <c r="A131" s="39"/>
      <c r="B131" s="66"/>
      <c r="C131" s="66"/>
      <c r="D131" s="66"/>
      <c r="E131" s="66"/>
      <c r="F131" s="66"/>
      <c r="G131" s="66"/>
      <c r="H131" s="67"/>
      <c r="I131" s="68"/>
      <c r="J131" s="42"/>
      <c r="K131" s="67"/>
      <c r="L131" s="68"/>
      <c r="M131" s="67"/>
    </row>
    <row r="132" spans="1:13" ht="11.25" customHeight="1">
      <c r="A132" s="39"/>
      <c r="B132" s="66"/>
      <c r="C132" s="66"/>
      <c r="D132" s="66"/>
      <c r="E132" s="66"/>
      <c r="F132" s="66"/>
      <c r="G132" s="66"/>
      <c r="H132" s="67"/>
      <c r="I132" s="68"/>
      <c r="J132" s="42"/>
      <c r="K132" s="67"/>
      <c r="L132" s="68"/>
      <c r="M132" s="67"/>
    </row>
    <row r="133" spans="1:13" ht="11.25" customHeight="1">
      <c r="A133" s="39"/>
      <c r="B133" s="66"/>
      <c r="C133" s="66"/>
      <c r="D133" s="66"/>
      <c r="E133" s="66"/>
      <c r="F133" s="66"/>
      <c r="G133" s="66"/>
      <c r="H133" s="67"/>
      <c r="I133" s="68"/>
      <c r="J133" s="42"/>
      <c r="K133" s="67"/>
      <c r="L133" s="68"/>
      <c r="M133" s="67"/>
    </row>
    <row r="134" spans="1:13" ht="11.25" customHeight="1">
      <c r="A134" s="39"/>
      <c r="B134" s="66"/>
      <c r="C134" s="66"/>
      <c r="D134" s="66"/>
      <c r="E134" s="66"/>
      <c r="F134" s="66"/>
      <c r="G134" s="66"/>
      <c r="H134" s="67"/>
      <c r="I134" s="68"/>
      <c r="J134" s="42"/>
      <c r="K134" s="67"/>
      <c r="L134" s="68"/>
      <c r="M134" s="67"/>
    </row>
    <row r="135" spans="1:13" ht="11.25" customHeight="1">
      <c r="A135" s="39"/>
      <c r="B135" s="66"/>
      <c r="C135" s="66"/>
      <c r="D135" s="66"/>
      <c r="E135" s="66"/>
      <c r="F135" s="66"/>
      <c r="G135" s="66"/>
      <c r="H135" s="67"/>
      <c r="I135" s="68"/>
      <c r="J135" s="42"/>
      <c r="K135" s="67"/>
      <c r="L135" s="68"/>
      <c r="M135" s="67"/>
    </row>
    <row r="136" spans="1:13" ht="11.25" customHeight="1">
      <c r="A136" s="39"/>
      <c r="B136" s="66"/>
      <c r="C136" s="66"/>
      <c r="D136" s="66"/>
      <c r="E136" s="66"/>
      <c r="F136" s="66"/>
      <c r="G136" s="66"/>
      <c r="H136" s="67"/>
      <c r="I136" s="68"/>
      <c r="J136" s="42"/>
      <c r="K136" s="67"/>
      <c r="L136" s="68"/>
      <c r="M136" s="67"/>
    </row>
    <row r="137" spans="1:13" ht="11.25" customHeight="1">
      <c r="A137" s="39"/>
      <c r="B137" s="66"/>
      <c r="C137" s="66"/>
      <c r="D137" s="66"/>
      <c r="E137" s="66"/>
      <c r="F137" s="66"/>
      <c r="G137" s="66"/>
      <c r="H137" s="67"/>
      <c r="I137" s="68"/>
      <c r="J137" s="42"/>
      <c r="K137" s="67"/>
      <c r="L137" s="68"/>
      <c r="M137" s="67"/>
    </row>
    <row r="138" spans="1:13" ht="11.25" customHeight="1">
      <c r="A138" s="39"/>
      <c r="B138" s="66"/>
      <c r="C138" s="66"/>
      <c r="D138" s="66"/>
      <c r="E138" s="66"/>
      <c r="F138" s="66"/>
      <c r="G138" s="66"/>
      <c r="H138" s="67"/>
      <c r="I138" s="68"/>
      <c r="J138" s="42"/>
      <c r="K138" s="67"/>
      <c r="L138" s="68"/>
      <c r="M138" s="67"/>
    </row>
    <row r="139" spans="1:13" ht="11.25" customHeight="1">
      <c r="A139" s="39"/>
      <c r="B139" s="66"/>
      <c r="C139" s="66"/>
      <c r="D139" s="66"/>
      <c r="E139" s="66"/>
      <c r="F139" s="66"/>
      <c r="G139" s="66"/>
      <c r="H139" s="67"/>
      <c r="I139" s="68"/>
      <c r="J139" s="42"/>
      <c r="K139" s="67"/>
      <c r="L139" s="68"/>
      <c r="M139" s="67"/>
    </row>
    <row r="140" spans="1:13" ht="11.25" customHeight="1">
      <c r="A140" s="39"/>
      <c r="B140" s="66"/>
      <c r="C140" s="66"/>
      <c r="D140" s="66"/>
      <c r="E140" s="66"/>
      <c r="F140" s="66"/>
      <c r="G140" s="66"/>
      <c r="H140" s="67"/>
      <c r="I140" s="68"/>
      <c r="J140" s="42"/>
      <c r="K140" s="67"/>
      <c r="L140" s="68"/>
      <c r="M140" s="67"/>
    </row>
    <row r="141" spans="1:13" ht="11.25" customHeight="1">
      <c r="A141" s="39"/>
      <c r="B141" s="66"/>
      <c r="C141" s="66"/>
      <c r="D141" s="66"/>
      <c r="E141" s="66"/>
      <c r="F141" s="66"/>
      <c r="G141" s="66"/>
      <c r="H141" s="67"/>
      <c r="I141" s="68"/>
      <c r="J141" s="42"/>
      <c r="K141" s="67"/>
      <c r="L141" s="68"/>
      <c r="M141" s="67"/>
    </row>
    <row r="142" spans="1:13" ht="11.25" customHeight="1">
      <c r="A142" s="39"/>
      <c r="B142" s="66"/>
      <c r="C142" s="66"/>
      <c r="D142" s="66"/>
      <c r="E142" s="66"/>
      <c r="F142" s="66"/>
      <c r="G142" s="66"/>
      <c r="H142" s="67"/>
      <c r="I142" s="68"/>
      <c r="J142" s="42"/>
      <c r="K142" s="67"/>
      <c r="L142" s="68"/>
      <c r="M142" s="67"/>
    </row>
    <row r="143" spans="1:13" ht="11.25" customHeight="1">
      <c r="A143" s="39"/>
      <c r="B143" s="66"/>
      <c r="C143" s="66"/>
      <c r="D143" s="66"/>
      <c r="E143" s="66"/>
      <c r="F143" s="66"/>
      <c r="G143" s="66"/>
      <c r="H143" s="67"/>
      <c r="I143" s="68"/>
      <c r="J143" s="42"/>
      <c r="K143" s="67"/>
      <c r="L143" s="68"/>
      <c r="M143" s="67"/>
    </row>
    <row r="144" spans="1:13" ht="11.25" customHeight="1">
      <c r="A144" s="39"/>
      <c r="B144" s="66"/>
      <c r="C144" s="66"/>
      <c r="D144" s="66"/>
      <c r="E144" s="66"/>
      <c r="F144" s="66"/>
      <c r="G144" s="66"/>
      <c r="H144" s="67"/>
      <c r="I144" s="68"/>
      <c r="J144" s="42"/>
      <c r="K144" s="67"/>
      <c r="L144" s="68"/>
      <c r="M144" s="67"/>
    </row>
    <row r="145" spans="1:13" ht="11.25" customHeight="1">
      <c r="A145" s="39"/>
      <c r="B145" s="66"/>
      <c r="C145" s="66"/>
      <c r="D145" s="66"/>
      <c r="E145" s="66"/>
      <c r="F145" s="66"/>
      <c r="G145" s="66"/>
      <c r="H145" s="67"/>
      <c r="I145" s="68"/>
      <c r="J145" s="42"/>
      <c r="K145" s="67"/>
      <c r="L145" s="68"/>
      <c r="M145" s="67"/>
    </row>
    <row r="146" spans="1:13" ht="11.25" customHeight="1">
      <c r="A146" s="39"/>
      <c r="B146" s="66"/>
      <c r="C146" s="66"/>
      <c r="D146" s="66"/>
      <c r="E146" s="66"/>
      <c r="F146" s="66"/>
      <c r="G146" s="66"/>
      <c r="H146" s="67"/>
      <c r="I146" s="68"/>
      <c r="J146" s="42"/>
      <c r="K146" s="67"/>
      <c r="L146" s="68"/>
      <c r="M146" s="67"/>
    </row>
    <row r="147" spans="1:13" ht="11.25" customHeight="1">
      <c r="A147" s="39"/>
      <c r="B147" s="66"/>
      <c r="C147" s="66"/>
      <c r="D147" s="66"/>
      <c r="E147" s="66"/>
      <c r="F147" s="66"/>
      <c r="G147" s="66"/>
      <c r="H147" s="67"/>
      <c r="I147" s="68"/>
      <c r="J147" s="42"/>
      <c r="K147" s="67"/>
      <c r="L147" s="68"/>
      <c r="M147" s="67"/>
    </row>
    <row r="148" spans="1:13" ht="11.25" customHeight="1">
      <c r="A148" s="39"/>
      <c r="B148" s="66"/>
      <c r="C148" s="66"/>
      <c r="D148" s="66"/>
      <c r="E148" s="66"/>
      <c r="F148" s="66"/>
      <c r="G148" s="66"/>
      <c r="H148" s="67"/>
      <c r="I148" s="68"/>
      <c r="J148" s="42"/>
      <c r="K148" s="67"/>
      <c r="L148" s="68"/>
      <c r="M148" s="67"/>
    </row>
    <row r="149" spans="1:13" ht="11.25" customHeight="1">
      <c r="A149" s="39"/>
      <c r="B149" s="66"/>
      <c r="C149" s="66"/>
      <c r="D149" s="66"/>
      <c r="E149" s="66"/>
      <c r="F149" s="66"/>
      <c r="G149" s="66"/>
      <c r="H149" s="67"/>
      <c r="I149" s="68"/>
      <c r="J149" s="42"/>
      <c r="K149" s="67"/>
      <c r="L149" s="68"/>
      <c r="M149" s="67"/>
    </row>
    <row r="150" spans="1:13" ht="11.25" customHeight="1">
      <c r="A150" s="39"/>
      <c r="B150" s="66"/>
      <c r="C150" s="66"/>
      <c r="D150" s="66"/>
      <c r="E150" s="66"/>
      <c r="F150" s="66"/>
      <c r="G150" s="66"/>
      <c r="H150" s="67"/>
      <c r="I150" s="68"/>
      <c r="J150" s="42"/>
      <c r="K150" s="67"/>
      <c r="L150" s="68"/>
      <c r="M150" s="67"/>
    </row>
    <row r="151" spans="1:13" ht="11.25" customHeight="1">
      <c r="A151" s="39"/>
      <c r="B151" s="66"/>
      <c r="C151" s="66"/>
      <c r="D151" s="66"/>
      <c r="E151" s="66"/>
      <c r="F151" s="66"/>
      <c r="G151" s="66"/>
      <c r="H151" s="67"/>
      <c r="I151" s="68"/>
      <c r="J151" s="42"/>
      <c r="K151" s="67"/>
      <c r="L151" s="68"/>
      <c r="M151" s="67"/>
    </row>
    <row r="152" spans="1:13" ht="11.25" customHeight="1">
      <c r="A152" s="39"/>
      <c r="B152" s="66"/>
      <c r="C152" s="66"/>
      <c r="D152" s="66"/>
      <c r="E152" s="66"/>
      <c r="F152" s="66"/>
      <c r="G152" s="66"/>
      <c r="H152" s="67"/>
      <c r="I152" s="68"/>
      <c r="J152" s="42"/>
      <c r="K152" s="67"/>
      <c r="L152" s="68"/>
      <c r="M152" s="67"/>
    </row>
    <row r="153" spans="1:13" ht="11.25" customHeight="1">
      <c r="A153" s="39"/>
      <c r="B153" s="66"/>
      <c r="C153" s="66"/>
      <c r="D153" s="66"/>
      <c r="E153" s="66"/>
      <c r="F153" s="66"/>
      <c r="G153" s="66"/>
      <c r="H153" s="67"/>
      <c r="I153" s="68"/>
      <c r="J153" s="42"/>
      <c r="K153" s="67"/>
      <c r="L153" s="68"/>
      <c r="M153" s="67"/>
    </row>
    <row r="154" spans="1:13" ht="11.25" customHeight="1">
      <c r="A154" s="39"/>
      <c r="B154" s="66"/>
      <c r="C154" s="66"/>
      <c r="D154" s="66"/>
      <c r="E154" s="66"/>
      <c r="F154" s="66"/>
      <c r="G154" s="66"/>
      <c r="H154" s="67"/>
      <c r="I154" s="68"/>
      <c r="J154" s="42"/>
      <c r="K154" s="67"/>
      <c r="L154" s="68"/>
      <c r="M154" s="67"/>
    </row>
    <row r="155" spans="1:13" ht="11.25" customHeight="1">
      <c r="A155" s="39"/>
      <c r="B155" s="66"/>
      <c r="C155" s="66"/>
      <c r="D155" s="66"/>
      <c r="E155" s="66"/>
      <c r="F155" s="66"/>
      <c r="G155" s="66"/>
      <c r="H155" s="67"/>
      <c r="I155" s="68"/>
      <c r="J155" s="42"/>
      <c r="K155" s="67"/>
      <c r="L155" s="68"/>
      <c r="M155" s="67"/>
    </row>
    <row r="156" spans="1:13" ht="11.25" customHeight="1">
      <c r="A156" s="39"/>
      <c r="B156" s="66"/>
      <c r="C156" s="66"/>
      <c r="D156" s="66"/>
      <c r="E156" s="66"/>
      <c r="F156" s="66"/>
      <c r="G156" s="66"/>
      <c r="H156" s="67"/>
      <c r="I156" s="68"/>
      <c r="J156" s="42"/>
      <c r="K156" s="67"/>
      <c r="L156" s="68"/>
      <c r="M156" s="67"/>
    </row>
    <row r="157" spans="1:13" ht="11.25" customHeight="1">
      <c r="A157" s="39"/>
      <c r="B157" s="66"/>
      <c r="C157" s="66"/>
      <c r="D157" s="66"/>
      <c r="E157" s="66"/>
      <c r="F157" s="66"/>
      <c r="G157" s="66"/>
      <c r="H157" s="67"/>
      <c r="I157" s="68"/>
      <c r="J157" s="42"/>
      <c r="K157" s="67"/>
      <c r="L157" s="68"/>
      <c r="M157" s="67"/>
    </row>
    <row r="158" spans="1:13" ht="11.25" customHeight="1">
      <c r="A158" s="39"/>
      <c r="B158" s="66"/>
      <c r="C158" s="66"/>
      <c r="D158" s="66"/>
      <c r="E158" s="66"/>
      <c r="F158" s="66"/>
      <c r="G158" s="66"/>
      <c r="H158" s="67"/>
      <c r="I158" s="68"/>
      <c r="J158" s="42"/>
      <c r="K158" s="67"/>
      <c r="L158" s="68"/>
      <c r="M158" s="67"/>
    </row>
    <row r="159" spans="1:13" ht="11.25" customHeight="1">
      <c r="A159" s="39"/>
      <c r="B159" s="66"/>
      <c r="C159" s="66"/>
      <c r="D159" s="66"/>
      <c r="E159" s="66"/>
      <c r="F159" s="66"/>
      <c r="G159" s="66"/>
      <c r="H159" s="67"/>
      <c r="I159" s="68"/>
      <c r="J159" s="42"/>
      <c r="K159" s="67"/>
      <c r="L159" s="68"/>
      <c r="M159" s="67"/>
    </row>
    <row r="160" spans="1:13" ht="11.25" customHeight="1">
      <c r="A160" s="39"/>
      <c r="B160" s="66"/>
      <c r="C160" s="66"/>
      <c r="D160" s="66"/>
      <c r="E160" s="66"/>
      <c r="F160" s="66"/>
      <c r="G160" s="66"/>
      <c r="H160" s="67"/>
      <c r="I160" s="68"/>
      <c r="J160" s="42"/>
      <c r="K160" s="67"/>
      <c r="L160" s="68"/>
      <c r="M160" s="67"/>
    </row>
    <row r="161" spans="1:13" ht="11.25" customHeight="1">
      <c r="A161" s="39"/>
      <c r="B161" s="66"/>
      <c r="C161" s="66"/>
      <c r="D161" s="66"/>
      <c r="E161" s="66"/>
      <c r="F161" s="66"/>
      <c r="G161" s="66"/>
      <c r="H161" s="67"/>
      <c r="I161" s="68"/>
      <c r="J161" s="42"/>
      <c r="K161" s="67"/>
      <c r="L161" s="68"/>
      <c r="M161" s="67"/>
    </row>
    <row r="162" spans="1:13" ht="11.25" customHeight="1">
      <c r="A162" s="39"/>
      <c r="B162" s="66"/>
      <c r="C162" s="66"/>
      <c r="D162" s="66"/>
      <c r="E162" s="66"/>
      <c r="F162" s="66"/>
      <c r="G162" s="66"/>
      <c r="H162" s="67"/>
      <c r="I162" s="68"/>
      <c r="J162" s="42"/>
      <c r="K162" s="67"/>
      <c r="L162" s="68"/>
      <c r="M162" s="67"/>
    </row>
    <row r="163" spans="1:13" ht="11.25" customHeight="1">
      <c r="A163" s="39"/>
      <c r="B163" s="66"/>
      <c r="C163" s="66"/>
      <c r="D163" s="66"/>
      <c r="E163" s="66"/>
      <c r="F163" s="66"/>
      <c r="G163" s="66"/>
      <c r="H163" s="67"/>
      <c r="I163" s="68"/>
      <c r="J163" s="42"/>
      <c r="K163" s="67"/>
      <c r="L163" s="68"/>
      <c r="M163" s="67"/>
    </row>
    <row r="164" spans="1:13" ht="11.25" customHeight="1">
      <c r="A164" s="39"/>
      <c r="B164" s="66"/>
      <c r="C164" s="66"/>
      <c r="D164" s="66"/>
      <c r="E164" s="66"/>
      <c r="F164" s="66"/>
      <c r="G164" s="66"/>
      <c r="H164" s="67"/>
      <c r="I164" s="68"/>
      <c r="J164" s="42"/>
      <c r="K164" s="67"/>
      <c r="L164" s="68"/>
      <c r="M164" s="67"/>
    </row>
    <row r="165" spans="1:13" ht="11.25" customHeight="1">
      <c r="A165" s="39"/>
      <c r="B165" s="66"/>
      <c r="C165" s="66"/>
      <c r="D165" s="66"/>
      <c r="E165" s="66"/>
      <c r="F165" s="66"/>
      <c r="G165" s="66"/>
      <c r="H165" s="67"/>
      <c r="I165" s="68"/>
      <c r="J165" s="42"/>
      <c r="K165" s="67"/>
      <c r="L165" s="68"/>
      <c r="M165" s="67"/>
    </row>
    <row r="166" spans="1:13" ht="11.25" customHeight="1">
      <c r="A166" s="39"/>
      <c r="B166" s="66"/>
      <c r="C166" s="66"/>
      <c r="D166" s="66"/>
      <c r="E166" s="66"/>
      <c r="F166" s="66"/>
      <c r="G166" s="66"/>
      <c r="H166" s="67"/>
      <c r="I166" s="68"/>
      <c r="J166" s="42"/>
      <c r="K166" s="67"/>
      <c r="L166" s="68"/>
      <c r="M166" s="67"/>
    </row>
    <row r="167" spans="1:13" ht="11.25" customHeight="1">
      <c r="A167" s="39"/>
      <c r="B167" s="66"/>
      <c r="C167" s="66"/>
      <c r="D167" s="66"/>
      <c r="E167" s="66"/>
      <c r="F167" s="66"/>
      <c r="G167" s="66"/>
      <c r="H167" s="67"/>
      <c r="I167" s="68"/>
      <c r="J167" s="42"/>
      <c r="K167" s="67"/>
      <c r="L167" s="68"/>
      <c r="M167" s="67"/>
    </row>
    <row r="168" spans="1:13" ht="11.25" customHeight="1">
      <c r="A168" s="39"/>
      <c r="B168" s="66"/>
      <c r="C168" s="66"/>
      <c r="D168" s="66"/>
      <c r="E168" s="66"/>
      <c r="F168" s="66"/>
      <c r="G168" s="66"/>
      <c r="H168" s="67"/>
      <c r="I168" s="68"/>
      <c r="J168" s="42"/>
      <c r="K168" s="67"/>
      <c r="L168" s="68"/>
      <c r="M168" s="67"/>
    </row>
    <row r="169" spans="1:13" ht="11.25" customHeight="1">
      <c r="A169" s="39"/>
      <c r="B169" s="66"/>
      <c r="C169" s="66"/>
      <c r="D169" s="66"/>
      <c r="E169" s="66"/>
      <c r="F169" s="66"/>
      <c r="G169" s="66"/>
      <c r="H169" s="67"/>
      <c r="I169" s="68"/>
      <c r="J169" s="42"/>
      <c r="K169" s="67"/>
      <c r="L169" s="68"/>
      <c r="M169" s="67"/>
    </row>
    <row r="170" spans="1:13" ht="11.25" customHeight="1">
      <c r="A170" s="39"/>
      <c r="B170" s="66"/>
      <c r="C170" s="66"/>
      <c r="D170" s="66"/>
      <c r="E170" s="66"/>
      <c r="F170" s="66"/>
      <c r="G170" s="66"/>
      <c r="H170" s="67"/>
      <c r="I170" s="68"/>
      <c r="J170" s="42"/>
      <c r="K170" s="67"/>
      <c r="L170" s="68"/>
      <c r="M170" s="67"/>
    </row>
    <row r="171" spans="1:13" ht="11.25" customHeight="1">
      <c r="A171" s="39"/>
      <c r="B171" s="66"/>
      <c r="C171" s="66"/>
      <c r="D171" s="66"/>
      <c r="E171" s="66"/>
      <c r="F171" s="66"/>
      <c r="G171" s="66"/>
      <c r="H171" s="67"/>
      <c r="I171" s="68"/>
      <c r="J171" s="42"/>
      <c r="K171" s="67"/>
      <c r="L171" s="68"/>
      <c r="M171" s="67"/>
    </row>
    <row r="172" spans="1:13" ht="11.25" customHeight="1">
      <c r="A172" s="39"/>
      <c r="B172" s="66"/>
      <c r="C172" s="66"/>
      <c r="D172" s="66"/>
      <c r="E172" s="66"/>
      <c r="F172" s="66"/>
      <c r="G172" s="66"/>
      <c r="H172" s="67"/>
      <c r="I172" s="68"/>
      <c r="J172" s="42"/>
      <c r="K172" s="67"/>
      <c r="L172" s="68"/>
      <c r="M172" s="67"/>
    </row>
    <row r="173" spans="1:13" ht="11.25" customHeight="1">
      <c r="A173" s="39"/>
      <c r="B173" s="66"/>
      <c r="C173" s="66"/>
      <c r="D173" s="66"/>
      <c r="E173" s="66"/>
      <c r="F173" s="66"/>
      <c r="G173" s="66"/>
      <c r="H173" s="67"/>
      <c r="I173" s="68"/>
      <c r="J173" s="42"/>
      <c r="K173" s="67"/>
      <c r="L173" s="68"/>
      <c r="M173" s="67"/>
    </row>
    <row r="174" spans="1:13" ht="11.25" customHeight="1">
      <c r="A174" s="39"/>
      <c r="B174" s="66"/>
      <c r="C174" s="66"/>
      <c r="D174" s="66"/>
      <c r="E174" s="66"/>
      <c r="F174" s="66"/>
      <c r="G174" s="66"/>
      <c r="H174" s="67"/>
      <c r="I174" s="68"/>
      <c r="J174" s="42"/>
      <c r="K174" s="67"/>
      <c r="L174" s="68"/>
      <c r="M174" s="67"/>
    </row>
    <row r="175" spans="1:13" ht="11.25" customHeight="1">
      <c r="A175" s="39"/>
      <c r="B175" s="66"/>
      <c r="C175" s="66"/>
      <c r="D175" s="66"/>
      <c r="E175" s="66"/>
      <c r="F175" s="66"/>
      <c r="G175" s="66"/>
      <c r="H175" s="67"/>
      <c r="I175" s="68"/>
      <c r="J175" s="42"/>
      <c r="K175" s="67"/>
      <c r="L175" s="68"/>
      <c r="M175" s="67"/>
    </row>
    <row r="176" spans="1:13" ht="11.25" customHeight="1">
      <c r="A176" s="39"/>
      <c r="B176" s="66"/>
      <c r="C176" s="66"/>
      <c r="D176" s="66"/>
      <c r="E176" s="66"/>
      <c r="F176" s="66"/>
      <c r="G176" s="66"/>
      <c r="H176" s="67"/>
      <c r="I176" s="68"/>
      <c r="J176" s="42"/>
      <c r="K176" s="67"/>
      <c r="L176" s="68"/>
      <c r="M176" s="67"/>
    </row>
    <row r="177" spans="1:13" ht="11.25" customHeight="1">
      <c r="A177" s="39"/>
      <c r="B177" s="66"/>
      <c r="C177" s="66"/>
      <c r="D177" s="66"/>
      <c r="E177" s="66"/>
      <c r="F177" s="66"/>
      <c r="G177" s="66"/>
      <c r="H177" s="67"/>
      <c r="I177" s="68"/>
      <c r="J177" s="42"/>
      <c r="K177" s="67"/>
      <c r="L177" s="68"/>
      <c r="M177" s="67"/>
    </row>
    <row r="178" spans="1:13" ht="11.25" customHeight="1">
      <c r="A178" s="39"/>
      <c r="B178" s="66"/>
      <c r="C178" s="66"/>
      <c r="D178" s="66"/>
      <c r="E178" s="66"/>
      <c r="F178" s="66"/>
      <c r="G178" s="66"/>
      <c r="H178" s="67"/>
      <c r="I178" s="68"/>
      <c r="J178" s="42"/>
      <c r="K178" s="67"/>
      <c r="L178" s="68"/>
      <c r="M178" s="67"/>
    </row>
    <row r="179" spans="1:13" ht="11.25" customHeight="1">
      <c r="A179" s="39"/>
      <c r="B179" s="66"/>
      <c r="C179" s="66"/>
      <c r="D179" s="66"/>
      <c r="E179" s="66"/>
      <c r="F179" s="66"/>
      <c r="G179" s="66"/>
      <c r="H179" s="67"/>
      <c r="I179" s="68"/>
      <c r="J179" s="42"/>
      <c r="K179" s="67"/>
      <c r="L179" s="68"/>
      <c r="M179" s="67"/>
    </row>
    <row r="180" spans="1:13" ht="11.25" customHeight="1">
      <c r="A180" s="39"/>
      <c r="B180" s="66"/>
      <c r="C180" s="66"/>
      <c r="D180" s="66"/>
      <c r="E180" s="66"/>
      <c r="F180" s="66"/>
      <c r="G180" s="66"/>
      <c r="H180" s="67"/>
      <c r="I180" s="68"/>
      <c r="J180" s="42"/>
      <c r="K180" s="67"/>
      <c r="L180" s="68"/>
      <c r="M180" s="67"/>
    </row>
    <row r="181" spans="1:13" ht="11.25" customHeight="1">
      <c r="A181" s="39"/>
      <c r="B181" s="66"/>
      <c r="C181" s="66"/>
      <c r="D181" s="66"/>
      <c r="E181" s="66"/>
      <c r="F181" s="66"/>
      <c r="G181" s="66"/>
      <c r="H181" s="67"/>
      <c r="I181" s="68"/>
      <c r="J181" s="42"/>
      <c r="K181" s="67"/>
      <c r="L181" s="68"/>
      <c r="M181" s="67"/>
    </row>
    <row r="182" spans="1:13" ht="11.25" customHeight="1">
      <c r="A182" s="39"/>
      <c r="B182" s="66"/>
      <c r="C182" s="66"/>
      <c r="D182" s="66"/>
      <c r="E182" s="66"/>
      <c r="F182" s="66"/>
      <c r="G182" s="66"/>
      <c r="H182" s="67"/>
      <c r="I182" s="68"/>
      <c r="J182" s="42"/>
      <c r="K182" s="67"/>
      <c r="L182" s="68"/>
      <c r="M182" s="67"/>
    </row>
    <row r="183" spans="1:13" ht="11.25" customHeight="1">
      <c r="A183" s="39"/>
      <c r="B183" s="66"/>
      <c r="C183" s="66"/>
      <c r="D183" s="66"/>
      <c r="E183" s="66"/>
      <c r="F183" s="66"/>
      <c r="G183" s="66"/>
      <c r="H183" s="67"/>
      <c r="I183" s="68"/>
      <c r="J183" s="42"/>
      <c r="K183" s="67"/>
      <c r="L183" s="68"/>
      <c r="M183" s="67"/>
    </row>
    <row r="184" spans="1:13" ht="11.25" customHeight="1">
      <c r="A184" s="39"/>
      <c r="B184" s="66"/>
      <c r="C184" s="66"/>
      <c r="D184" s="66"/>
      <c r="E184" s="66"/>
      <c r="F184" s="66"/>
      <c r="G184" s="66"/>
      <c r="H184" s="67"/>
      <c r="I184" s="68"/>
      <c r="J184" s="42"/>
      <c r="K184" s="67"/>
      <c r="L184" s="68"/>
      <c r="M184" s="67"/>
    </row>
    <row r="185" spans="1:13" ht="11.25" customHeight="1">
      <c r="A185" s="39"/>
      <c r="B185" s="66"/>
      <c r="C185" s="66"/>
      <c r="D185" s="66"/>
      <c r="E185" s="66"/>
      <c r="F185" s="66"/>
      <c r="G185" s="66"/>
      <c r="H185" s="67"/>
      <c r="I185" s="68"/>
      <c r="J185" s="42"/>
      <c r="K185" s="67"/>
      <c r="L185" s="68"/>
      <c r="M185" s="67"/>
    </row>
    <row r="186" spans="1:13" ht="11.25" customHeight="1">
      <c r="A186" s="39"/>
      <c r="B186" s="66"/>
      <c r="C186" s="66"/>
      <c r="D186" s="66"/>
      <c r="E186" s="66"/>
      <c r="F186" s="66"/>
      <c r="G186" s="66"/>
      <c r="H186" s="67"/>
      <c r="I186" s="68"/>
      <c r="J186" s="42"/>
      <c r="K186" s="67"/>
      <c r="L186" s="68"/>
      <c r="M186" s="67"/>
    </row>
    <row r="187" spans="1:13" ht="11.25" customHeight="1">
      <c r="A187" s="39"/>
      <c r="B187" s="66"/>
      <c r="C187" s="66"/>
      <c r="D187" s="66"/>
      <c r="E187" s="66"/>
      <c r="F187" s="66"/>
      <c r="G187" s="66"/>
      <c r="H187" s="67"/>
      <c r="I187" s="68"/>
      <c r="J187" s="42"/>
      <c r="K187" s="67"/>
      <c r="L187" s="68"/>
      <c r="M187" s="67"/>
    </row>
    <row r="188" spans="1:13" ht="11.25" customHeight="1">
      <c r="A188" s="39"/>
      <c r="B188" s="66"/>
      <c r="C188" s="66"/>
      <c r="D188" s="66"/>
      <c r="E188" s="66"/>
      <c r="F188" s="66"/>
      <c r="G188" s="66"/>
      <c r="H188" s="67"/>
      <c r="I188" s="68"/>
      <c r="J188" s="42"/>
      <c r="K188" s="67"/>
      <c r="L188" s="68"/>
      <c r="M188" s="67"/>
    </row>
    <row r="189" spans="1:13" ht="11.25" customHeight="1">
      <c r="A189" s="39"/>
      <c r="B189" s="66"/>
      <c r="C189" s="66"/>
      <c r="D189" s="66"/>
      <c r="E189" s="66"/>
      <c r="F189" s="66"/>
      <c r="G189" s="66"/>
      <c r="H189" s="67"/>
      <c r="I189" s="68"/>
      <c r="J189" s="42"/>
      <c r="K189" s="67"/>
      <c r="L189" s="68"/>
      <c r="M189" s="67"/>
    </row>
    <row r="190" spans="1:13" ht="11.25" customHeight="1">
      <c r="A190" s="39"/>
      <c r="B190" s="66"/>
      <c r="C190" s="66"/>
      <c r="D190" s="66"/>
      <c r="E190" s="66"/>
      <c r="F190" s="66"/>
      <c r="G190" s="66"/>
      <c r="H190" s="67"/>
      <c r="I190" s="68"/>
      <c r="J190" s="42"/>
      <c r="K190" s="67"/>
      <c r="L190" s="68"/>
      <c r="M190" s="67"/>
    </row>
    <row r="191" spans="1:13" ht="11.25" customHeight="1">
      <c r="A191" s="39"/>
      <c r="B191" s="66"/>
      <c r="C191" s="66"/>
      <c r="D191" s="66"/>
      <c r="E191" s="66"/>
      <c r="F191" s="66"/>
      <c r="G191" s="66"/>
      <c r="H191" s="67"/>
      <c r="I191" s="68"/>
      <c r="J191" s="42"/>
      <c r="K191" s="67"/>
      <c r="L191" s="68"/>
      <c r="M191" s="67"/>
    </row>
    <row r="192" spans="1:13" ht="11.25" customHeight="1">
      <c r="A192" s="39"/>
      <c r="B192" s="66"/>
      <c r="C192" s="66"/>
      <c r="D192" s="66"/>
      <c r="E192" s="66"/>
      <c r="F192" s="66"/>
      <c r="G192" s="66"/>
      <c r="H192" s="67"/>
      <c r="I192" s="68"/>
      <c r="J192" s="42"/>
      <c r="K192" s="67"/>
      <c r="L192" s="68"/>
      <c r="M192" s="67"/>
    </row>
    <row r="193" spans="1:13" ht="11.25" customHeight="1">
      <c r="A193" s="39"/>
      <c r="B193" s="66"/>
      <c r="C193" s="66"/>
      <c r="D193" s="66"/>
      <c r="E193" s="66"/>
      <c r="F193" s="66"/>
      <c r="G193" s="66"/>
      <c r="H193" s="67"/>
      <c r="I193" s="68"/>
      <c r="J193" s="42"/>
      <c r="K193" s="67"/>
      <c r="L193" s="68"/>
      <c r="M193" s="67"/>
    </row>
    <row r="194" spans="1:13" ht="11.25" customHeight="1">
      <c r="A194" s="39"/>
      <c r="B194" s="66"/>
      <c r="C194" s="66"/>
      <c r="D194" s="66"/>
      <c r="E194" s="66"/>
      <c r="F194" s="66"/>
      <c r="G194" s="66"/>
      <c r="H194" s="67"/>
      <c r="I194" s="68"/>
      <c r="J194" s="42"/>
      <c r="K194" s="67"/>
      <c r="L194" s="68"/>
      <c r="M194" s="67"/>
    </row>
    <row r="195" spans="1:13" ht="11.25" customHeight="1">
      <c r="A195" s="39"/>
      <c r="B195" s="66"/>
      <c r="C195" s="66"/>
      <c r="D195" s="66"/>
      <c r="E195" s="66"/>
      <c r="F195" s="66"/>
      <c r="G195" s="66"/>
      <c r="H195" s="67"/>
      <c r="I195" s="68"/>
      <c r="J195" s="42"/>
      <c r="K195" s="67"/>
      <c r="L195" s="68"/>
      <c r="M195" s="67"/>
    </row>
    <row r="196" spans="1:13" ht="11.25" customHeight="1">
      <c r="A196" s="39"/>
      <c r="B196" s="66"/>
      <c r="C196" s="66"/>
      <c r="D196" s="66"/>
      <c r="E196" s="66"/>
      <c r="F196" s="66"/>
      <c r="G196" s="66"/>
      <c r="H196" s="67"/>
      <c r="I196" s="68"/>
      <c r="J196" s="42"/>
      <c r="K196" s="67"/>
      <c r="L196" s="68"/>
      <c r="M196" s="67"/>
    </row>
    <row r="197" spans="1:13" ht="11.25" customHeight="1">
      <c r="A197" s="39"/>
      <c r="B197" s="66"/>
      <c r="C197" s="66"/>
      <c r="D197" s="66"/>
      <c r="E197" s="66"/>
      <c r="F197" s="66"/>
      <c r="G197" s="66"/>
      <c r="H197" s="67"/>
      <c r="I197" s="68"/>
      <c r="J197" s="42"/>
      <c r="K197" s="67"/>
      <c r="L197" s="68"/>
      <c r="M197" s="67"/>
    </row>
    <row r="198" spans="1:13" ht="11.25" customHeight="1">
      <c r="A198" s="39"/>
      <c r="B198" s="66"/>
      <c r="C198" s="66"/>
      <c r="D198" s="66"/>
      <c r="E198" s="66"/>
      <c r="F198" s="66"/>
      <c r="G198" s="66"/>
      <c r="H198" s="67"/>
      <c r="I198" s="68"/>
      <c r="J198" s="42"/>
      <c r="K198" s="67"/>
      <c r="L198" s="68"/>
      <c r="M198" s="67"/>
    </row>
    <row r="199" spans="1:13" ht="11.25" customHeight="1">
      <c r="A199" s="39"/>
      <c r="B199" s="66"/>
      <c r="C199" s="66"/>
      <c r="D199" s="66"/>
      <c r="E199" s="66"/>
      <c r="F199" s="66"/>
      <c r="G199" s="66"/>
      <c r="H199" s="67"/>
      <c r="I199" s="68"/>
      <c r="J199" s="42"/>
      <c r="K199" s="67"/>
      <c r="L199" s="68"/>
      <c r="M199" s="67"/>
    </row>
    <row r="200" spans="1:13" ht="11.25" customHeight="1">
      <c r="A200" s="39"/>
      <c r="B200" s="66"/>
      <c r="C200" s="66"/>
      <c r="D200" s="66"/>
      <c r="E200" s="66"/>
      <c r="F200" s="66"/>
      <c r="G200" s="66"/>
      <c r="H200" s="67"/>
      <c r="I200" s="68"/>
      <c r="J200" s="42"/>
      <c r="K200" s="67"/>
      <c r="L200" s="68"/>
      <c r="M200" s="67"/>
    </row>
    <row r="201" spans="1:13" ht="11.25" customHeight="1">
      <c r="A201" s="39"/>
      <c r="B201" s="66"/>
      <c r="C201" s="66"/>
      <c r="D201" s="66"/>
      <c r="E201" s="66"/>
      <c r="F201" s="66"/>
      <c r="G201" s="66"/>
      <c r="H201" s="67"/>
      <c r="I201" s="68"/>
      <c r="J201" s="42"/>
      <c r="K201" s="67"/>
      <c r="L201" s="68"/>
      <c r="M201" s="67"/>
    </row>
    <row r="202" spans="1:13" ht="11.25" customHeight="1">
      <c r="A202" s="39"/>
      <c r="B202" s="66"/>
      <c r="C202" s="66"/>
      <c r="D202" s="66"/>
      <c r="E202" s="66"/>
      <c r="F202" s="66"/>
      <c r="G202" s="66"/>
      <c r="H202" s="67"/>
      <c r="I202" s="68"/>
      <c r="J202" s="42"/>
      <c r="K202" s="67"/>
      <c r="L202" s="68"/>
      <c r="M202" s="67"/>
    </row>
    <row r="203" spans="1:13" ht="11.25" customHeight="1">
      <c r="A203" s="39"/>
      <c r="B203" s="66"/>
      <c r="C203" s="66"/>
      <c r="D203" s="66"/>
      <c r="E203" s="66"/>
      <c r="F203" s="66"/>
      <c r="G203" s="66"/>
      <c r="H203" s="67"/>
      <c r="I203" s="68"/>
      <c r="J203" s="42"/>
      <c r="K203" s="67"/>
      <c r="L203" s="68"/>
      <c r="M203" s="67"/>
    </row>
    <row r="204" spans="1:13" ht="11.25" customHeight="1">
      <c r="A204" s="39"/>
      <c r="B204" s="66"/>
      <c r="C204" s="66"/>
      <c r="D204" s="66"/>
      <c r="E204" s="66"/>
      <c r="F204" s="66"/>
      <c r="G204" s="66"/>
      <c r="H204" s="67"/>
      <c r="I204" s="68"/>
      <c r="J204" s="42"/>
      <c r="K204" s="67"/>
      <c r="L204" s="68"/>
      <c r="M204" s="67"/>
    </row>
    <row r="205" spans="1:13" ht="11.25" customHeight="1">
      <c r="A205" s="39"/>
      <c r="B205" s="66"/>
      <c r="C205" s="66"/>
      <c r="D205" s="66"/>
      <c r="E205" s="66"/>
      <c r="F205" s="66"/>
      <c r="G205" s="66"/>
      <c r="H205" s="67"/>
      <c r="I205" s="68"/>
      <c r="J205" s="42"/>
      <c r="K205" s="67"/>
      <c r="L205" s="68"/>
      <c r="M205" s="67"/>
    </row>
    <row r="206" spans="1:13" ht="11.25" customHeight="1">
      <c r="A206" s="39"/>
      <c r="B206" s="66"/>
      <c r="C206" s="66"/>
      <c r="D206" s="66"/>
      <c r="E206" s="66"/>
      <c r="F206" s="66"/>
      <c r="G206" s="66"/>
      <c r="H206" s="67"/>
      <c r="I206" s="68"/>
      <c r="J206" s="42"/>
      <c r="K206" s="67"/>
      <c r="L206" s="68"/>
      <c r="M206" s="67"/>
    </row>
    <row r="207" spans="1:13" ht="11.25" customHeight="1">
      <c r="A207" s="39"/>
      <c r="B207" s="66"/>
      <c r="C207" s="66"/>
      <c r="D207" s="66"/>
      <c r="E207" s="66"/>
      <c r="F207" s="66"/>
      <c r="G207" s="66"/>
      <c r="H207" s="67"/>
      <c r="I207" s="68"/>
      <c r="J207" s="42"/>
      <c r="K207" s="67"/>
      <c r="L207" s="68"/>
      <c r="M207" s="67"/>
    </row>
    <row r="208" spans="1:13" ht="11.25" customHeight="1">
      <c r="A208" s="39"/>
      <c r="B208" s="66"/>
      <c r="C208" s="66"/>
      <c r="D208" s="66"/>
      <c r="E208" s="66"/>
      <c r="F208" s="66"/>
      <c r="G208" s="66"/>
      <c r="H208" s="67"/>
      <c r="I208" s="68"/>
      <c r="J208" s="42"/>
      <c r="K208" s="67"/>
      <c r="L208" s="68"/>
      <c r="M208" s="67"/>
    </row>
    <row r="209" spans="1:13" ht="11.25" customHeight="1">
      <c r="A209" s="39"/>
      <c r="B209" s="66"/>
      <c r="C209" s="66"/>
      <c r="D209" s="66"/>
      <c r="E209" s="66"/>
      <c r="F209" s="66"/>
      <c r="G209" s="66"/>
      <c r="H209" s="67"/>
      <c r="I209" s="68"/>
      <c r="J209" s="42"/>
      <c r="K209" s="67"/>
      <c r="L209" s="68"/>
      <c r="M209" s="67"/>
    </row>
    <row r="210" spans="1:13" ht="11.25" customHeight="1">
      <c r="A210" s="39"/>
      <c r="B210" s="66"/>
      <c r="C210" s="66"/>
      <c r="D210" s="66"/>
      <c r="E210" s="66"/>
      <c r="F210" s="66"/>
      <c r="G210" s="66"/>
      <c r="H210" s="67"/>
      <c r="I210" s="68"/>
      <c r="J210" s="42"/>
      <c r="K210" s="67"/>
      <c r="L210" s="68"/>
      <c r="M210" s="67"/>
    </row>
    <row r="211" spans="1:13" ht="11.25" customHeight="1">
      <c r="A211" s="39"/>
      <c r="B211" s="66"/>
      <c r="C211" s="66"/>
      <c r="D211" s="66"/>
      <c r="E211" s="66"/>
      <c r="F211" s="66"/>
      <c r="G211" s="66"/>
      <c r="H211" s="67"/>
      <c r="I211" s="68"/>
      <c r="J211" s="42"/>
      <c r="K211" s="67"/>
      <c r="L211" s="68"/>
      <c r="M211" s="67"/>
    </row>
    <row r="212" spans="1:13" ht="11.25" customHeight="1">
      <c r="A212" s="39"/>
      <c r="B212" s="66"/>
      <c r="C212" s="66"/>
      <c r="D212" s="66"/>
      <c r="E212" s="66"/>
      <c r="F212" s="66"/>
      <c r="G212" s="66"/>
      <c r="H212" s="67"/>
      <c r="I212" s="68"/>
      <c r="J212" s="42"/>
      <c r="K212" s="67"/>
      <c r="L212" s="68"/>
      <c r="M212" s="67"/>
    </row>
    <row r="213" spans="1:13" ht="11.25" customHeight="1">
      <c r="A213" s="39"/>
      <c r="B213" s="66"/>
      <c r="C213" s="66"/>
      <c r="D213" s="66"/>
      <c r="E213" s="66"/>
      <c r="F213" s="66"/>
      <c r="G213" s="66"/>
      <c r="H213" s="67"/>
      <c r="I213" s="68"/>
      <c r="J213" s="42"/>
      <c r="K213" s="67"/>
      <c r="L213" s="68"/>
      <c r="M213" s="67"/>
    </row>
    <row r="214" spans="1:13" ht="11.25" customHeight="1">
      <c r="A214" s="39"/>
      <c r="B214" s="66"/>
      <c r="C214" s="66"/>
      <c r="D214" s="66"/>
      <c r="E214" s="66"/>
      <c r="F214" s="66"/>
      <c r="G214" s="66"/>
      <c r="H214" s="67"/>
      <c r="I214" s="68"/>
      <c r="J214" s="42"/>
      <c r="K214" s="67"/>
      <c r="L214" s="68"/>
      <c r="M214" s="67"/>
    </row>
    <row r="215" spans="1:13" ht="11.25" customHeight="1">
      <c r="A215" s="39"/>
      <c r="B215" s="66"/>
      <c r="C215" s="66"/>
      <c r="D215" s="66"/>
      <c r="E215" s="66"/>
      <c r="F215" s="66"/>
      <c r="G215" s="66"/>
      <c r="H215" s="67"/>
      <c r="I215" s="68"/>
      <c r="J215" s="42"/>
      <c r="K215" s="67"/>
      <c r="L215" s="68"/>
      <c r="M215" s="67"/>
    </row>
    <row r="216" spans="1:13" ht="11.25" customHeight="1">
      <c r="A216" s="39"/>
      <c r="B216" s="66"/>
      <c r="C216" s="66"/>
      <c r="D216" s="66"/>
      <c r="E216" s="66"/>
      <c r="F216" s="66"/>
      <c r="G216" s="66"/>
      <c r="H216" s="67"/>
      <c r="I216" s="68"/>
      <c r="J216" s="42"/>
      <c r="K216" s="67"/>
      <c r="L216" s="68"/>
      <c r="M216" s="67"/>
    </row>
    <row r="217" spans="1:13" ht="11.25" customHeight="1">
      <c r="A217" s="39"/>
      <c r="B217" s="66"/>
      <c r="C217" s="66"/>
      <c r="D217" s="66"/>
      <c r="E217" s="66"/>
      <c r="F217" s="66"/>
      <c r="G217" s="66"/>
      <c r="H217" s="67"/>
      <c r="I217" s="68"/>
      <c r="J217" s="42"/>
      <c r="K217" s="67"/>
      <c r="L217" s="68"/>
      <c r="M217" s="67"/>
    </row>
    <row r="218" spans="1:13" ht="11.25" customHeight="1">
      <c r="A218" s="39"/>
      <c r="B218" s="66"/>
      <c r="C218" s="66"/>
      <c r="D218" s="66"/>
      <c r="E218" s="66"/>
      <c r="F218" s="66"/>
      <c r="G218" s="66"/>
      <c r="H218" s="67"/>
      <c r="I218" s="68"/>
      <c r="J218" s="42"/>
      <c r="K218" s="67"/>
      <c r="L218" s="68"/>
      <c r="M218" s="67"/>
    </row>
    <row r="219" spans="1:13" ht="11.25" customHeight="1">
      <c r="A219" s="39"/>
      <c r="B219" s="66"/>
      <c r="C219" s="66"/>
      <c r="D219" s="66"/>
      <c r="E219" s="66"/>
      <c r="F219" s="66"/>
      <c r="G219" s="66"/>
      <c r="H219" s="67"/>
      <c r="I219" s="68"/>
      <c r="J219" s="42"/>
      <c r="K219" s="67"/>
      <c r="L219" s="68"/>
      <c r="M219" s="67"/>
    </row>
    <row r="220" spans="1:13" ht="11.25" customHeight="1">
      <c r="A220" s="39"/>
      <c r="B220" s="66"/>
      <c r="C220" s="66"/>
      <c r="D220" s="66"/>
      <c r="E220" s="66"/>
      <c r="F220" s="66"/>
      <c r="G220" s="66"/>
      <c r="H220" s="67"/>
      <c r="I220" s="68"/>
      <c r="J220" s="42"/>
      <c r="K220" s="67"/>
      <c r="L220" s="68"/>
      <c r="M220" s="67"/>
    </row>
    <row r="221" spans="1:13" ht="15.75" customHeight="1">
      <c r="H221" s="67"/>
      <c r="I221" s="68"/>
      <c r="J221" s="42"/>
      <c r="K221" s="67"/>
      <c r="L221" s="68"/>
      <c r="M221" s="67"/>
    </row>
    <row r="222" spans="1:13" ht="15.75" customHeight="1">
      <c r="H222" s="67"/>
      <c r="I222" s="68"/>
      <c r="J222" s="42"/>
      <c r="K222" s="67"/>
      <c r="L222" s="68"/>
      <c r="M222" s="67"/>
    </row>
    <row r="223" spans="1:13" ht="15.75" customHeight="1">
      <c r="H223" s="67"/>
      <c r="I223" s="68"/>
      <c r="J223" s="42"/>
      <c r="K223" s="67"/>
      <c r="L223" s="68"/>
      <c r="M223" s="67"/>
    </row>
    <row r="224" spans="1:13" ht="15.75" customHeight="1">
      <c r="H224" s="67"/>
      <c r="I224" s="68"/>
      <c r="J224" s="42"/>
      <c r="K224" s="67"/>
      <c r="L224" s="68"/>
      <c r="M224" s="67"/>
    </row>
    <row r="225" spans="8:13" ht="15.75" customHeight="1">
      <c r="H225" s="67"/>
      <c r="I225" s="68"/>
      <c r="J225" s="42"/>
      <c r="K225" s="67"/>
      <c r="L225" s="68"/>
      <c r="M225" s="67"/>
    </row>
    <row r="226" spans="8:13" ht="15.75" customHeight="1">
      <c r="H226" s="67"/>
      <c r="I226" s="68"/>
      <c r="J226" s="42"/>
      <c r="K226" s="67"/>
      <c r="L226" s="68"/>
      <c r="M226" s="67"/>
    </row>
    <row r="227" spans="8:13" ht="15.75" customHeight="1">
      <c r="H227" s="67"/>
      <c r="I227" s="68"/>
      <c r="J227" s="42"/>
      <c r="K227" s="67"/>
      <c r="L227" s="68"/>
      <c r="M227" s="67"/>
    </row>
    <row r="228" spans="8:13" ht="15.75" customHeight="1">
      <c r="H228" s="67"/>
      <c r="I228" s="68"/>
      <c r="J228" s="42"/>
      <c r="K228" s="67"/>
      <c r="L228" s="68"/>
      <c r="M228" s="67"/>
    </row>
    <row r="229" spans="8:13" ht="15.75" customHeight="1">
      <c r="H229" s="67"/>
      <c r="I229" s="68"/>
      <c r="J229" s="42"/>
      <c r="K229" s="67"/>
      <c r="L229" s="68"/>
      <c r="M229" s="67"/>
    </row>
    <row r="230" spans="8:13" ht="15.75" customHeight="1">
      <c r="H230" s="67"/>
      <c r="I230" s="68"/>
      <c r="J230" s="42"/>
      <c r="K230" s="67"/>
      <c r="L230" s="68"/>
      <c r="M230" s="67"/>
    </row>
    <row r="231" spans="8:13" ht="15.75" customHeight="1">
      <c r="H231" s="67"/>
      <c r="I231" s="68"/>
      <c r="J231" s="42"/>
      <c r="K231" s="67"/>
      <c r="L231" s="68"/>
      <c r="M231" s="67"/>
    </row>
    <row r="232" spans="8:13" ht="15.75" customHeight="1">
      <c r="H232" s="67"/>
      <c r="I232" s="68"/>
      <c r="J232" s="42"/>
      <c r="K232" s="67"/>
      <c r="L232" s="68"/>
      <c r="M232" s="67"/>
    </row>
    <row r="233" spans="8:13" ht="15.75" customHeight="1">
      <c r="H233" s="67"/>
      <c r="I233" s="68"/>
      <c r="J233" s="42"/>
      <c r="K233" s="67"/>
      <c r="L233" s="68"/>
      <c r="M233" s="67"/>
    </row>
    <row r="234" spans="8:13" ht="15.75" customHeight="1">
      <c r="H234" s="67"/>
      <c r="I234" s="68"/>
      <c r="J234" s="42"/>
      <c r="K234" s="67"/>
      <c r="L234" s="68"/>
      <c r="M234" s="67"/>
    </row>
    <row r="235" spans="8:13" ht="15.75" customHeight="1">
      <c r="H235" s="67"/>
      <c r="I235" s="68"/>
      <c r="J235" s="42"/>
      <c r="K235" s="67"/>
      <c r="L235" s="68"/>
      <c r="M235" s="67"/>
    </row>
    <row r="236" spans="8:13" ht="15.75" customHeight="1">
      <c r="H236" s="67"/>
      <c r="I236" s="68"/>
      <c r="J236" s="42"/>
      <c r="K236" s="67"/>
      <c r="L236" s="68"/>
      <c r="M236" s="67"/>
    </row>
    <row r="237" spans="8:13" ht="15.75" customHeight="1">
      <c r="H237" s="67"/>
      <c r="I237" s="68"/>
      <c r="J237" s="42"/>
      <c r="K237" s="67"/>
      <c r="L237" s="68"/>
      <c r="M237" s="67"/>
    </row>
    <row r="238" spans="8:13" ht="15.75" customHeight="1">
      <c r="H238" s="67"/>
      <c r="I238" s="68"/>
      <c r="J238" s="42"/>
      <c r="K238" s="67"/>
      <c r="L238" s="68"/>
      <c r="M238" s="67"/>
    </row>
    <row r="239" spans="8:13" ht="15.75" customHeight="1">
      <c r="H239" s="67"/>
      <c r="I239" s="68"/>
      <c r="J239" s="42"/>
      <c r="K239" s="67"/>
      <c r="L239" s="68"/>
      <c r="M239" s="67"/>
    </row>
    <row r="240" spans="8:13" ht="15.75" customHeight="1">
      <c r="H240" s="67"/>
      <c r="I240" s="68"/>
      <c r="J240" s="42"/>
      <c r="K240" s="67"/>
      <c r="L240" s="68"/>
      <c r="M240" s="67"/>
    </row>
    <row r="241" spans="8:13" ht="15.75" customHeight="1">
      <c r="H241" s="67"/>
      <c r="I241" s="68"/>
      <c r="J241" s="42"/>
      <c r="K241" s="67"/>
      <c r="L241" s="68"/>
      <c r="M241" s="67"/>
    </row>
    <row r="242" spans="8:13" ht="15.75" customHeight="1">
      <c r="H242" s="67"/>
      <c r="I242" s="68"/>
      <c r="J242" s="42"/>
      <c r="K242" s="67"/>
      <c r="L242" s="68"/>
      <c r="M242" s="67"/>
    </row>
    <row r="243" spans="8:13" ht="15.75" customHeight="1">
      <c r="H243" s="67"/>
      <c r="I243" s="68"/>
      <c r="J243" s="42"/>
      <c r="K243" s="67"/>
      <c r="L243" s="68"/>
      <c r="M243" s="67"/>
    </row>
    <row r="244" spans="8:13" ht="15.75" customHeight="1">
      <c r="H244" s="67"/>
      <c r="I244" s="68"/>
      <c r="J244" s="42"/>
      <c r="K244" s="67"/>
      <c r="L244" s="68"/>
      <c r="M244" s="67"/>
    </row>
    <row r="245" spans="8:13" ht="15.75" customHeight="1">
      <c r="H245" s="67"/>
      <c r="I245" s="68"/>
      <c r="J245" s="42"/>
      <c r="K245" s="67"/>
      <c r="L245" s="68"/>
      <c r="M245" s="67"/>
    </row>
    <row r="246" spans="8:13" ht="15.75" customHeight="1">
      <c r="H246" s="67"/>
      <c r="I246" s="68"/>
      <c r="J246" s="42"/>
      <c r="K246" s="67"/>
      <c r="L246" s="68"/>
      <c r="M246" s="67"/>
    </row>
    <row r="247" spans="8:13" ht="15.75" customHeight="1">
      <c r="H247" s="67"/>
      <c r="I247" s="68"/>
      <c r="J247" s="42"/>
      <c r="K247" s="67"/>
      <c r="L247" s="68"/>
      <c r="M247" s="67"/>
    </row>
    <row r="248" spans="8:13" ht="15.75" customHeight="1">
      <c r="H248" s="67"/>
      <c r="I248" s="68"/>
      <c r="J248" s="42"/>
      <c r="K248" s="67"/>
      <c r="L248" s="68"/>
      <c r="M248" s="67"/>
    </row>
    <row r="249" spans="8:13" ht="15.75" customHeight="1">
      <c r="H249" s="67"/>
      <c r="I249" s="68"/>
      <c r="J249" s="42"/>
      <c r="K249" s="67"/>
      <c r="L249" s="68"/>
      <c r="M249" s="67"/>
    </row>
    <row r="250" spans="8:13" ht="15.75" customHeight="1">
      <c r="H250" s="67"/>
      <c r="I250" s="68"/>
      <c r="J250" s="42"/>
      <c r="K250" s="67"/>
      <c r="L250" s="68"/>
      <c r="M250" s="67"/>
    </row>
    <row r="251" spans="8:13" ht="15.75" customHeight="1">
      <c r="H251" s="67"/>
      <c r="I251" s="68"/>
      <c r="J251" s="42"/>
      <c r="K251" s="67"/>
      <c r="L251" s="68"/>
      <c r="M251" s="67"/>
    </row>
    <row r="252" spans="8:13" ht="15.75" customHeight="1">
      <c r="H252" s="67"/>
      <c r="I252" s="68"/>
      <c r="J252" s="42"/>
      <c r="K252" s="67"/>
      <c r="L252" s="68"/>
      <c r="M252" s="67"/>
    </row>
    <row r="253" spans="8:13" ht="15.75" customHeight="1">
      <c r="H253" s="67"/>
      <c r="I253" s="68"/>
      <c r="J253" s="42"/>
      <c r="K253" s="67"/>
      <c r="L253" s="68"/>
      <c r="M253" s="67"/>
    </row>
    <row r="254" spans="8:13" ht="15.75" customHeight="1">
      <c r="H254" s="67"/>
      <c r="I254" s="68"/>
      <c r="J254" s="42"/>
      <c r="K254" s="67"/>
      <c r="L254" s="68"/>
      <c r="M254" s="67"/>
    </row>
    <row r="255" spans="8:13" ht="15.75" customHeight="1">
      <c r="H255" s="67"/>
      <c r="I255" s="68"/>
      <c r="J255" s="42"/>
      <c r="K255" s="67"/>
      <c r="L255" s="68"/>
      <c r="M255" s="67"/>
    </row>
    <row r="256" spans="8:13" ht="15.75" customHeight="1">
      <c r="H256" s="67"/>
      <c r="I256" s="68"/>
      <c r="J256" s="42"/>
      <c r="K256" s="67"/>
      <c r="L256" s="68"/>
      <c r="M256" s="67"/>
    </row>
    <row r="257" spans="8:13" ht="15.75" customHeight="1">
      <c r="H257" s="67"/>
      <c r="I257" s="68"/>
      <c r="J257" s="42"/>
      <c r="K257" s="67"/>
      <c r="L257" s="68"/>
      <c r="M257" s="67"/>
    </row>
    <row r="258" spans="8:13" ht="15.75" customHeight="1">
      <c r="H258" s="67"/>
      <c r="I258" s="68"/>
      <c r="J258" s="42"/>
      <c r="K258" s="67"/>
      <c r="L258" s="68"/>
      <c r="M258" s="67"/>
    </row>
    <row r="259" spans="8:13" ht="15.75" customHeight="1">
      <c r="H259" s="67"/>
      <c r="I259" s="68"/>
      <c r="J259" s="42"/>
      <c r="K259" s="67"/>
      <c r="L259" s="68"/>
      <c r="M259" s="67"/>
    </row>
    <row r="260" spans="8:13" ht="15.75" customHeight="1">
      <c r="H260" s="67"/>
      <c r="I260" s="68"/>
      <c r="J260" s="42"/>
      <c r="K260" s="67"/>
      <c r="L260" s="68"/>
      <c r="M260" s="67"/>
    </row>
    <row r="261" spans="8:13" ht="15.75" customHeight="1">
      <c r="H261" s="67"/>
      <c r="I261" s="68"/>
      <c r="J261" s="42"/>
      <c r="K261" s="67"/>
      <c r="L261" s="68"/>
      <c r="M261" s="67"/>
    </row>
    <row r="262" spans="8:13" ht="15.75" customHeight="1">
      <c r="H262" s="67"/>
      <c r="I262" s="68"/>
      <c r="J262" s="42"/>
      <c r="K262" s="67"/>
      <c r="L262" s="68"/>
      <c r="M262" s="67"/>
    </row>
    <row r="263" spans="8:13" ht="15.75" customHeight="1">
      <c r="H263" s="67"/>
      <c r="I263" s="68"/>
      <c r="J263" s="42"/>
      <c r="K263" s="67"/>
      <c r="L263" s="68"/>
      <c r="M263" s="67"/>
    </row>
    <row r="264" spans="8:13" ht="15.75" customHeight="1">
      <c r="H264" s="67"/>
      <c r="I264" s="68"/>
      <c r="J264" s="42"/>
      <c r="K264" s="67"/>
      <c r="L264" s="68"/>
      <c r="M264" s="67"/>
    </row>
    <row r="265" spans="8:13" ht="15.75" customHeight="1">
      <c r="H265" s="67"/>
      <c r="I265" s="68"/>
      <c r="J265" s="42"/>
      <c r="K265" s="67"/>
      <c r="L265" s="68"/>
      <c r="M265" s="67"/>
    </row>
    <row r="266" spans="8:13" ht="15.75" customHeight="1">
      <c r="H266" s="67"/>
      <c r="I266" s="68"/>
      <c r="J266" s="42"/>
      <c r="K266" s="67"/>
      <c r="L266" s="68"/>
      <c r="M266" s="67"/>
    </row>
    <row r="267" spans="8:13" ht="15.75" customHeight="1">
      <c r="H267" s="67"/>
      <c r="I267" s="68"/>
      <c r="J267" s="42"/>
      <c r="K267" s="67"/>
      <c r="L267" s="68"/>
      <c r="M267" s="67"/>
    </row>
    <row r="268" spans="8:13" ht="15.75" customHeight="1">
      <c r="H268" s="67"/>
      <c r="I268" s="68"/>
      <c r="J268" s="42"/>
      <c r="K268" s="67"/>
      <c r="L268" s="68"/>
      <c r="M268" s="67"/>
    </row>
    <row r="269" spans="8:13" ht="15.75" customHeight="1">
      <c r="H269" s="67"/>
      <c r="I269" s="68"/>
      <c r="J269" s="42"/>
      <c r="K269" s="67"/>
      <c r="L269" s="68"/>
      <c r="M269" s="67"/>
    </row>
    <row r="270" spans="8:13" ht="15.75" customHeight="1">
      <c r="H270" s="67"/>
      <c r="I270" s="68"/>
      <c r="J270" s="42"/>
      <c r="K270" s="67"/>
      <c r="L270" s="68"/>
      <c r="M270" s="67"/>
    </row>
    <row r="271" spans="8:13" ht="15.75" customHeight="1">
      <c r="H271" s="67"/>
      <c r="I271" s="68"/>
      <c r="J271" s="42"/>
      <c r="K271" s="67"/>
      <c r="L271" s="68"/>
      <c r="M271" s="67"/>
    </row>
    <row r="272" spans="8:13" ht="15.75" customHeight="1">
      <c r="H272" s="67"/>
      <c r="I272" s="68"/>
      <c r="J272" s="42"/>
      <c r="K272" s="67"/>
      <c r="L272" s="68"/>
      <c r="M272" s="67"/>
    </row>
    <row r="273" spans="8:13" ht="15.75" customHeight="1">
      <c r="H273" s="67"/>
      <c r="I273" s="68"/>
      <c r="J273" s="42"/>
      <c r="K273" s="67"/>
      <c r="L273" s="68"/>
      <c r="M273" s="67"/>
    </row>
    <row r="274" spans="8:13" ht="15.75" customHeight="1">
      <c r="H274" s="67"/>
      <c r="I274" s="68"/>
      <c r="J274" s="42"/>
      <c r="K274" s="67"/>
      <c r="L274" s="68"/>
      <c r="M274" s="67"/>
    </row>
    <row r="275" spans="8:13" ht="15.75" customHeight="1">
      <c r="H275" s="67"/>
      <c r="I275" s="68"/>
      <c r="J275" s="42"/>
      <c r="K275" s="67"/>
      <c r="L275" s="68"/>
      <c r="M275" s="67"/>
    </row>
    <row r="276" spans="8:13" ht="15.75" customHeight="1">
      <c r="H276" s="67"/>
      <c r="I276" s="68"/>
      <c r="J276" s="42"/>
      <c r="K276" s="67"/>
      <c r="L276" s="68"/>
      <c r="M276" s="67"/>
    </row>
    <row r="277" spans="8:13" ht="15.75" customHeight="1">
      <c r="H277" s="67"/>
      <c r="I277" s="68"/>
      <c r="J277" s="42"/>
      <c r="K277" s="67"/>
      <c r="L277" s="68"/>
      <c r="M277" s="67"/>
    </row>
    <row r="278" spans="8:13" ht="15.75" customHeight="1">
      <c r="H278" s="67"/>
      <c r="I278" s="68"/>
      <c r="J278" s="42"/>
      <c r="K278" s="67"/>
      <c r="L278" s="68"/>
      <c r="M278" s="67"/>
    </row>
    <row r="279" spans="8:13" ht="15.75" customHeight="1">
      <c r="H279" s="67"/>
      <c r="I279" s="68"/>
      <c r="J279" s="42"/>
      <c r="K279" s="67"/>
      <c r="L279" s="68"/>
      <c r="M279" s="67"/>
    </row>
    <row r="280" spans="8:13" ht="15.75" customHeight="1">
      <c r="H280" s="67"/>
      <c r="I280" s="68"/>
      <c r="J280" s="42"/>
      <c r="K280" s="67"/>
      <c r="L280" s="68"/>
      <c r="M280" s="67"/>
    </row>
    <row r="281" spans="8:13" ht="15.75" customHeight="1">
      <c r="H281" s="67"/>
      <c r="I281" s="68"/>
      <c r="J281" s="42"/>
      <c r="K281" s="67"/>
      <c r="L281" s="68"/>
      <c r="M281" s="67"/>
    </row>
    <row r="282" spans="8:13" ht="15.75" customHeight="1">
      <c r="H282" s="67"/>
      <c r="I282" s="68"/>
      <c r="J282" s="42"/>
      <c r="K282" s="67"/>
      <c r="L282" s="68"/>
      <c r="M282" s="67"/>
    </row>
    <row r="283" spans="8:13" ht="15.75" customHeight="1">
      <c r="H283" s="67"/>
      <c r="I283" s="68"/>
      <c r="J283" s="42"/>
      <c r="K283" s="67"/>
      <c r="L283" s="68"/>
      <c r="M283" s="67"/>
    </row>
    <row r="284" spans="8:13" ht="15.75" customHeight="1">
      <c r="H284" s="67"/>
      <c r="I284" s="68"/>
      <c r="J284" s="42"/>
      <c r="K284" s="67"/>
      <c r="L284" s="68"/>
      <c r="M284" s="67"/>
    </row>
    <row r="285" spans="8:13" ht="15.75" customHeight="1">
      <c r="H285" s="67"/>
      <c r="I285" s="68"/>
      <c r="J285" s="42"/>
      <c r="K285" s="67"/>
      <c r="L285" s="68"/>
      <c r="M285" s="67"/>
    </row>
    <row r="286" spans="8:13" ht="15.75" customHeight="1">
      <c r="H286" s="67"/>
      <c r="I286" s="68"/>
      <c r="J286" s="42"/>
      <c r="K286" s="67"/>
      <c r="L286" s="68"/>
      <c r="M286" s="67"/>
    </row>
    <row r="287" spans="8:13" ht="15.75" customHeight="1">
      <c r="H287" s="67"/>
      <c r="I287" s="68"/>
      <c r="J287" s="42"/>
      <c r="K287" s="67"/>
      <c r="L287" s="68"/>
      <c r="M287" s="67"/>
    </row>
    <row r="288" spans="8:13" ht="15.75" customHeight="1">
      <c r="H288" s="67"/>
      <c r="I288" s="68"/>
      <c r="J288" s="42"/>
      <c r="K288" s="67"/>
      <c r="L288" s="68"/>
      <c r="M288" s="67"/>
    </row>
    <row r="289" spans="8:13" ht="15.75" customHeight="1">
      <c r="H289" s="67"/>
      <c r="I289" s="68"/>
      <c r="J289" s="42"/>
      <c r="K289" s="67"/>
      <c r="L289" s="68"/>
      <c r="M289" s="67"/>
    </row>
    <row r="290" spans="8:13" ht="15.75" customHeight="1">
      <c r="H290" s="67"/>
      <c r="I290" s="68"/>
      <c r="J290" s="42"/>
      <c r="K290" s="67"/>
      <c r="L290" s="68"/>
      <c r="M290" s="67"/>
    </row>
    <row r="291" spans="8:13" ht="15.75" customHeight="1">
      <c r="H291" s="67"/>
      <c r="I291" s="68"/>
      <c r="J291" s="42"/>
      <c r="K291" s="67"/>
      <c r="L291" s="68"/>
      <c r="M291" s="67"/>
    </row>
    <row r="292" spans="8:13" ht="15.75" customHeight="1">
      <c r="H292" s="67"/>
      <c r="I292" s="68"/>
      <c r="J292" s="42"/>
      <c r="K292" s="67"/>
      <c r="L292" s="68"/>
      <c r="M292" s="67"/>
    </row>
    <row r="293" spans="8:13" ht="15.75" customHeight="1">
      <c r="H293" s="67"/>
      <c r="I293" s="68"/>
      <c r="J293" s="42"/>
      <c r="K293" s="67"/>
      <c r="L293" s="68"/>
      <c r="M293" s="67"/>
    </row>
    <row r="294" spans="8:13" ht="15.75" customHeight="1">
      <c r="H294" s="67"/>
      <c r="I294" s="68"/>
      <c r="J294" s="42"/>
      <c r="K294" s="67"/>
      <c r="L294" s="68"/>
      <c r="M294" s="67"/>
    </row>
    <row r="295" spans="8:13" ht="15.75" customHeight="1">
      <c r="H295" s="67"/>
      <c r="I295" s="68"/>
      <c r="J295" s="42"/>
      <c r="K295" s="67"/>
      <c r="L295" s="68"/>
      <c r="M295" s="67"/>
    </row>
    <row r="296" spans="8:13" ht="15.75" customHeight="1">
      <c r="H296" s="67"/>
      <c r="I296" s="68"/>
      <c r="J296" s="42"/>
      <c r="K296" s="67"/>
      <c r="L296" s="68"/>
      <c r="M296" s="67"/>
    </row>
    <row r="297" spans="8:13" ht="15.75" customHeight="1">
      <c r="H297" s="67"/>
      <c r="I297" s="68"/>
      <c r="J297" s="42"/>
      <c r="K297" s="67"/>
      <c r="L297" s="68"/>
      <c r="M297" s="67"/>
    </row>
    <row r="298" spans="8:13" ht="15.75" customHeight="1">
      <c r="H298" s="67"/>
      <c r="I298" s="68"/>
      <c r="J298" s="42"/>
      <c r="K298" s="67"/>
      <c r="L298" s="68"/>
      <c r="M298" s="67"/>
    </row>
    <row r="299" spans="8:13" ht="15.75" customHeight="1">
      <c r="H299" s="67"/>
      <c r="I299" s="68"/>
      <c r="J299" s="42"/>
      <c r="K299" s="67"/>
      <c r="L299" s="68"/>
      <c r="M299" s="67"/>
    </row>
    <row r="300" spans="8:13" ht="15.75" customHeight="1">
      <c r="H300" s="67"/>
      <c r="I300" s="68"/>
      <c r="J300" s="42"/>
      <c r="K300" s="67"/>
      <c r="L300" s="68"/>
      <c r="M300" s="67"/>
    </row>
    <row r="301" spans="8:13" ht="15.75" customHeight="1">
      <c r="H301" s="67"/>
      <c r="I301" s="68"/>
      <c r="J301" s="42"/>
      <c r="K301" s="67"/>
      <c r="L301" s="68"/>
      <c r="M301" s="67"/>
    </row>
    <row r="302" spans="8:13" ht="15.75" customHeight="1">
      <c r="H302" s="67"/>
      <c r="I302" s="68"/>
      <c r="J302" s="42"/>
      <c r="K302" s="67"/>
      <c r="L302" s="68"/>
      <c r="M302" s="67"/>
    </row>
    <row r="303" spans="8:13" ht="15.75" customHeight="1">
      <c r="H303" s="67"/>
      <c r="I303" s="68"/>
      <c r="J303" s="42"/>
      <c r="K303" s="67"/>
      <c r="L303" s="68"/>
      <c r="M303" s="67"/>
    </row>
    <row r="304" spans="8:13" ht="15.75" customHeight="1">
      <c r="H304" s="67"/>
      <c r="I304" s="68"/>
      <c r="J304" s="42"/>
      <c r="K304" s="67"/>
      <c r="L304" s="68"/>
      <c r="M304" s="67"/>
    </row>
    <row r="305" spans="8:13" ht="15.75" customHeight="1">
      <c r="H305" s="67"/>
      <c r="I305" s="68"/>
      <c r="J305" s="42"/>
      <c r="K305" s="67"/>
      <c r="L305" s="68"/>
      <c r="M305" s="67"/>
    </row>
    <row r="306" spans="8:13" ht="15.75" customHeight="1">
      <c r="H306" s="67"/>
      <c r="I306" s="68"/>
      <c r="J306" s="42"/>
      <c r="K306" s="67"/>
      <c r="L306" s="68"/>
      <c r="M306" s="67"/>
    </row>
    <row r="307" spans="8:13" ht="15.75" customHeight="1">
      <c r="H307" s="67"/>
      <c r="I307" s="68"/>
      <c r="J307" s="42"/>
      <c r="K307" s="67"/>
      <c r="L307" s="68"/>
      <c r="M307" s="67"/>
    </row>
    <row r="308" spans="8:13" ht="15.75" customHeight="1">
      <c r="H308" s="67"/>
      <c r="I308" s="68"/>
      <c r="J308" s="42"/>
      <c r="K308" s="67"/>
      <c r="L308" s="68"/>
      <c r="M308" s="67"/>
    </row>
    <row r="309" spans="8:13" ht="15.75" customHeight="1">
      <c r="H309" s="67"/>
      <c r="I309" s="68"/>
      <c r="J309" s="42"/>
      <c r="K309" s="67"/>
      <c r="L309" s="68"/>
      <c r="M309" s="67"/>
    </row>
    <row r="310" spans="8:13" ht="15.75" customHeight="1">
      <c r="H310" s="67"/>
      <c r="I310" s="68"/>
      <c r="J310" s="42"/>
      <c r="K310" s="67"/>
      <c r="L310" s="68"/>
      <c r="M310" s="67"/>
    </row>
    <row r="311" spans="8:13" ht="15.75" customHeight="1">
      <c r="H311" s="67"/>
      <c r="I311" s="68"/>
      <c r="J311" s="42"/>
      <c r="K311" s="67"/>
      <c r="L311" s="68"/>
      <c r="M311" s="67"/>
    </row>
    <row r="312" spans="8:13" ht="15.75" customHeight="1">
      <c r="H312" s="67"/>
      <c r="I312" s="68"/>
      <c r="J312" s="42"/>
      <c r="K312" s="67"/>
      <c r="L312" s="68"/>
      <c r="M312" s="67"/>
    </row>
    <row r="313" spans="8:13" ht="15.75" customHeight="1">
      <c r="H313" s="67"/>
      <c r="I313" s="68"/>
      <c r="J313" s="42"/>
      <c r="K313" s="67"/>
      <c r="L313" s="68"/>
      <c r="M313" s="67"/>
    </row>
    <row r="314" spans="8:13" ht="15.75" customHeight="1">
      <c r="H314" s="67"/>
      <c r="I314" s="68"/>
      <c r="J314" s="42"/>
      <c r="K314" s="67"/>
      <c r="L314" s="68"/>
      <c r="M314" s="67"/>
    </row>
    <row r="315" spans="8:13" ht="15.75" customHeight="1">
      <c r="H315" s="67"/>
      <c r="I315" s="68"/>
      <c r="J315" s="42"/>
      <c r="K315" s="67"/>
      <c r="L315" s="68"/>
      <c r="M315" s="67"/>
    </row>
    <row r="316" spans="8:13" ht="15.75" customHeight="1">
      <c r="H316" s="67"/>
      <c r="I316" s="68"/>
      <c r="J316" s="42"/>
      <c r="K316" s="67"/>
      <c r="L316" s="68"/>
      <c r="M316" s="67"/>
    </row>
    <row r="317" spans="8:13" ht="15.75" customHeight="1">
      <c r="H317" s="67"/>
      <c r="I317" s="68"/>
      <c r="J317" s="42"/>
      <c r="K317" s="67"/>
      <c r="L317" s="68"/>
      <c r="M317" s="67"/>
    </row>
    <row r="318" spans="8:13" ht="15.75" customHeight="1">
      <c r="H318" s="67"/>
      <c r="I318" s="68"/>
      <c r="J318" s="42"/>
      <c r="K318" s="67"/>
      <c r="L318" s="68"/>
      <c r="M318" s="67"/>
    </row>
    <row r="319" spans="8:13" ht="15.75" customHeight="1">
      <c r="H319" s="67"/>
      <c r="I319" s="68"/>
      <c r="J319" s="42"/>
      <c r="K319" s="67"/>
      <c r="L319" s="68"/>
      <c r="M319" s="67"/>
    </row>
    <row r="320" spans="8:13" ht="15.75" customHeight="1">
      <c r="H320" s="67"/>
      <c r="I320" s="68"/>
      <c r="J320" s="42"/>
      <c r="K320" s="67"/>
      <c r="L320" s="68"/>
      <c r="M320" s="67"/>
    </row>
    <row r="321" spans="8:13" ht="15.75" customHeight="1">
      <c r="H321" s="67"/>
      <c r="I321" s="68"/>
      <c r="J321" s="42"/>
      <c r="K321" s="67"/>
      <c r="L321" s="68"/>
      <c r="M321" s="67"/>
    </row>
    <row r="322" spans="8:13" ht="15.75" customHeight="1">
      <c r="H322" s="67"/>
      <c r="I322" s="68"/>
      <c r="J322" s="42"/>
      <c r="K322" s="67"/>
      <c r="L322" s="68"/>
      <c r="M322" s="67"/>
    </row>
    <row r="323" spans="8:13" ht="15.75" customHeight="1">
      <c r="H323" s="67"/>
      <c r="I323" s="68"/>
      <c r="J323" s="42"/>
      <c r="K323" s="67"/>
      <c r="L323" s="68"/>
      <c r="M323" s="67"/>
    </row>
    <row r="324" spans="8:13" ht="15.75" customHeight="1">
      <c r="H324" s="67"/>
      <c r="I324" s="68"/>
      <c r="J324" s="42"/>
      <c r="K324" s="67"/>
      <c r="L324" s="68"/>
      <c r="M324" s="67"/>
    </row>
    <row r="325" spans="8:13" ht="15.75" customHeight="1">
      <c r="H325" s="67"/>
      <c r="I325" s="68"/>
      <c r="J325" s="42"/>
      <c r="K325" s="67"/>
      <c r="L325" s="68"/>
      <c r="M325" s="67"/>
    </row>
    <row r="326" spans="8:13" ht="15.75" customHeight="1">
      <c r="H326" s="67"/>
      <c r="I326" s="68"/>
      <c r="J326" s="42"/>
      <c r="K326" s="67"/>
      <c r="L326" s="68"/>
      <c r="M326" s="67"/>
    </row>
    <row r="327" spans="8:13" ht="15.75" customHeight="1">
      <c r="H327" s="67"/>
      <c r="I327" s="68"/>
      <c r="J327" s="42"/>
      <c r="K327" s="67"/>
      <c r="L327" s="68"/>
      <c r="M327" s="67"/>
    </row>
    <row r="328" spans="8:13" ht="15.75" customHeight="1">
      <c r="H328" s="67"/>
      <c r="I328" s="68"/>
      <c r="J328" s="42"/>
      <c r="K328" s="67"/>
      <c r="L328" s="68"/>
      <c r="M328" s="67"/>
    </row>
    <row r="329" spans="8:13" ht="15.75" customHeight="1">
      <c r="H329" s="67"/>
      <c r="I329" s="68"/>
      <c r="J329" s="42"/>
      <c r="K329" s="67"/>
      <c r="L329" s="68"/>
      <c r="M329" s="67"/>
    </row>
    <row r="330" spans="8:13" ht="15.75" customHeight="1">
      <c r="H330" s="67"/>
      <c r="I330" s="68"/>
      <c r="J330" s="42"/>
      <c r="K330" s="67"/>
      <c r="L330" s="68"/>
      <c r="M330" s="67"/>
    </row>
    <row r="331" spans="8:13" ht="15.75" customHeight="1">
      <c r="H331" s="67"/>
      <c r="I331" s="68"/>
      <c r="J331" s="42"/>
      <c r="K331" s="67"/>
      <c r="L331" s="68"/>
      <c r="M331" s="67"/>
    </row>
    <row r="332" spans="8:13" ht="15.75" customHeight="1">
      <c r="H332" s="67"/>
      <c r="I332" s="68"/>
      <c r="J332" s="42"/>
      <c r="K332" s="67"/>
      <c r="L332" s="68"/>
      <c r="M332" s="67"/>
    </row>
    <row r="333" spans="8:13" ht="15.75" customHeight="1">
      <c r="H333" s="67"/>
      <c r="I333" s="68"/>
      <c r="J333" s="42"/>
      <c r="K333" s="67"/>
      <c r="L333" s="68"/>
      <c r="M333" s="67"/>
    </row>
    <row r="334" spans="8:13" ht="15.75" customHeight="1">
      <c r="H334" s="67"/>
      <c r="I334" s="68"/>
      <c r="J334" s="42"/>
      <c r="K334" s="67"/>
      <c r="L334" s="68"/>
      <c r="M334" s="67"/>
    </row>
    <row r="335" spans="8:13" ht="15.75" customHeight="1">
      <c r="H335" s="67"/>
      <c r="I335" s="68"/>
      <c r="J335" s="42"/>
      <c r="K335" s="67"/>
      <c r="L335" s="68"/>
      <c r="M335" s="67"/>
    </row>
    <row r="336" spans="8:13" ht="15.75" customHeight="1">
      <c r="H336" s="67"/>
      <c r="I336" s="68"/>
      <c r="J336" s="42"/>
      <c r="K336" s="67"/>
      <c r="L336" s="68"/>
      <c r="M336" s="67"/>
    </row>
    <row r="337" spans="8:13" ht="15.75" customHeight="1">
      <c r="H337" s="67"/>
      <c r="I337" s="68"/>
      <c r="J337" s="42"/>
      <c r="K337" s="67"/>
      <c r="L337" s="68"/>
      <c r="M337" s="67"/>
    </row>
    <row r="338" spans="8:13" ht="15.75" customHeight="1">
      <c r="H338" s="67"/>
      <c r="I338" s="68"/>
      <c r="J338" s="42"/>
      <c r="K338" s="67"/>
      <c r="L338" s="68"/>
      <c r="M338" s="67"/>
    </row>
    <row r="339" spans="8:13" ht="15.75" customHeight="1">
      <c r="H339" s="67"/>
      <c r="I339" s="68"/>
      <c r="J339" s="42"/>
      <c r="K339" s="67"/>
      <c r="L339" s="68"/>
      <c r="M339" s="67"/>
    </row>
    <row r="340" spans="8:13" ht="15.75" customHeight="1">
      <c r="H340" s="67"/>
      <c r="I340" s="68"/>
      <c r="J340" s="42"/>
      <c r="K340" s="67"/>
      <c r="L340" s="68"/>
      <c r="M340" s="67"/>
    </row>
    <row r="341" spans="8:13" ht="15.75" customHeight="1">
      <c r="H341" s="67"/>
      <c r="I341" s="68"/>
      <c r="J341" s="42"/>
      <c r="K341" s="67"/>
      <c r="L341" s="68"/>
      <c r="M341" s="67"/>
    </row>
    <row r="342" spans="8:13" ht="15.75" customHeight="1">
      <c r="H342" s="67"/>
      <c r="I342" s="68"/>
      <c r="J342" s="42"/>
      <c r="K342" s="67"/>
      <c r="L342" s="68"/>
      <c r="M342" s="67"/>
    </row>
    <row r="343" spans="8:13" ht="15.75" customHeight="1">
      <c r="H343" s="67"/>
      <c r="I343" s="68"/>
      <c r="J343" s="42"/>
      <c r="K343" s="67"/>
      <c r="L343" s="68"/>
      <c r="M343" s="67"/>
    </row>
    <row r="344" spans="8:13" ht="15.75" customHeight="1">
      <c r="H344" s="67"/>
      <c r="I344" s="68"/>
      <c r="J344" s="42"/>
      <c r="K344" s="67"/>
      <c r="L344" s="68"/>
      <c r="M344" s="67"/>
    </row>
    <row r="345" spans="8:13" ht="15.75" customHeight="1">
      <c r="H345" s="67"/>
      <c r="I345" s="68"/>
      <c r="J345" s="42"/>
      <c r="K345" s="67"/>
      <c r="L345" s="68"/>
      <c r="M345" s="67"/>
    </row>
    <row r="346" spans="8:13" ht="15.75" customHeight="1">
      <c r="H346" s="67"/>
      <c r="I346" s="68"/>
      <c r="J346" s="42"/>
      <c r="K346" s="67"/>
      <c r="L346" s="68"/>
      <c r="M346" s="67"/>
    </row>
    <row r="347" spans="8:13" ht="15.75" customHeight="1">
      <c r="H347" s="67"/>
      <c r="I347" s="68"/>
      <c r="J347" s="42"/>
      <c r="K347" s="67"/>
      <c r="L347" s="68"/>
      <c r="M347" s="67"/>
    </row>
    <row r="348" spans="8:13" ht="15.75" customHeight="1">
      <c r="H348" s="67"/>
      <c r="I348" s="68"/>
      <c r="J348" s="42"/>
      <c r="K348" s="67"/>
      <c r="L348" s="68"/>
      <c r="M348" s="67"/>
    </row>
    <row r="349" spans="8:13" ht="15.75" customHeight="1">
      <c r="H349" s="67"/>
      <c r="I349" s="68"/>
      <c r="J349" s="42"/>
      <c r="K349" s="67"/>
      <c r="L349" s="68"/>
      <c r="M349" s="67"/>
    </row>
    <row r="350" spans="8:13" ht="15.75" customHeight="1">
      <c r="H350" s="67"/>
      <c r="I350" s="68"/>
      <c r="J350" s="42"/>
      <c r="K350" s="67"/>
      <c r="L350" s="68"/>
      <c r="M350" s="67"/>
    </row>
    <row r="351" spans="8:13" ht="15.75" customHeight="1">
      <c r="H351" s="67"/>
      <c r="I351" s="68"/>
      <c r="J351" s="42"/>
      <c r="K351" s="67"/>
      <c r="L351" s="68"/>
      <c r="M351" s="67"/>
    </row>
    <row r="352" spans="8:13" ht="15.75" customHeight="1">
      <c r="H352" s="67"/>
      <c r="I352" s="68"/>
      <c r="J352" s="42"/>
      <c r="K352" s="67"/>
      <c r="L352" s="68"/>
      <c r="M352" s="67"/>
    </row>
    <row r="353" spans="8:13" ht="15.75" customHeight="1">
      <c r="H353" s="67"/>
      <c r="I353" s="68"/>
      <c r="J353" s="42"/>
      <c r="K353" s="67"/>
      <c r="L353" s="68"/>
      <c r="M353" s="67"/>
    </row>
    <row r="354" spans="8:13" ht="15.75" customHeight="1">
      <c r="H354" s="67"/>
      <c r="I354" s="68"/>
      <c r="J354" s="42"/>
      <c r="K354" s="67"/>
      <c r="L354" s="68"/>
      <c r="M354" s="67"/>
    </row>
    <row r="355" spans="8:13" ht="15.75" customHeight="1">
      <c r="H355" s="67"/>
      <c r="I355" s="68"/>
      <c r="J355" s="42"/>
      <c r="K355" s="67"/>
      <c r="L355" s="68"/>
      <c r="M355" s="67"/>
    </row>
    <row r="356" spans="8:13" ht="15.75" customHeight="1">
      <c r="H356" s="67"/>
      <c r="I356" s="68"/>
      <c r="J356" s="42"/>
      <c r="K356" s="67"/>
      <c r="L356" s="68"/>
      <c r="M356" s="67"/>
    </row>
    <row r="357" spans="8:13" ht="15.75" customHeight="1">
      <c r="H357" s="67"/>
      <c r="I357" s="68"/>
      <c r="J357" s="42"/>
      <c r="K357" s="67"/>
      <c r="L357" s="68"/>
      <c r="M357" s="67"/>
    </row>
    <row r="358" spans="8:13" ht="15.75" customHeight="1">
      <c r="H358" s="67"/>
      <c r="I358" s="68"/>
      <c r="J358" s="42"/>
      <c r="K358" s="67"/>
      <c r="L358" s="68"/>
      <c r="M358" s="67"/>
    </row>
    <row r="359" spans="8:13" ht="15.75" customHeight="1">
      <c r="H359" s="67"/>
      <c r="I359" s="68"/>
      <c r="J359" s="42"/>
      <c r="K359" s="67"/>
      <c r="L359" s="68"/>
      <c r="M359" s="67"/>
    </row>
    <row r="360" spans="8:13" ht="15.75" customHeight="1">
      <c r="H360" s="67"/>
      <c r="I360" s="68"/>
      <c r="J360" s="42"/>
      <c r="K360" s="67"/>
      <c r="L360" s="68"/>
      <c r="M360" s="67"/>
    </row>
    <row r="361" spans="8:13" ht="15.75" customHeight="1">
      <c r="H361" s="67"/>
      <c r="I361" s="68"/>
      <c r="J361" s="42"/>
      <c r="K361" s="67"/>
      <c r="L361" s="68"/>
      <c r="M361" s="67"/>
    </row>
    <row r="362" spans="8:13" ht="15.75" customHeight="1">
      <c r="H362" s="67"/>
      <c r="I362" s="68"/>
      <c r="J362" s="42"/>
      <c r="K362" s="67"/>
      <c r="L362" s="68"/>
      <c r="M362" s="67"/>
    </row>
    <row r="363" spans="8:13" ht="15.75" customHeight="1">
      <c r="H363" s="67"/>
      <c r="I363" s="68"/>
      <c r="J363" s="42"/>
      <c r="K363" s="67"/>
      <c r="L363" s="68"/>
      <c r="M363" s="67"/>
    </row>
    <row r="364" spans="8:13" ht="15.75" customHeight="1">
      <c r="H364" s="67"/>
      <c r="I364" s="68"/>
      <c r="J364" s="42"/>
      <c r="K364" s="67"/>
      <c r="L364" s="68"/>
      <c r="M364" s="67"/>
    </row>
    <row r="365" spans="8:13" ht="15.75" customHeight="1">
      <c r="H365" s="67"/>
      <c r="I365" s="68"/>
      <c r="J365" s="42"/>
      <c r="K365" s="67"/>
      <c r="L365" s="68"/>
      <c r="M365" s="67"/>
    </row>
    <row r="366" spans="8:13" ht="15.75" customHeight="1">
      <c r="H366" s="67"/>
      <c r="I366" s="68"/>
      <c r="J366" s="42"/>
      <c r="K366" s="67"/>
      <c r="L366" s="68"/>
      <c r="M366" s="67"/>
    </row>
    <row r="367" spans="8:13" ht="15.75" customHeight="1">
      <c r="H367" s="67"/>
      <c r="I367" s="68"/>
      <c r="J367" s="42"/>
      <c r="K367" s="67"/>
      <c r="L367" s="68"/>
      <c r="M367" s="67"/>
    </row>
    <row r="368" spans="8:13" ht="15.75" customHeight="1">
      <c r="H368" s="67"/>
      <c r="I368" s="68"/>
      <c r="J368" s="42"/>
      <c r="K368" s="67"/>
      <c r="L368" s="68"/>
      <c r="M368" s="67"/>
    </row>
    <row r="369" spans="8:13" ht="15.75" customHeight="1">
      <c r="H369" s="67"/>
      <c r="I369" s="68"/>
      <c r="J369" s="42"/>
      <c r="K369" s="67"/>
      <c r="L369" s="68"/>
      <c r="M369" s="67"/>
    </row>
    <row r="370" spans="8:13" ht="15.75" customHeight="1">
      <c r="H370" s="67"/>
      <c r="I370" s="68"/>
      <c r="J370" s="42"/>
      <c r="K370" s="67"/>
      <c r="L370" s="68"/>
      <c r="M370" s="67"/>
    </row>
    <row r="371" spans="8:13" ht="15.75" customHeight="1">
      <c r="H371" s="67"/>
      <c r="I371" s="68"/>
      <c r="J371" s="42"/>
      <c r="K371" s="67"/>
      <c r="L371" s="68"/>
      <c r="M371" s="67"/>
    </row>
    <row r="372" spans="8:13" ht="15.75" customHeight="1">
      <c r="H372" s="67"/>
      <c r="I372" s="68"/>
      <c r="J372" s="42"/>
      <c r="K372" s="67"/>
      <c r="L372" s="68"/>
      <c r="M372" s="67"/>
    </row>
    <row r="373" spans="8:13" ht="15.75" customHeight="1">
      <c r="H373" s="67"/>
      <c r="I373" s="68"/>
      <c r="J373" s="42"/>
      <c r="K373" s="67"/>
      <c r="L373" s="68"/>
      <c r="M373" s="67"/>
    </row>
    <row r="374" spans="8:13" ht="15.75" customHeight="1">
      <c r="H374" s="67"/>
      <c r="I374" s="68"/>
      <c r="J374" s="42"/>
      <c r="K374" s="67"/>
      <c r="L374" s="68"/>
      <c r="M374" s="67"/>
    </row>
    <row r="375" spans="8:13" ht="15.75" customHeight="1">
      <c r="H375" s="67"/>
      <c r="I375" s="68"/>
      <c r="J375" s="42"/>
      <c r="K375" s="67"/>
      <c r="L375" s="68"/>
      <c r="M375" s="67"/>
    </row>
    <row r="376" spans="8:13" ht="15.75" customHeight="1">
      <c r="H376" s="67"/>
      <c r="I376" s="68"/>
      <c r="J376" s="42"/>
      <c r="K376" s="67"/>
      <c r="L376" s="68"/>
      <c r="M376" s="67"/>
    </row>
    <row r="377" spans="8:13" ht="15.75" customHeight="1">
      <c r="H377" s="67"/>
      <c r="I377" s="68"/>
      <c r="J377" s="42"/>
      <c r="K377" s="67"/>
      <c r="L377" s="68"/>
      <c r="M377" s="67"/>
    </row>
    <row r="378" spans="8:13" ht="15.75" customHeight="1">
      <c r="H378" s="67"/>
      <c r="I378" s="68"/>
      <c r="J378" s="42"/>
      <c r="K378" s="67"/>
      <c r="L378" s="68"/>
      <c r="M378" s="67"/>
    </row>
    <row r="379" spans="8:13" ht="15.75" customHeight="1">
      <c r="H379" s="67"/>
      <c r="I379" s="68"/>
      <c r="J379" s="42"/>
      <c r="K379" s="67"/>
      <c r="L379" s="68"/>
      <c r="M379" s="67"/>
    </row>
    <row r="380" spans="8:13" ht="15.75" customHeight="1">
      <c r="H380" s="67"/>
      <c r="I380" s="68"/>
      <c r="J380" s="42"/>
      <c r="K380" s="67"/>
      <c r="L380" s="68"/>
      <c r="M380" s="67"/>
    </row>
    <row r="381" spans="8:13" ht="15.75" customHeight="1">
      <c r="H381" s="67"/>
      <c r="I381" s="68"/>
      <c r="J381" s="42"/>
      <c r="K381" s="67"/>
      <c r="L381" s="68"/>
      <c r="M381" s="67"/>
    </row>
    <row r="382" spans="8:13" ht="15.75" customHeight="1">
      <c r="H382" s="67"/>
      <c r="I382" s="68"/>
      <c r="J382" s="42"/>
      <c r="K382" s="67"/>
      <c r="L382" s="68"/>
      <c r="M382" s="67"/>
    </row>
    <row r="383" spans="8:13" ht="15.75" customHeight="1">
      <c r="H383" s="67"/>
      <c r="I383" s="68"/>
      <c r="J383" s="42"/>
      <c r="K383" s="67"/>
      <c r="L383" s="68"/>
      <c r="M383" s="67"/>
    </row>
    <row r="384" spans="8:13" ht="15.75" customHeight="1">
      <c r="H384" s="67"/>
      <c r="I384" s="68"/>
      <c r="J384" s="42"/>
      <c r="K384" s="67"/>
      <c r="L384" s="68"/>
      <c r="M384" s="67"/>
    </row>
    <row r="385" spans="8:13" ht="15.75" customHeight="1">
      <c r="H385" s="67"/>
      <c r="I385" s="68"/>
      <c r="J385" s="42"/>
      <c r="K385" s="67"/>
      <c r="L385" s="68"/>
      <c r="M385" s="67"/>
    </row>
    <row r="386" spans="8:13" ht="15.75" customHeight="1">
      <c r="H386" s="67"/>
      <c r="I386" s="68"/>
      <c r="J386" s="42"/>
      <c r="K386" s="67"/>
      <c r="L386" s="68"/>
      <c r="M386" s="67"/>
    </row>
    <row r="387" spans="8:13" ht="15.75" customHeight="1">
      <c r="H387" s="67"/>
      <c r="I387" s="68"/>
      <c r="J387" s="42"/>
      <c r="K387" s="67"/>
      <c r="L387" s="68"/>
      <c r="M387" s="67"/>
    </row>
    <row r="388" spans="8:13" ht="15.75" customHeight="1">
      <c r="H388" s="67"/>
      <c r="I388" s="68"/>
      <c r="J388" s="42"/>
      <c r="K388" s="67"/>
      <c r="L388" s="68"/>
      <c r="M388" s="67"/>
    </row>
    <row r="389" spans="8:13" ht="15.75" customHeight="1">
      <c r="H389" s="67"/>
      <c r="I389" s="68"/>
      <c r="J389" s="42"/>
      <c r="K389" s="67"/>
      <c r="L389" s="68"/>
      <c r="M389" s="67"/>
    </row>
    <row r="390" spans="8:13" ht="15.75" customHeight="1">
      <c r="H390" s="67"/>
      <c r="I390" s="68"/>
      <c r="J390" s="42"/>
      <c r="K390" s="67"/>
      <c r="L390" s="68"/>
      <c r="M390" s="67"/>
    </row>
    <row r="391" spans="8:13" ht="15.75" customHeight="1">
      <c r="H391" s="67"/>
      <c r="I391" s="68"/>
      <c r="J391" s="42"/>
      <c r="K391" s="67"/>
      <c r="L391" s="68"/>
      <c r="M391" s="67"/>
    </row>
    <row r="392" spans="8:13" ht="15.75" customHeight="1">
      <c r="H392" s="67"/>
      <c r="I392" s="68"/>
      <c r="J392" s="42"/>
      <c r="K392" s="67"/>
      <c r="L392" s="68"/>
      <c r="M392" s="67"/>
    </row>
    <row r="393" spans="8:13" ht="15.75" customHeight="1">
      <c r="H393" s="67"/>
      <c r="I393" s="68"/>
      <c r="J393" s="42"/>
      <c r="K393" s="67"/>
      <c r="L393" s="68"/>
      <c r="M393" s="67"/>
    </row>
    <row r="394" spans="8:13" ht="15.75" customHeight="1">
      <c r="H394" s="67"/>
      <c r="I394" s="68"/>
      <c r="J394" s="42"/>
      <c r="K394" s="67"/>
      <c r="L394" s="68"/>
      <c r="M394" s="67"/>
    </row>
    <row r="395" spans="8:13" ht="15.75" customHeight="1">
      <c r="H395" s="67"/>
      <c r="I395" s="68"/>
      <c r="J395" s="42"/>
      <c r="K395" s="67"/>
      <c r="L395" s="68"/>
      <c r="M395" s="67"/>
    </row>
    <row r="396" spans="8:13" ht="15.75" customHeight="1">
      <c r="H396" s="67"/>
      <c r="I396" s="68"/>
      <c r="J396" s="42"/>
      <c r="K396" s="67"/>
      <c r="L396" s="68"/>
      <c r="M396" s="67"/>
    </row>
    <row r="397" spans="8:13" ht="15.75" customHeight="1">
      <c r="H397" s="67"/>
      <c r="I397" s="68"/>
      <c r="J397" s="42"/>
      <c r="K397" s="67"/>
      <c r="L397" s="68"/>
      <c r="M397" s="67"/>
    </row>
    <row r="398" spans="8:13" ht="15.75" customHeight="1">
      <c r="H398" s="67"/>
      <c r="I398" s="68"/>
      <c r="J398" s="42"/>
      <c r="K398" s="67"/>
      <c r="L398" s="68"/>
      <c r="M398" s="67"/>
    </row>
    <row r="399" spans="8:13" ht="15.75" customHeight="1">
      <c r="H399" s="67"/>
      <c r="I399" s="68"/>
      <c r="J399" s="42"/>
      <c r="K399" s="67"/>
      <c r="L399" s="68"/>
      <c r="M399" s="67"/>
    </row>
    <row r="400" spans="8:13" ht="15.75" customHeight="1">
      <c r="H400" s="67"/>
      <c r="I400" s="68"/>
      <c r="J400" s="42"/>
      <c r="K400" s="67"/>
      <c r="L400" s="68"/>
      <c r="M400" s="67"/>
    </row>
    <row r="401" spans="8:13" ht="15.75" customHeight="1">
      <c r="H401" s="67"/>
      <c r="I401" s="68"/>
      <c r="J401" s="42"/>
      <c r="K401" s="67"/>
      <c r="L401" s="68"/>
      <c r="M401" s="67"/>
    </row>
    <row r="402" spans="8:13" ht="15.75" customHeight="1">
      <c r="H402" s="67"/>
      <c r="I402" s="68"/>
      <c r="J402" s="42"/>
      <c r="K402" s="67"/>
      <c r="L402" s="68"/>
      <c r="M402" s="67"/>
    </row>
    <row r="403" spans="8:13" ht="15.75" customHeight="1">
      <c r="H403" s="67"/>
      <c r="I403" s="68"/>
      <c r="J403" s="42"/>
      <c r="K403" s="67"/>
      <c r="L403" s="68"/>
      <c r="M403" s="67"/>
    </row>
    <row r="404" spans="8:13" ht="15.75" customHeight="1">
      <c r="H404" s="67"/>
      <c r="I404" s="68"/>
      <c r="J404" s="42"/>
      <c r="K404" s="67"/>
      <c r="L404" s="68"/>
      <c r="M404" s="67"/>
    </row>
    <row r="405" spans="8:13" ht="15.75" customHeight="1">
      <c r="H405" s="67"/>
      <c r="I405" s="68"/>
      <c r="J405" s="42"/>
      <c r="K405" s="67"/>
      <c r="L405" s="68"/>
      <c r="M405" s="67"/>
    </row>
    <row r="406" spans="8:13" ht="15.75" customHeight="1">
      <c r="H406" s="67"/>
      <c r="I406" s="68"/>
      <c r="J406" s="42"/>
      <c r="K406" s="67"/>
      <c r="L406" s="68"/>
      <c r="M406" s="67"/>
    </row>
    <row r="407" spans="8:13" ht="15.75" customHeight="1">
      <c r="H407" s="67"/>
      <c r="I407" s="68"/>
      <c r="J407" s="42"/>
      <c r="K407" s="67"/>
      <c r="L407" s="68"/>
      <c r="M407" s="67"/>
    </row>
    <row r="408" spans="8:13" ht="15.75" customHeight="1">
      <c r="H408" s="67"/>
      <c r="I408" s="68"/>
      <c r="J408" s="42"/>
      <c r="K408" s="67"/>
      <c r="L408" s="68"/>
      <c r="M408" s="67"/>
    </row>
    <row r="409" spans="8:13" ht="15.75" customHeight="1">
      <c r="H409" s="67"/>
      <c r="I409" s="68"/>
      <c r="J409" s="42"/>
      <c r="K409" s="67"/>
      <c r="L409" s="68"/>
      <c r="M409" s="67"/>
    </row>
    <row r="410" spans="8:13" ht="15.75" customHeight="1">
      <c r="H410" s="67"/>
      <c r="I410" s="68"/>
      <c r="J410" s="42"/>
      <c r="K410" s="67"/>
      <c r="L410" s="68"/>
      <c r="M410" s="67"/>
    </row>
    <row r="411" spans="8:13" ht="15.75" customHeight="1">
      <c r="H411" s="67"/>
      <c r="I411" s="68"/>
      <c r="J411" s="42"/>
      <c r="K411" s="67"/>
      <c r="L411" s="68"/>
      <c r="M411" s="67"/>
    </row>
    <row r="412" spans="8:13" ht="15.75" customHeight="1">
      <c r="H412" s="67"/>
      <c r="I412" s="68"/>
      <c r="J412" s="42"/>
      <c r="K412" s="67"/>
      <c r="L412" s="68"/>
      <c r="M412" s="67"/>
    </row>
    <row r="413" spans="8:13" ht="15.75" customHeight="1">
      <c r="H413" s="67"/>
      <c r="I413" s="68"/>
      <c r="J413" s="42"/>
      <c r="K413" s="67"/>
      <c r="L413" s="68"/>
      <c r="M413" s="67"/>
    </row>
    <row r="414" spans="8:13" ht="15.75" customHeight="1">
      <c r="H414" s="67"/>
      <c r="I414" s="68"/>
      <c r="J414" s="42"/>
      <c r="K414" s="67"/>
      <c r="L414" s="68"/>
      <c r="M414" s="67"/>
    </row>
    <row r="415" spans="8:13" ht="15.75" customHeight="1">
      <c r="H415" s="67"/>
      <c r="I415" s="68"/>
      <c r="J415" s="42"/>
      <c r="K415" s="67"/>
      <c r="L415" s="68"/>
      <c r="M415" s="67"/>
    </row>
    <row r="416" spans="8:13" ht="15.75" customHeight="1">
      <c r="H416" s="67"/>
      <c r="I416" s="68"/>
      <c r="J416" s="42"/>
      <c r="K416" s="67"/>
      <c r="L416" s="68"/>
      <c r="M416" s="67"/>
    </row>
    <row r="417" spans="8:13" ht="15.75" customHeight="1">
      <c r="H417" s="67"/>
      <c r="I417" s="68"/>
      <c r="J417" s="42"/>
      <c r="K417" s="67"/>
      <c r="L417" s="68"/>
      <c r="M417" s="67"/>
    </row>
    <row r="418" spans="8:13" ht="15.75" customHeight="1">
      <c r="H418" s="67"/>
      <c r="I418" s="68"/>
      <c r="J418" s="42"/>
      <c r="K418" s="67"/>
      <c r="L418" s="68"/>
      <c r="M418" s="67"/>
    </row>
    <row r="419" spans="8:13" ht="15.75" customHeight="1">
      <c r="H419" s="67"/>
      <c r="I419" s="68"/>
      <c r="J419" s="42"/>
      <c r="K419" s="67"/>
      <c r="L419" s="68"/>
      <c r="M419" s="67"/>
    </row>
    <row r="420" spans="8:13" ht="15.75" customHeight="1">
      <c r="H420" s="67"/>
      <c r="I420" s="68"/>
      <c r="J420" s="42"/>
      <c r="K420" s="67"/>
      <c r="L420" s="68"/>
      <c r="M420" s="67"/>
    </row>
    <row r="421" spans="8:13" ht="15.75" customHeight="1">
      <c r="H421" s="67"/>
      <c r="I421" s="68"/>
      <c r="J421" s="42"/>
      <c r="K421" s="67"/>
      <c r="L421" s="68"/>
      <c r="M421" s="67"/>
    </row>
    <row r="422" spans="8:13" ht="15.75" customHeight="1">
      <c r="H422" s="67"/>
      <c r="I422" s="68"/>
      <c r="J422" s="42"/>
      <c r="K422" s="67"/>
      <c r="L422" s="68"/>
      <c r="M422" s="67"/>
    </row>
    <row r="423" spans="8:13" ht="15.75" customHeight="1">
      <c r="H423" s="67"/>
      <c r="I423" s="68"/>
      <c r="J423" s="42"/>
      <c r="K423" s="67"/>
      <c r="L423" s="68"/>
      <c r="M423" s="67"/>
    </row>
    <row r="424" spans="8:13" ht="15.75" customHeight="1">
      <c r="H424" s="67"/>
      <c r="I424" s="68"/>
      <c r="J424" s="42"/>
      <c r="K424" s="67"/>
      <c r="L424" s="68"/>
      <c r="M424" s="67"/>
    </row>
    <row r="425" spans="8:13" ht="15.75" customHeight="1">
      <c r="H425" s="67"/>
      <c r="I425" s="68"/>
      <c r="J425" s="42"/>
      <c r="K425" s="67"/>
      <c r="L425" s="68"/>
      <c r="M425" s="67"/>
    </row>
    <row r="426" spans="8:13" ht="15.75" customHeight="1">
      <c r="H426" s="67"/>
      <c r="I426" s="68"/>
      <c r="J426" s="42"/>
      <c r="K426" s="67"/>
      <c r="L426" s="68"/>
      <c r="M426" s="67"/>
    </row>
    <row r="427" spans="8:13" ht="15.75" customHeight="1">
      <c r="H427" s="67"/>
      <c r="I427" s="68"/>
      <c r="J427" s="42"/>
      <c r="K427" s="67"/>
      <c r="L427" s="68"/>
      <c r="M427" s="67"/>
    </row>
    <row r="428" spans="8:13" ht="15.75" customHeight="1">
      <c r="H428" s="67"/>
      <c r="I428" s="68"/>
      <c r="J428" s="42"/>
      <c r="K428" s="67"/>
      <c r="L428" s="68"/>
      <c r="M428" s="67"/>
    </row>
    <row r="429" spans="8:13" ht="15.75" customHeight="1">
      <c r="H429" s="67"/>
      <c r="I429" s="68"/>
      <c r="J429" s="42"/>
      <c r="K429" s="67"/>
      <c r="L429" s="68"/>
      <c r="M429" s="67"/>
    </row>
    <row r="430" spans="8:13" ht="15.75" customHeight="1">
      <c r="H430" s="67"/>
      <c r="I430" s="68"/>
      <c r="J430" s="42"/>
      <c r="K430" s="67"/>
      <c r="L430" s="68"/>
      <c r="M430" s="67"/>
    </row>
    <row r="431" spans="8:13" ht="15.75" customHeight="1">
      <c r="H431" s="67"/>
      <c r="I431" s="68"/>
      <c r="J431" s="42"/>
      <c r="K431" s="67"/>
      <c r="L431" s="68"/>
      <c r="M431" s="67"/>
    </row>
    <row r="432" spans="8:13" ht="15.75" customHeight="1">
      <c r="H432" s="67"/>
      <c r="I432" s="68"/>
      <c r="J432" s="42"/>
      <c r="K432" s="67"/>
      <c r="L432" s="68"/>
      <c r="M432" s="67"/>
    </row>
    <row r="433" spans="8:13" ht="15.75" customHeight="1">
      <c r="H433" s="67"/>
      <c r="I433" s="68"/>
      <c r="J433" s="42"/>
      <c r="K433" s="67"/>
      <c r="L433" s="68"/>
      <c r="M433" s="67"/>
    </row>
    <row r="434" spans="8:13" ht="15.75" customHeight="1">
      <c r="H434" s="67"/>
      <c r="I434" s="68"/>
      <c r="J434" s="42"/>
      <c r="K434" s="67"/>
      <c r="L434" s="68"/>
      <c r="M434" s="67"/>
    </row>
    <row r="435" spans="8:13" ht="15.75" customHeight="1">
      <c r="H435" s="67"/>
      <c r="I435" s="68"/>
      <c r="J435" s="42"/>
      <c r="K435" s="67"/>
      <c r="L435" s="68"/>
      <c r="M435" s="67"/>
    </row>
    <row r="436" spans="8:13" ht="15.75" customHeight="1">
      <c r="H436" s="67"/>
      <c r="I436" s="68"/>
      <c r="J436" s="42"/>
      <c r="K436" s="67"/>
      <c r="L436" s="68"/>
      <c r="M436" s="67"/>
    </row>
    <row r="437" spans="8:13" ht="15.75" customHeight="1">
      <c r="H437" s="67"/>
      <c r="I437" s="68"/>
      <c r="J437" s="42"/>
      <c r="K437" s="67"/>
      <c r="L437" s="68"/>
      <c r="M437" s="67"/>
    </row>
    <row r="438" spans="8:13" ht="15.75" customHeight="1">
      <c r="H438" s="67"/>
      <c r="I438" s="68"/>
      <c r="J438" s="42"/>
      <c r="K438" s="67"/>
      <c r="L438" s="68"/>
      <c r="M438" s="67"/>
    </row>
    <row r="439" spans="8:13" ht="15.75" customHeight="1">
      <c r="H439" s="67"/>
      <c r="I439" s="68"/>
      <c r="J439" s="42"/>
      <c r="K439" s="67"/>
      <c r="L439" s="68"/>
      <c r="M439" s="67"/>
    </row>
    <row r="440" spans="8:13" ht="15.75" customHeight="1">
      <c r="H440" s="67"/>
      <c r="I440" s="68"/>
      <c r="J440" s="42"/>
      <c r="K440" s="67"/>
      <c r="L440" s="68"/>
      <c r="M440" s="67"/>
    </row>
    <row r="441" spans="8:13" ht="15.75" customHeight="1">
      <c r="H441" s="67"/>
      <c r="I441" s="68"/>
      <c r="J441" s="42"/>
      <c r="K441" s="67"/>
      <c r="L441" s="68"/>
      <c r="M441" s="67"/>
    </row>
    <row r="442" spans="8:13" ht="15.75" customHeight="1">
      <c r="H442" s="67"/>
      <c r="I442" s="68"/>
      <c r="J442" s="42"/>
      <c r="K442" s="67"/>
      <c r="L442" s="68"/>
      <c r="M442" s="67"/>
    </row>
    <row r="443" spans="8:13" ht="15.75" customHeight="1">
      <c r="H443" s="67"/>
      <c r="I443" s="68"/>
      <c r="J443" s="42"/>
      <c r="K443" s="67"/>
      <c r="L443" s="68"/>
      <c r="M443" s="67"/>
    </row>
    <row r="444" spans="8:13" ht="15.75" customHeight="1">
      <c r="H444" s="67"/>
      <c r="I444" s="68"/>
      <c r="J444" s="42"/>
      <c r="K444" s="67"/>
      <c r="L444" s="68"/>
      <c r="M444" s="67"/>
    </row>
    <row r="445" spans="8:13" ht="15.75" customHeight="1">
      <c r="H445" s="67"/>
      <c r="I445" s="68"/>
      <c r="J445" s="42"/>
      <c r="K445" s="67"/>
      <c r="L445" s="68"/>
      <c r="M445" s="67"/>
    </row>
    <row r="446" spans="8:13" ht="15.75" customHeight="1">
      <c r="H446" s="67"/>
      <c r="I446" s="68"/>
      <c r="J446" s="42"/>
      <c r="K446" s="67"/>
      <c r="L446" s="68"/>
      <c r="M446" s="67"/>
    </row>
    <row r="447" spans="8:13" ht="15.75" customHeight="1">
      <c r="H447" s="67"/>
      <c r="I447" s="68"/>
      <c r="J447" s="42"/>
      <c r="K447" s="67"/>
      <c r="L447" s="68"/>
      <c r="M447" s="67"/>
    </row>
    <row r="448" spans="8:13" ht="15.75" customHeight="1">
      <c r="H448" s="67"/>
      <c r="I448" s="68"/>
      <c r="J448" s="42"/>
      <c r="K448" s="67"/>
      <c r="L448" s="68"/>
      <c r="M448" s="67"/>
    </row>
    <row r="449" spans="8:13" ht="15.75" customHeight="1">
      <c r="H449" s="67"/>
      <c r="I449" s="68"/>
      <c r="J449" s="42"/>
      <c r="K449" s="67"/>
      <c r="L449" s="68"/>
      <c r="M449" s="67"/>
    </row>
    <row r="450" spans="8:13" ht="15.75" customHeight="1">
      <c r="H450" s="67"/>
      <c r="I450" s="68"/>
      <c r="J450" s="42"/>
      <c r="K450" s="67"/>
      <c r="L450" s="68"/>
      <c r="M450" s="67"/>
    </row>
    <row r="451" spans="8:13" ht="15.75" customHeight="1">
      <c r="H451" s="67"/>
      <c r="I451" s="68"/>
      <c r="J451" s="42"/>
      <c r="K451" s="67"/>
      <c r="L451" s="68"/>
      <c r="M451" s="67"/>
    </row>
    <row r="452" spans="8:13" ht="15.75" customHeight="1">
      <c r="H452" s="67"/>
      <c r="I452" s="68"/>
      <c r="J452" s="42"/>
      <c r="K452" s="67"/>
      <c r="L452" s="68"/>
      <c r="M452" s="67"/>
    </row>
    <row r="453" spans="8:13" ht="15.75" customHeight="1">
      <c r="H453" s="67"/>
      <c r="I453" s="68"/>
      <c r="J453" s="42"/>
      <c r="K453" s="67"/>
      <c r="L453" s="68"/>
      <c r="M453" s="67"/>
    </row>
    <row r="454" spans="8:13" ht="15.75" customHeight="1">
      <c r="H454" s="67"/>
      <c r="I454" s="68"/>
      <c r="J454" s="42"/>
      <c r="K454" s="67"/>
      <c r="L454" s="68"/>
      <c r="M454" s="67"/>
    </row>
    <row r="455" spans="8:13" ht="15.75" customHeight="1">
      <c r="H455" s="67"/>
      <c r="I455" s="68"/>
      <c r="J455" s="42"/>
      <c r="K455" s="67"/>
      <c r="L455" s="68"/>
      <c r="M455" s="67"/>
    </row>
    <row r="456" spans="8:13" ht="15.75" customHeight="1">
      <c r="H456" s="67"/>
      <c r="I456" s="68"/>
      <c r="J456" s="42"/>
      <c r="K456" s="67"/>
      <c r="L456" s="68"/>
      <c r="M456" s="67"/>
    </row>
    <row r="457" spans="8:13" ht="15.75" customHeight="1">
      <c r="H457" s="67"/>
      <c r="I457" s="68"/>
      <c r="J457" s="42"/>
      <c r="K457" s="67"/>
      <c r="L457" s="68"/>
      <c r="M457" s="67"/>
    </row>
    <row r="458" spans="8:13" ht="15.75" customHeight="1">
      <c r="H458" s="67"/>
      <c r="I458" s="68"/>
      <c r="J458" s="42"/>
      <c r="K458" s="67"/>
      <c r="L458" s="68"/>
      <c r="M458" s="67"/>
    </row>
    <row r="459" spans="8:13" ht="15.75" customHeight="1">
      <c r="H459" s="67"/>
      <c r="I459" s="68"/>
      <c r="J459" s="42"/>
      <c r="K459" s="67"/>
      <c r="L459" s="68"/>
      <c r="M459" s="67"/>
    </row>
    <row r="460" spans="8:13" ht="15.75" customHeight="1">
      <c r="H460" s="67"/>
      <c r="I460" s="68"/>
      <c r="J460" s="42"/>
      <c r="K460" s="67"/>
      <c r="L460" s="68"/>
      <c r="M460" s="67"/>
    </row>
    <row r="461" spans="8:13" ht="15.75" customHeight="1">
      <c r="H461" s="67"/>
      <c r="I461" s="68"/>
      <c r="J461" s="42"/>
      <c r="K461" s="67"/>
      <c r="L461" s="68"/>
      <c r="M461" s="67"/>
    </row>
    <row r="462" spans="8:13" ht="15.75" customHeight="1">
      <c r="H462" s="67"/>
      <c r="I462" s="68"/>
      <c r="J462" s="42"/>
      <c r="K462" s="67"/>
      <c r="L462" s="68"/>
      <c r="M462" s="67"/>
    </row>
    <row r="463" spans="8:13" ht="15.75" customHeight="1">
      <c r="H463" s="67"/>
      <c r="I463" s="68"/>
      <c r="J463" s="42"/>
      <c r="K463" s="67"/>
      <c r="L463" s="68"/>
      <c r="M463" s="67"/>
    </row>
    <row r="464" spans="8:13" ht="15.75" customHeight="1">
      <c r="H464" s="67"/>
      <c r="I464" s="68"/>
      <c r="J464" s="42"/>
      <c r="K464" s="67"/>
      <c r="L464" s="68"/>
      <c r="M464" s="67"/>
    </row>
    <row r="465" spans="8:13" ht="15.75" customHeight="1">
      <c r="H465" s="67"/>
      <c r="I465" s="68"/>
      <c r="J465" s="42"/>
      <c r="K465" s="67"/>
      <c r="L465" s="68"/>
      <c r="M465" s="67"/>
    </row>
    <row r="466" spans="8:13" ht="15.75" customHeight="1">
      <c r="H466" s="67"/>
      <c r="I466" s="68"/>
      <c r="J466" s="42"/>
      <c r="K466" s="67"/>
      <c r="L466" s="68"/>
      <c r="M466" s="67"/>
    </row>
    <row r="467" spans="8:13" ht="15.75" customHeight="1">
      <c r="H467" s="67"/>
      <c r="I467" s="68"/>
      <c r="J467" s="42"/>
      <c r="K467" s="67"/>
      <c r="L467" s="68"/>
      <c r="M467" s="67"/>
    </row>
    <row r="468" spans="8:13" ht="15.75" customHeight="1">
      <c r="H468" s="67"/>
      <c r="I468" s="68"/>
      <c r="J468" s="42"/>
      <c r="K468" s="67"/>
      <c r="L468" s="68"/>
      <c r="M468" s="67"/>
    </row>
    <row r="469" spans="8:13" ht="15.75" customHeight="1">
      <c r="H469" s="67"/>
      <c r="I469" s="68"/>
      <c r="J469" s="42"/>
      <c r="K469" s="67"/>
      <c r="L469" s="68"/>
      <c r="M469" s="67"/>
    </row>
    <row r="470" spans="8:13" ht="15.75" customHeight="1">
      <c r="H470" s="67"/>
      <c r="I470" s="68"/>
      <c r="J470" s="42"/>
      <c r="K470" s="67"/>
      <c r="L470" s="68"/>
      <c r="M470" s="67"/>
    </row>
    <row r="471" spans="8:13" ht="15.75" customHeight="1">
      <c r="H471" s="67"/>
      <c r="I471" s="68"/>
      <c r="J471" s="42"/>
      <c r="K471" s="67"/>
      <c r="L471" s="68"/>
      <c r="M471" s="67"/>
    </row>
    <row r="472" spans="8:13" ht="15.75" customHeight="1">
      <c r="H472" s="67"/>
      <c r="I472" s="68"/>
      <c r="J472" s="42"/>
      <c r="K472" s="67"/>
      <c r="L472" s="68"/>
      <c r="M472" s="67"/>
    </row>
    <row r="473" spans="8:13" ht="15.75" customHeight="1">
      <c r="H473" s="67"/>
      <c r="I473" s="68"/>
      <c r="J473" s="42"/>
      <c r="K473" s="67"/>
      <c r="L473" s="68"/>
      <c r="M473" s="67"/>
    </row>
    <row r="474" spans="8:13" ht="15.75" customHeight="1">
      <c r="H474" s="67"/>
      <c r="I474" s="68"/>
      <c r="J474" s="42"/>
      <c r="K474" s="67"/>
      <c r="L474" s="68"/>
      <c r="M474" s="67"/>
    </row>
    <row r="475" spans="8:13" ht="15.75" customHeight="1">
      <c r="H475" s="67"/>
      <c r="I475" s="68"/>
      <c r="J475" s="42"/>
      <c r="K475" s="67"/>
      <c r="L475" s="68"/>
      <c r="M475" s="67"/>
    </row>
    <row r="476" spans="8:13" ht="15.75" customHeight="1">
      <c r="H476" s="67"/>
      <c r="I476" s="68"/>
      <c r="J476" s="42"/>
      <c r="K476" s="67"/>
      <c r="L476" s="68"/>
      <c r="M476" s="67"/>
    </row>
    <row r="477" spans="8:13" ht="15.75" customHeight="1">
      <c r="H477" s="67"/>
      <c r="I477" s="68"/>
      <c r="J477" s="42"/>
      <c r="K477" s="67"/>
      <c r="L477" s="68"/>
      <c r="M477" s="67"/>
    </row>
    <row r="478" spans="8:13" ht="15.75" customHeight="1">
      <c r="H478" s="67"/>
      <c r="I478" s="68"/>
      <c r="J478" s="42"/>
      <c r="K478" s="67"/>
      <c r="L478" s="68"/>
      <c r="M478" s="67"/>
    </row>
    <row r="479" spans="8:13" ht="15.75" customHeight="1">
      <c r="H479" s="67"/>
      <c r="I479" s="68"/>
      <c r="J479" s="42"/>
      <c r="K479" s="67"/>
      <c r="L479" s="68"/>
      <c r="M479" s="67"/>
    </row>
    <row r="480" spans="8:13" ht="15.75" customHeight="1">
      <c r="H480" s="67"/>
      <c r="I480" s="68"/>
      <c r="J480" s="42"/>
      <c r="K480" s="67"/>
      <c r="L480" s="68"/>
      <c r="M480" s="67"/>
    </row>
    <row r="481" spans="8:13" ht="15.75" customHeight="1">
      <c r="H481" s="67"/>
      <c r="I481" s="68"/>
      <c r="J481" s="42"/>
      <c r="K481" s="67"/>
      <c r="L481" s="68"/>
      <c r="M481" s="67"/>
    </row>
    <row r="482" spans="8:13" ht="15.75" customHeight="1">
      <c r="H482" s="67"/>
      <c r="I482" s="68"/>
      <c r="J482" s="42"/>
      <c r="K482" s="67"/>
      <c r="L482" s="68"/>
      <c r="M482" s="67"/>
    </row>
    <row r="483" spans="8:13" ht="15.75" customHeight="1">
      <c r="H483" s="67"/>
      <c r="I483" s="68"/>
      <c r="J483" s="42"/>
      <c r="K483" s="67"/>
      <c r="L483" s="68"/>
      <c r="M483" s="67"/>
    </row>
    <row r="484" spans="8:13" ht="15.75" customHeight="1">
      <c r="H484" s="67"/>
      <c r="I484" s="68"/>
      <c r="J484" s="42"/>
      <c r="K484" s="67"/>
      <c r="L484" s="68"/>
      <c r="M484" s="67"/>
    </row>
    <row r="485" spans="8:13" ht="15.75" customHeight="1">
      <c r="H485" s="67"/>
      <c r="I485" s="68"/>
      <c r="J485" s="42"/>
      <c r="K485" s="67"/>
      <c r="L485" s="68"/>
      <c r="M485" s="67"/>
    </row>
    <row r="486" spans="8:13" ht="15.75" customHeight="1">
      <c r="H486" s="67"/>
      <c r="I486" s="68"/>
      <c r="J486" s="42"/>
      <c r="K486" s="67"/>
      <c r="L486" s="68"/>
      <c r="M486" s="67"/>
    </row>
    <row r="487" spans="8:13" ht="15.75" customHeight="1">
      <c r="H487" s="67"/>
      <c r="I487" s="68"/>
      <c r="J487" s="42"/>
      <c r="K487" s="67"/>
      <c r="L487" s="68"/>
      <c r="M487" s="67"/>
    </row>
    <row r="488" spans="8:13" ht="15.75" customHeight="1">
      <c r="H488" s="67"/>
      <c r="I488" s="68"/>
      <c r="J488" s="42"/>
      <c r="K488" s="67"/>
      <c r="L488" s="68"/>
      <c r="M488" s="67"/>
    </row>
    <row r="489" spans="8:13" ht="15.75" customHeight="1">
      <c r="H489" s="67"/>
      <c r="I489" s="68"/>
      <c r="J489" s="42"/>
      <c r="K489" s="67"/>
      <c r="L489" s="68"/>
      <c r="M489" s="67"/>
    </row>
    <row r="490" spans="8:13" ht="15.75" customHeight="1">
      <c r="H490" s="67"/>
      <c r="I490" s="68"/>
      <c r="J490" s="42"/>
      <c r="K490" s="67"/>
      <c r="L490" s="68"/>
      <c r="M490" s="67"/>
    </row>
    <row r="491" spans="8:13" ht="15.75" customHeight="1">
      <c r="H491" s="67"/>
      <c r="I491" s="68"/>
      <c r="J491" s="42"/>
      <c r="K491" s="67"/>
      <c r="L491" s="68"/>
      <c r="M491" s="67"/>
    </row>
    <row r="492" spans="8:13" ht="15.75" customHeight="1">
      <c r="H492" s="67"/>
      <c r="I492" s="68"/>
      <c r="J492" s="42"/>
      <c r="K492" s="67"/>
      <c r="L492" s="68"/>
      <c r="M492" s="67"/>
    </row>
    <row r="493" spans="8:13" ht="15.75" customHeight="1">
      <c r="H493" s="67"/>
      <c r="I493" s="68"/>
      <c r="J493" s="42"/>
      <c r="K493" s="67"/>
      <c r="L493" s="68"/>
      <c r="M493" s="67"/>
    </row>
    <row r="494" spans="8:13" ht="15.75" customHeight="1">
      <c r="H494" s="67"/>
      <c r="I494" s="68"/>
      <c r="J494" s="42"/>
      <c r="K494" s="67"/>
      <c r="L494" s="68"/>
      <c r="M494" s="67"/>
    </row>
    <row r="495" spans="8:13" ht="15.75" customHeight="1">
      <c r="H495" s="67"/>
      <c r="I495" s="68"/>
      <c r="J495" s="42"/>
      <c r="K495" s="67"/>
      <c r="L495" s="68"/>
      <c r="M495" s="67"/>
    </row>
    <row r="496" spans="8:13" ht="15.75" customHeight="1">
      <c r="H496" s="67"/>
      <c r="I496" s="68"/>
      <c r="J496" s="42"/>
      <c r="K496" s="67"/>
      <c r="L496" s="68"/>
      <c r="M496" s="67"/>
    </row>
    <row r="497" spans="8:13" ht="15.75" customHeight="1">
      <c r="H497" s="67"/>
      <c r="I497" s="68"/>
      <c r="J497" s="42"/>
      <c r="K497" s="67"/>
      <c r="L497" s="68"/>
      <c r="M497" s="67"/>
    </row>
    <row r="498" spans="8:13" ht="15.75" customHeight="1">
      <c r="H498" s="67"/>
      <c r="I498" s="68"/>
      <c r="J498" s="42"/>
      <c r="K498" s="67"/>
      <c r="L498" s="68"/>
      <c r="M498" s="67"/>
    </row>
    <row r="499" spans="8:13" ht="15.75" customHeight="1">
      <c r="H499" s="67"/>
      <c r="I499" s="68"/>
      <c r="J499" s="42"/>
      <c r="K499" s="67"/>
      <c r="L499" s="68"/>
      <c r="M499" s="67"/>
    </row>
    <row r="500" spans="8:13" ht="15.75" customHeight="1">
      <c r="H500" s="67"/>
      <c r="I500" s="68"/>
      <c r="J500" s="42"/>
      <c r="K500" s="67"/>
      <c r="L500" s="68"/>
      <c r="M500" s="67"/>
    </row>
    <row r="501" spans="8:13" ht="15.75" customHeight="1">
      <c r="H501" s="67"/>
      <c r="I501" s="68"/>
      <c r="J501" s="42"/>
      <c r="K501" s="67"/>
      <c r="L501" s="68"/>
      <c r="M501" s="67"/>
    </row>
    <row r="502" spans="8:13" ht="15.75" customHeight="1">
      <c r="H502" s="67"/>
      <c r="I502" s="68"/>
      <c r="J502" s="42"/>
      <c r="K502" s="67"/>
      <c r="L502" s="68"/>
      <c r="M502" s="67"/>
    </row>
    <row r="503" spans="8:13" ht="15.75" customHeight="1">
      <c r="H503" s="67"/>
      <c r="I503" s="68"/>
      <c r="J503" s="42"/>
      <c r="K503" s="67"/>
      <c r="L503" s="68"/>
      <c r="M503" s="67"/>
    </row>
    <row r="504" spans="8:13" ht="15.75" customHeight="1">
      <c r="H504" s="67"/>
      <c r="I504" s="68"/>
      <c r="J504" s="42"/>
      <c r="K504" s="67"/>
      <c r="L504" s="68"/>
      <c r="M504" s="67"/>
    </row>
    <row r="505" spans="8:13" ht="15.75" customHeight="1">
      <c r="H505" s="67"/>
      <c r="I505" s="68"/>
      <c r="J505" s="42"/>
      <c r="K505" s="67"/>
      <c r="L505" s="68"/>
      <c r="M505" s="67"/>
    </row>
    <row r="506" spans="8:13" ht="15.75" customHeight="1">
      <c r="H506" s="67"/>
      <c r="I506" s="68"/>
      <c r="J506" s="42"/>
      <c r="K506" s="67"/>
      <c r="L506" s="68"/>
      <c r="M506" s="67"/>
    </row>
    <row r="507" spans="8:13" ht="15.75" customHeight="1">
      <c r="H507" s="67"/>
      <c r="I507" s="68"/>
      <c r="J507" s="42"/>
      <c r="K507" s="67"/>
      <c r="L507" s="68"/>
      <c r="M507" s="67"/>
    </row>
    <row r="508" spans="8:13" ht="15.75" customHeight="1">
      <c r="H508" s="67"/>
      <c r="I508" s="68"/>
      <c r="J508" s="42"/>
      <c r="K508" s="67"/>
      <c r="L508" s="68"/>
      <c r="M508" s="67"/>
    </row>
    <row r="509" spans="8:13" ht="15.75" customHeight="1">
      <c r="H509" s="67"/>
      <c r="I509" s="68"/>
      <c r="J509" s="42"/>
      <c r="K509" s="67"/>
      <c r="L509" s="68"/>
      <c r="M509" s="67"/>
    </row>
    <row r="510" spans="8:13" ht="15.75" customHeight="1">
      <c r="H510" s="67"/>
      <c r="I510" s="68"/>
      <c r="J510" s="42"/>
      <c r="K510" s="67"/>
      <c r="L510" s="68"/>
      <c r="M510" s="67"/>
    </row>
    <row r="511" spans="8:13" ht="15.75" customHeight="1">
      <c r="H511" s="67"/>
      <c r="I511" s="68"/>
      <c r="J511" s="42"/>
      <c r="K511" s="67"/>
      <c r="L511" s="68"/>
      <c r="M511" s="67"/>
    </row>
    <row r="512" spans="8:13" ht="15.75" customHeight="1">
      <c r="H512" s="67"/>
      <c r="I512" s="68"/>
      <c r="J512" s="42"/>
      <c r="K512" s="67"/>
      <c r="L512" s="68"/>
      <c r="M512" s="67"/>
    </row>
    <row r="513" spans="8:13" ht="15.75" customHeight="1">
      <c r="H513" s="67"/>
      <c r="I513" s="68"/>
      <c r="J513" s="42"/>
      <c r="K513" s="67"/>
      <c r="L513" s="68"/>
      <c r="M513" s="67"/>
    </row>
    <row r="514" spans="8:13" ht="15.75" customHeight="1">
      <c r="H514" s="67"/>
      <c r="I514" s="68"/>
      <c r="J514" s="42"/>
      <c r="K514" s="67"/>
      <c r="L514" s="68"/>
      <c r="M514" s="67"/>
    </row>
    <row r="515" spans="8:13" ht="15.75" customHeight="1">
      <c r="H515" s="67"/>
      <c r="I515" s="68"/>
      <c r="J515" s="42"/>
      <c r="K515" s="67"/>
      <c r="L515" s="68"/>
      <c r="M515" s="67"/>
    </row>
    <row r="516" spans="8:13" ht="15.75" customHeight="1">
      <c r="H516" s="67"/>
      <c r="I516" s="68"/>
      <c r="J516" s="42"/>
      <c r="K516" s="67"/>
      <c r="L516" s="68"/>
      <c r="M516" s="67"/>
    </row>
    <row r="517" spans="8:13" ht="15.75" customHeight="1">
      <c r="H517" s="67"/>
      <c r="I517" s="68"/>
      <c r="J517" s="42"/>
      <c r="K517" s="67"/>
      <c r="L517" s="68"/>
      <c r="M517" s="67"/>
    </row>
    <row r="518" spans="8:13" ht="15.75" customHeight="1">
      <c r="H518" s="67"/>
      <c r="I518" s="68"/>
      <c r="J518" s="42"/>
      <c r="K518" s="67"/>
      <c r="L518" s="68"/>
      <c r="M518" s="67"/>
    </row>
    <row r="519" spans="8:13" ht="15.75" customHeight="1">
      <c r="H519" s="67"/>
      <c r="I519" s="68"/>
      <c r="J519" s="42"/>
      <c r="K519" s="67"/>
      <c r="L519" s="68"/>
      <c r="M519" s="67"/>
    </row>
    <row r="520" spans="8:13" ht="15.75" customHeight="1">
      <c r="H520" s="67"/>
      <c r="I520" s="68"/>
      <c r="J520" s="42"/>
      <c r="K520" s="67"/>
      <c r="L520" s="68"/>
      <c r="M520" s="67"/>
    </row>
    <row r="521" spans="8:13" ht="15.75" customHeight="1">
      <c r="H521" s="67"/>
      <c r="I521" s="68"/>
      <c r="J521" s="42"/>
      <c r="K521" s="67"/>
      <c r="L521" s="68"/>
      <c r="M521" s="67"/>
    </row>
    <row r="522" spans="8:13" ht="15.75" customHeight="1">
      <c r="H522" s="67"/>
      <c r="I522" s="68"/>
      <c r="J522" s="42"/>
      <c r="K522" s="67"/>
      <c r="L522" s="68"/>
      <c r="M522" s="67"/>
    </row>
    <row r="523" spans="8:13" ht="15.75" customHeight="1">
      <c r="H523" s="67"/>
      <c r="I523" s="68"/>
      <c r="J523" s="42"/>
      <c r="K523" s="67"/>
      <c r="L523" s="68"/>
      <c r="M523" s="67"/>
    </row>
    <row r="524" spans="8:13" ht="15.75" customHeight="1">
      <c r="H524" s="67"/>
      <c r="I524" s="68"/>
      <c r="J524" s="42"/>
      <c r="K524" s="67"/>
      <c r="L524" s="68"/>
      <c r="M524" s="67"/>
    </row>
    <row r="525" spans="8:13" ht="15.75" customHeight="1">
      <c r="H525" s="67"/>
      <c r="I525" s="68"/>
      <c r="J525" s="42"/>
      <c r="K525" s="67"/>
      <c r="L525" s="68"/>
      <c r="M525" s="67"/>
    </row>
    <row r="526" spans="8:13" ht="15.75" customHeight="1">
      <c r="H526" s="67"/>
      <c r="I526" s="68"/>
      <c r="J526" s="42"/>
      <c r="K526" s="67"/>
      <c r="L526" s="68"/>
      <c r="M526" s="67"/>
    </row>
    <row r="527" spans="8:13" ht="15.75" customHeight="1">
      <c r="H527" s="67"/>
      <c r="I527" s="68"/>
      <c r="J527" s="42"/>
      <c r="K527" s="67"/>
      <c r="L527" s="68"/>
      <c r="M527" s="67"/>
    </row>
    <row r="528" spans="8:13" ht="15.75" customHeight="1">
      <c r="H528" s="67"/>
      <c r="I528" s="68"/>
      <c r="J528" s="42"/>
      <c r="K528" s="67"/>
      <c r="L528" s="68"/>
      <c r="M528" s="67"/>
    </row>
    <row r="529" spans="8:13" ht="15.75" customHeight="1">
      <c r="H529" s="67"/>
      <c r="I529" s="68"/>
      <c r="J529" s="42"/>
      <c r="K529" s="67"/>
      <c r="L529" s="68"/>
      <c r="M529" s="67"/>
    </row>
    <row r="530" spans="8:13" ht="15.75" customHeight="1">
      <c r="H530" s="67"/>
      <c r="I530" s="68"/>
      <c r="J530" s="42"/>
      <c r="K530" s="67"/>
      <c r="L530" s="68"/>
      <c r="M530" s="67"/>
    </row>
    <row r="531" spans="8:13" ht="15.75" customHeight="1">
      <c r="H531" s="67"/>
      <c r="I531" s="68"/>
      <c r="J531" s="42"/>
      <c r="K531" s="67"/>
      <c r="L531" s="68"/>
      <c r="M531" s="67"/>
    </row>
    <row r="532" spans="8:13" ht="15.75" customHeight="1">
      <c r="H532" s="67"/>
      <c r="I532" s="68"/>
      <c r="J532" s="42"/>
      <c r="K532" s="67"/>
      <c r="L532" s="68"/>
      <c r="M532" s="67"/>
    </row>
    <row r="533" spans="8:13" ht="15.75" customHeight="1">
      <c r="H533" s="67"/>
      <c r="I533" s="68"/>
      <c r="J533" s="42"/>
      <c r="K533" s="67"/>
      <c r="L533" s="68"/>
      <c r="M533" s="67"/>
    </row>
    <row r="534" spans="8:13" ht="15.75" customHeight="1">
      <c r="H534" s="67"/>
      <c r="I534" s="68"/>
      <c r="J534" s="42"/>
      <c r="K534" s="67"/>
      <c r="L534" s="68"/>
      <c r="M534" s="67"/>
    </row>
    <row r="535" spans="8:13" ht="15.75" customHeight="1">
      <c r="H535" s="67"/>
      <c r="I535" s="68"/>
      <c r="J535" s="42"/>
      <c r="K535" s="67"/>
      <c r="L535" s="68"/>
      <c r="M535" s="67"/>
    </row>
    <row r="536" spans="8:13" ht="15.75" customHeight="1">
      <c r="H536" s="67"/>
      <c r="I536" s="68"/>
      <c r="J536" s="42"/>
      <c r="K536" s="67"/>
      <c r="L536" s="68"/>
      <c r="M536" s="67"/>
    </row>
    <row r="537" spans="8:13" ht="15.75" customHeight="1">
      <c r="H537" s="67"/>
      <c r="I537" s="68"/>
      <c r="J537" s="42"/>
      <c r="K537" s="67"/>
      <c r="L537" s="68"/>
      <c r="M537" s="67"/>
    </row>
    <row r="538" spans="8:13" ht="15.75" customHeight="1">
      <c r="H538" s="67"/>
      <c r="I538" s="68"/>
      <c r="J538" s="42"/>
      <c r="K538" s="67"/>
      <c r="L538" s="68"/>
      <c r="M538" s="67"/>
    </row>
    <row r="539" spans="8:13" ht="15.75" customHeight="1">
      <c r="H539" s="67"/>
      <c r="I539" s="68"/>
      <c r="J539" s="42"/>
      <c r="K539" s="67"/>
      <c r="L539" s="68"/>
      <c r="M539" s="67"/>
    </row>
    <row r="540" spans="8:13" ht="15.75" customHeight="1">
      <c r="H540" s="67"/>
      <c r="I540" s="68"/>
      <c r="J540" s="42"/>
      <c r="K540" s="67"/>
      <c r="L540" s="68"/>
      <c r="M540" s="67"/>
    </row>
    <row r="541" spans="8:13" ht="15.75" customHeight="1">
      <c r="H541" s="67"/>
      <c r="I541" s="68"/>
      <c r="J541" s="42"/>
      <c r="K541" s="67"/>
      <c r="L541" s="68"/>
      <c r="M541" s="67"/>
    </row>
    <row r="542" spans="8:13" ht="15.75" customHeight="1">
      <c r="H542" s="67"/>
      <c r="I542" s="68"/>
      <c r="J542" s="42"/>
      <c r="K542" s="67"/>
      <c r="L542" s="68"/>
      <c r="M542" s="67"/>
    </row>
    <row r="543" spans="8:13" ht="15.75" customHeight="1">
      <c r="H543" s="67"/>
      <c r="I543" s="68"/>
      <c r="J543" s="42"/>
      <c r="K543" s="67"/>
      <c r="L543" s="68"/>
      <c r="M543" s="67"/>
    </row>
    <row r="544" spans="8:13" ht="15.75" customHeight="1">
      <c r="H544" s="67"/>
      <c r="I544" s="68"/>
      <c r="J544" s="42"/>
      <c r="K544" s="67"/>
      <c r="L544" s="68"/>
      <c r="M544" s="67"/>
    </row>
    <row r="545" spans="8:13" ht="15.75" customHeight="1">
      <c r="H545" s="67"/>
      <c r="I545" s="68"/>
      <c r="J545" s="42"/>
      <c r="K545" s="67"/>
      <c r="L545" s="68"/>
      <c r="M545" s="67"/>
    </row>
    <row r="546" spans="8:13" ht="15.75" customHeight="1">
      <c r="H546" s="67"/>
      <c r="I546" s="68"/>
      <c r="J546" s="42"/>
      <c r="K546" s="67"/>
      <c r="L546" s="68"/>
      <c r="M546" s="67"/>
    </row>
    <row r="547" spans="8:13" ht="15.75" customHeight="1">
      <c r="H547" s="67"/>
      <c r="I547" s="68"/>
      <c r="J547" s="42"/>
      <c r="K547" s="67"/>
      <c r="L547" s="68"/>
      <c r="M547" s="67"/>
    </row>
    <row r="548" spans="8:13" ht="15.75" customHeight="1">
      <c r="H548" s="67"/>
      <c r="I548" s="68"/>
      <c r="J548" s="42"/>
      <c r="K548" s="67"/>
      <c r="L548" s="68"/>
      <c r="M548" s="67"/>
    </row>
    <row r="549" spans="8:13" ht="15.75" customHeight="1">
      <c r="H549" s="67"/>
      <c r="I549" s="68"/>
      <c r="J549" s="42"/>
      <c r="K549" s="67"/>
      <c r="L549" s="68"/>
      <c r="M549" s="67"/>
    </row>
    <row r="550" spans="8:13" ht="15.75" customHeight="1">
      <c r="H550" s="67"/>
      <c r="I550" s="68"/>
      <c r="J550" s="42"/>
      <c r="K550" s="67"/>
      <c r="L550" s="68"/>
      <c r="M550" s="67"/>
    </row>
    <row r="551" spans="8:13" ht="15.75" customHeight="1">
      <c r="H551" s="67"/>
      <c r="I551" s="68"/>
      <c r="J551" s="42"/>
      <c r="K551" s="67"/>
      <c r="L551" s="68"/>
      <c r="M551" s="67"/>
    </row>
    <row r="552" spans="8:13" ht="15.75" customHeight="1">
      <c r="H552" s="67"/>
      <c r="I552" s="68"/>
      <c r="J552" s="42"/>
      <c r="K552" s="67"/>
      <c r="L552" s="68"/>
      <c r="M552" s="67"/>
    </row>
    <row r="553" spans="8:13" ht="15.75" customHeight="1">
      <c r="H553" s="67"/>
      <c r="I553" s="68"/>
      <c r="J553" s="42"/>
      <c r="K553" s="67"/>
      <c r="L553" s="68"/>
      <c r="M553" s="67"/>
    </row>
    <row r="554" spans="8:13" ht="15.75" customHeight="1">
      <c r="H554" s="67"/>
      <c r="I554" s="68"/>
      <c r="J554" s="42"/>
      <c r="K554" s="67"/>
      <c r="L554" s="68"/>
      <c r="M554" s="67"/>
    </row>
    <row r="555" spans="8:13" ht="15.75" customHeight="1">
      <c r="H555" s="67"/>
      <c r="I555" s="68"/>
      <c r="J555" s="42"/>
      <c r="K555" s="67"/>
      <c r="L555" s="68"/>
      <c r="M555" s="67"/>
    </row>
    <row r="556" spans="8:13" ht="15.75" customHeight="1">
      <c r="H556" s="67"/>
      <c r="I556" s="68"/>
      <c r="J556" s="42"/>
      <c r="K556" s="67"/>
      <c r="L556" s="68"/>
      <c r="M556" s="67"/>
    </row>
    <row r="557" spans="8:13" ht="15.75" customHeight="1">
      <c r="H557" s="67"/>
      <c r="I557" s="68"/>
      <c r="J557" s="42"/>
      <c r="K557" s="67"/>
      <c r="L557" s="68"/>
      <c r="M557" s="67"/>
    </row>
    <row r="558" spans="8:13" ht="15.75" customHeight="1">
      <c r="H558" s="67"/>
      <c r="I558" s="68"/>
      <c r="J558" s="42"/>
      <c r="K558" s="67"/>
      <c r="L558" s="68"/>
      <c r="M558" s="67"/>
    </row>
    <row r="559" spans="8:13" ht="15.75" customHeight="1">
      <c r="H559" s="67"/>
      <c r="I559" s="68"/>
      <c r="J559" s="42"/>
      <c r="K559" s="67"/>
      <c r="L559" s="68"/>
      <c r="M559" s="67"/>
    </row>
    <row r="560" spans="8:13" ht="15.75" customHeight="1">
      <c r="H560" s="67"/>
      <c r="I560" s="68"/>
      <c r="J560" s="42"/>
      <c r="K560" s="67"/>
      <c r="L560" s="68"/>
      <c r="M560" s="67"/>
    </row>
    <row r="561" spans="8:13" ht="15.75" customHeight="1">
      <c r="H561" s="67"/>
      <c r="I561" s="68"/>
      <c r="J561" s="42"/>
      <c r="K561" s="67"/>
      <c r="L561" s="68"/>
      <c r="M561" s="67"/>
    </row>
    <row r="562" spans="8:13" ht="15.75" customHeight="1">
      <c r="H562" s="67"/>
      <c r="I562" s="68"/>
      <c r="J562" s="42"/>
      <c r="K562" s="67"/>
      <c r="L562" s="68"/>
      <c r="M562" s="67"/>
    </row>
    <row r="563" spans="8:13" ht="15.75" customHeight="1">
      <c r="H563" s="67"/>
      <c r="I563" s="68"/>
      <c r="J563" s="42"/>
      <c r="K563" s="67"/>
      <c r="L563" s="68"/>
      <c r="M563" s="67"/>
    </row>
    <row r="564" spans="8:13" ht="15.75" customHeight="1">
      <c r="H564" s="67"/>
      <c r="I564" s="68"/>
      <c r="J564" s="42"/>
      <c r="K564" s="67"/>
      <c r="L564" s="68"/>
      <c r="M564" s="67"/>
    </row>
    <row r="565" spans="8:13" ht="15.75" customHeight="1">
      <c r="H565" s="67"/>
      <c r="I565" s="68"/>
      <c r="J565" s="42"/>
      <c r="K565" s="67"/>
      <c r="L565" s="68"/>
      <c r="M565" s="67"/>
    </row>
    <row r="566" spans="8:13" ht="15.75" customHeight="1">
      <c r="H566" s="67"/>
      <c r="I566" s="68"/>
      <c r="J566" s="42"/>
      <c r="K566" s="67"/>
      <c r="L566" s="68"/>
      <c r="M566" s="67"/>
    </row>
    <row r="567" spans="8:13" ht="15.75" customHeight="1">
      <c r="H567" s="67"/>
      <c r="I567" s="68"/>
      <c r="J567" s="42"/>
      <c r="K567" s="67"/>
      <c r="L567" s="68"/>
      <c r="M567" s="67"/>
    </row>
    <row r="568" spans="8:13" ht="15.75" customHeight="1">
      <c r="H568" s="67"/>
      <c r="I568" s="68"/>
      <c r="J568" s="42"/>
      <c r="K568" s="67"/>
      <c r="L568" s="68"/>
      <c r="M568" s="67"/>
    </row>
    <row r="569" spans="8:13" ht="15.75" customHeight="1">
      <c r="H569" s="67"/>
      <c r="I569" s="68"/>
      <c r="J569" s="42"/>
      <c r="K569" s="67"/>
      <c r="L569" s="68"/>
      <c r="M569" s="67"/>
    </row>
    <row r="570" spans="8:13" ht="15.75" customHeight="1">
      <c r="H570" s="67"/>
      <c r="I570" s="68"/>
      <c r="J570" s="42"/>
      <c r="K570" s="67"/>
      <c r="L570" s="68"/>
      <c r="M570" s="67"/>
    </row>
    <row r="571" spans="8:13" ht="15.75" customHeight="1">
      <c r="H571" s="67"/>
      <c r="I571" s="68"/>
      <c r="J571" s="42"/>
      <c r="K571" s="67"/>
      <c r="L571" s="68"/>
      <c r="M571" s="67"/>
    </row>
    <row r="572" spans="8:13" ht="15.75" customHeight="1">
      <c r="H572" s="67"/>
      <c r="I572" s="68"/>
      <c r="J572" s="42"/>
      <c r="K572" s="67"/>
      <c r="L572" s="68"/>
      <c r="M572" s="67"/>
    </row>
    <row r="573" spans="8:13" ht="15.75" customHeight="1">
      <c r="H573" s="67"/>
      <c r="I573" s="68"/>
      <c r="J573" s="42"/>
      <c r="K573" s="67"/>
      <c r="L573" s="68"/>
      <c r="M573" s="67"/>
    </row>
    <row r="574" spans="8:13" ht="15.75" customHeight="1">
      <c r="H574" s="67"/>
      <c r="I574" s="68"/>
      <c r="J574" s="42"/>
      <c r="K574" s="67"/>
      <c r="L574" s="68"/>
      <c r="M574" s="67"/>
    </row>
    <row r="575" spans="8:13" ht="15.75" customHeight="1">
      <c r="H575" s="67"/>
      <c r="I575" s="68"/>
      <c r="J575" s="42"/>
      <c r="K575" s="67"/>
      <c r="L575" s="68"/>
      <c r="M575" s="67"/>
    </row>
    <row r="576" spans="8:13" ht="15.75" customHeight="1">
      <c r="H576" s="67"/>
      <c r="I576" s="68"/>
      <c r="J576" s="42"/>
      <c r="K576" s="67"/>
      <c r="L576" s="68"/>
      <c r="M576" s="67"/>
    </row>
    <row r="577" spans="8:13" ht="15.75" customHeight="1">
      <c r="H577" s="67"/>
      <c r="I577" s="68"/>
      <c r="J577" s="42"/>
      <c r="K577" s="67"/>
      <c r="L577" s="68"/>
      <c r="M577" s="67"/>
    </row>
    <row r="578" spans="8:13" ht="15.75" customHeight="1">
      <c r="H578" s="67"/>
      <c r="I578" s="68"/>
      <c r="J578" s="42"/>
      <c r="K578" s="67"/>
      <c r="L578" s="68"/>
      <c r="M578" s="67"/>
    </row>
    <row r="579" spans="8:13" ht="15.75" customHeight="1">
      <c r="H579" s="67"/>
      <c r="I579" s="68"/>
      <c r="J579" s="42"/>
      <c r="K579" s="67"/>
      <c r="L579" s="68"/>
      <c r="M579" s="67"/>
    </row>
    <row r="580" spans="8:13" ht="15.75" customHeight="1">
      <c r="H580" s="67"/>
      <c r="I580" s="68"/>
      <c r="J580" s="42"/>
      <c r="K580" s="67"/>
      <c r="L580" s="68"/>
      <c r="M580" s="67"/>
    </row>
    <row r="581" spans="8:13" ht="15.75" customHeight="1">
      <c r="H581" s="67"/>
      <c r="I581" s="68"/>
      <c r="J581" s="42"/>
      <c r="K581" s="67"/>
      <c r="L581" s="68"/>
      <c r="M581" s="67"/>
    </row>
    <row r="582" spans="8:13" ht="15.75" customHeight="1">
      <c r="H582" s="67"/>
      <c r="I582" s="68"/>
      <c r="J582" s="42"/>
      <c r="K582" s="67"/>
      <c r="L582" s="68"/>
      <c r="M582" s="67"/>
    </row>
    <row r="583" spans="8:13" ht="15.75" customHeight="1">
      <c r="H583" s="67"/>
      <c r="I583" s="68"/>
      <c r="J583" s="42"/>
      <c r="K583" s="67"/>
      <c r="L583" s="68"/>
      <c r="M583" s="67"/>
    </row>
    <row r="584" spans="8:13" ht="15.75" customHeight="1">
      <c r="H584" s="67"/>
      <c r="I584" s="68"/>
      <c r="J584" s="42"/>
      <c r="K584" s="67"/>
      <c r="L584" s="68"/>
      <c r="M584" s="67"/>
    </row>
    <row r="585" spans="8:13" ht="15.75" customHeight="1">
      <c r="H585" s="67"/>
      <c r="I585" s="68"/>
      <c r="J585" s="42"/>
      <c r="K585" s="67"/>
      <c r="L585" s="68"/>
      <c r="M585" s="67"/>
    </row>
    <row r="586" spans="8:13" ht="15.75" customHeight="1">
      <c r="H586" s="67"/>
      <c r="I586" s="68"/>
      <c r="J586" s="42"/>
      <c r="K586" s="67"/>
      <c r="L586" s="68"/>
      <c r="M586" s="67"/>
    </row>
    <row r="587" spans="8:13" ht="15.75" customHeight="1">
      <c r="H587" s="67"/>
      <c r="I587" s="68"/>
      <c r="J587" s="42"/>
      <c r="K587" s="67"/>
      <c r="L587" s="68"/>
      <c r="M587" s="67"/>
    </row>
    <row r="588" spans="8:13" ht="15.75" customHeight="1">
      <c r="H588" s="67"/>
      <c r="I588" s="68"/>
      <c r="J588" s="42"/>
      <c r="K588" s="67"/>
      <c r="L588" s="68"/>
      <c r="M588" s="67"/>
    </row>
    <row r="589" spans="8:13" ht="15.75" customHeight="1">
      <c r="H589" s="67"/>
      <c r="I589" s="68"/>
      <c r="J589" s="42"/>
      <c r="K589" s="67"/>
      <c r="L589" s="68"/>
      <c r="M589" s="67"/>
    </row>
    <row r="590" spans="8:13" ht="15.75" customHeight="1">
      <c r="H590" s="67"/>
      <c r="I590" s="68"/>
      <c r="J590" s="42"/>
      <c r="K590" s="67"/>
      <c r="L590" s="68"/>
      <c r="M590" s="67"/>
    </row>
    <row r="591" spans="8:13" ht="15.75" customHeight="1">
      <c r="H591" s="67"/>
      <c r="I591" s="68"/>
      <c r="J591" s="42"/>
      <c r="K591" s="67"/>
      <c r="L591" s="68"/>
      <c r="M591" s="67"/>
    </row>
    <row r="592" spans="8:13" ht="15.75" customHeight="1">
      <c r="H592" s="67"/>
      <c r="I592" s="68"/>
      <c r="J592" s="42"/>
      <c r="K592" s="67"/>
      <c r="L592" s="68"/>
      <c r="M592" s="67"/>
    </row>
    <row r="593" spans="8:13" ht="15.75" customHeight="1">
      <c r="H593" s="67"/>
      <c r="I593" s="68"/>
      <c r="J593" s="42"/>
      <c r="K593" s="67"/>
      <c r="L593" s="68"/>
      <c r="M593" s="67"/>
    </row>
    <row r="594" spans="8:13" ht="15.75" customHeight="1">
      <c r="H594" s="67"/>
      <c r="I594" s="68"/>
      <c r="J594" s="42"/>
      <c r="K594" s="67"/>
      <c r="L594" s="68"/>
      <c r="M594" s="67"/>
    </row>
    <row r="595" spans="8:13" ht="15.75" customHeight="1">
      <c r="H595" s="67"/>
      <c r="I595" s="68"/>
      <c r="J595" s="42"/>
      <c r="K595" s="67"/>
      <c r="L595" s="68"/>
      <c r="M595" s="67"/>
    </row>
    <row r="596" spans="8:13" ht="15.75" customHeight="1">
      <c r="H596" s="67"/>
      <c r="I596" s="68"/>
      <c r="J596" s="42"/>
      <c r="K596" s="67"/>
      <c r="L596" s="68"/>
      <c r="M596" s="67"/>
    </row>
    <row r="597" spans="8:13" ht="15.75" customHeight="1">
      <c r="H597" s="67"/>
      <c r="I597" s="68"/>
      <c r="J597" s="42"/>
      <c r="K597" s="67"/>
      <c r="L597" s="68"/>
      <c r="M597" s="67"/>
    </row>
    <row r="598" spans="8:13" ht="15.75" customHeight="1">
      <c r="H598" s="67"/>
      <c r="I598" s="68"/>
      <c r="J598" s="42"/>
      <c r="K598" s="67"/>
      <c r="L598" s="68"/>
      <c r="M598" s="67"/>
    </row>
    <row r="599" spans="8:13" ht="15.75" customHeight="1">
      <c r="H599" s="67"/>
      <c r="I599" s="68"/>
      <c r="J599" s="42"/>
      <c r="K599" s="67"/>
      <c r="L599" s="68"/>
      <c r="M599" s="67"/>
    </row>
    <row r="600" spans="8:13" ht="15.75" customHeight="1">
      <c r="H600" s="67"/>
      <c r="I600" s="68"/>
      <c r="J600" s="42"/>
      <c r="K600" s="67"/>
      <c r="L600" s="68"/>
      <c r="M600" s="67"/>
    </row>
    <row r="601" spans="8:13" ht="15.75" customHeight="1">
      <c r="H601" s="67"/>
      <c r="I601" s="68"/>
      <c r="J601" s="42"/>
      <c r="K601" s="67"/>
      <c r="L601" s="68"/>
      <c r="M601" s="67"/>
    </row>
    <row r="602" spans="8:13" ht="15.75" customHeight="1">
      <c r="H602" s="67"/>
      <c r="I602" s="68"/>
      <c r="J602" s="42"/>
      <c r="K602" s="67"/>
      <c r="L602" s="68"/>
      <c r="M602" s="67"/>
    </row>
    <row r="603" spans="8:13" ht="15.75" customHeight="1">
      <c r="H603" s="67"/>
      <c r="I603" s="68"/>
      <c r="J603" s="42"/>
      <c r="K603" s="67"/>
      <c r="L603" s="68"/>
      <c r="M603" s="67"/>
    </row>
    <row r="604" spans="8:13" ht="15.75" customHeight="1">
      <c r="H604" s="67"/>
      <c r="I604" s="68"/>
      <c r="J604" s="42"/>
      <c r="K604" s="67"/>
      <c r="L604" s="68"/>
      <c r="M604" s="67"/>
    </row>
    <row r="605" spans="8:13" ht="15.75" customHeight="1">
      <c r="H605" s="67"/>
      <c r="I605" s="68"/>
      <c r="J605" s="42"/>
      <c r="K605" s="67"/>
      <c r="L605" s="68"/>
      <c r="M605" s="67"/>
    </row>
    <row r="606" spans="8:13" ht="15.75" customHeight="1">
      <c r="H606" s="67"/>
      <c r="I606" s="68"/>
      <c r="J606" s="42"/>
      <c r="K606" s="67"/>
      <c r="L606" s="68"/>
      <c r="M606" s="67"/>
    </row>
    <row r="607" spans="8:13" ht="15.75" customHeight="1">
      <c r="H607" s="67"/>
      <c r="I607" s="68"/>
      <c r="J607" s="42"/>
      <c r="K607" s="67"/>
      <c r="L607" s="68"/>
      <c r="M607" s="67"/>
    </row>
    <row r="608" spans="8:13" ht="15.75" customHeight="1">
      <c r="H608" s="67"/>
      <c r="I608" s="68"/>
      <c r="J608" s="42"/>
      <c r="K608" s="67"/>
      <c r="L608" s="68"/>
      <c r="M608" s="67"/>
    </row>
    <row r="609" spans="8:13" ht="15.75" customHeight="1">
      <c r="H609" s="67"/>
      <c r="I609" s="68"/>
      <c r="J609" s="42"/>
      <c r="K609" s="67"/>
      <c r="L609" s="68"/>
      <c r="M609" s="67"/>
    </row>
    <row r="610" spans="8:13" ht="15.75" customHeight="1">
      <c r="H610" s="67"/>
      <c r="I610" s="68"/>
      <c r="J610" s="42"/>
      <c r="K610" s="67"/>
      <c r="L610" s="68"/>
      <c r="M610" s="67"/>
    </row>
    <row r="611" spans="8:13" ht="15.75" customHeight="1">
      <c r="H611" s="67"/>
      <c r="I611" s="68"/>
      <c r="J611" s="42"/>
      <c r="K611" s="67"/>
      <c r="L611" s="68"/>
      <c r="M611" s="67"/>
    </row>
    <row r="612" spans="8:13" ht="15.75" customHeight="1">
      <c r="H612" s="67"/>
      <c r="I612" s="68"/>
      <c r="J612" s="42"/>
      <c r="K612" s="67"/>
      <c r="L612" s="68"/>
      <c r="M612" s="67"/>
    </row>
    <row r="613" spans="8:13" ht="15.75" customHeight="1">
      <c r="H613" s="67"/>
      <c r="I613" s="68"/>
      <c r="J613" s="42"/>
      <c r="K613" s="67"/>
      <c r="L613" s="68"/>
      <c r="M613" s="67"/>
    </row>
    <row r="614" spans="8:13" ht="15.75" customHeight="1">
      <c r="H614" s="67"/>
      <c r="I614" s="68"/>
      <c r="J614" s="42"/>
      <c r="K614" s="67"/>
      <c r="L614" s="68"/>
      <c r="M614" s="67"/>
    </row>
    <row r="615" spans="8:13" ht="15.75" customHeight="1">
      <c r="H615" s="67"/>
      <c r="I615" s="68"/>
      <c r="J615" s="42"/>
      <c r="K615" s="67"/>
      <c r="L615" s="68"/>
      <c r="M615" s="67"/>
    </row>
    <row r="616" spans="8:13" ht="15.75" customHeight="1">
      <c r="H616" s="67"/>
      <c r="I616" s="68"/>
      <c r="J616" s="42"/>
      <c r="K616" s="67"/>
      <c r="L616" s="68"/>
      <c r="M616" s="67"/>
    </row>
    <row r="617" spans="8:13" ht="15.75" customHeight="1">
      <c r="H617" s="67"/>
      <c r="I617" s="68"/>
      <c r="J617" s="42"/>
      <c r="K617" s="67"/>
      <c r="L617" s="68"/>
      <c r="M617" s="67"/>
    </row>
    <row r="618" spans="8:13" ht="15.75" customHeight="1">
      <c r="H618" s="67"/>
      <c r="I618" s="68"/>
      <c r="J618" s="42"/>
      <c r="K618" s="67"/>
      <c r="L618" s="68"/>
      <c r="M618" s="67"/>
    </row>
    <row r="619" spans="8:13" ht="15.75" customHeight="1">
      <c r="H619" s="67"/>
      <c r="I619" s="68"/>
      <c r="J619" s="42"/>
      <c r="K619" s="67"/>
      <c r="L619" s="68"/>
      <c r="M619" s="67"/>
    </row>
    <row r="620" spans="8:13" ht="15.75" customHeight="1">
      <c r="H620" s="67"/>
      <c r="I620" s="68"/>
      <c r="J620" s="42"/>
      <c r="K620" s="67"/>
      <c r="L620" s="68"/>
      <c r="M620" s="67"/>
    </row>
    <row r="621" spans="8:13" ht="15.75" customHeight="1">
      <c r="H621" s="67"/>
      <c r="I621" s="68"/>
      <c r="J621" s="42"/>
      <c r="K621" s="67"/>
      <c r="L621" s="68"/>
      <c r="M621" s="67"/>
    </row>
    <row r="622" spans="8:13" ht="15.75" customHeight="1">
      <c r="H622" s="67"/>
      <c r="I622" s="68"/>
      <c r="J622" s="42"/>
      <c r="K622" s="67"/>
      <c r="L622" s="68"/>
      <c r="M622" s="67"/>
    </row>
    <row r="623" spans="8:13" ht="15.75" customHeight="1">
      <c r="H623" s="67"/>
      <c r="I623" s="68"/>
      <c r="J623" s="42"/>
      <c r="K623" s="67"/>
      <c r="L623" s="68"/>
      <c r="M623" s="67"/>
    </row>
    <row r="624" spans="8:13" ht="15.75" customHeight="1">
      <c r="H624" s="67"/>
      <c r="I624" s="68"/>
      <c r="J624" s="42"/>
      <c r="K624" s="67"/>
      <c r="L624" s="68"/>
      <c r="M624" s="67"/>
    </row>
    <row r="625" spans="8:13" ht="15.75" customHeight="1">
      <c r="H625" s="67"/>
      <c r="I625" s="68"/>
      <c r="J625" s="42"/>
      <c r="K625" s="67"/>
      <c r="L625" s="68"/>
      <c r="M625" s="67"/>
    </row>
    <row r="626" spans="8:13" ht="15.75" customHeight="1">
      <c r="H626" s="67"/>
      <c r="I626" s="68"/>
      <c r="J626" s="42"/>
      <c r="K626" s="67"/>
      <c r="L626" s="68"/>
      <c r="M626" s="67"/>
    </row>
    <row r="627" spans="8:13" ht="15.75" customHeight="1">
      <c r="H627" s="67"/>
      <c r="I627" s="68"/>
      <c r="J627" s="42"/>
      <c r="K627" s="67"/>
      <c r="L627" s="68"/>
      <c r="M627" s="67"/>
    </row>
    <row r="628" spans="8:13" ht="15.75" customHeight="1">
      <c r="H628" s="67"/>
      <c r="I628" s="68"/>
      <c r="J628" s="42"/>
      <c r="K628" s="67"/>
      <c r="L628" s="68"/>
      <c r="M628" s="67"/>
    </row>
    <row r="629" spans="8:13" ht="15.75" customHeight="1">
      <c r="H629" s="67"/>
      <c r="I629" s="68"/>
      <c r="J629" s="42"/>
      <c r="K629" s="67"/>
      <c r="L629" s="68"/>
      <c r="M629" s="67"/>
    </row>
    <row r="630" spans="8:13" ht="15.75" customHeight="1">
      <c r="H630" s="67"/>
      <c r="I630" s="68"/>
      <c r="J630" s="42"/>
      <c r="K630" s="67"/>
      <c r="L630" s="68"/>
      <c r="M630" s="67"/>
    </row>
    <row r="631" spans="8:13" ht="15.75" customHeight="1">
      <c r="H631" s="67"/>
      <c r="I631" s="68"/>
      <c r="J631" s="42"/>
      <c r="K631" s="67"/>
      <c r="L631" s="68"/>
      <c r="M631" s="67"/>
    </row>
    <row r="632" spans="8:13" ht="15.75" customHeight="1">
      <c r="H632" s="67"/>
      <c r="I632" s="68"/>
      <c r="J632" s="42"/>
      <c r="K632" s="67"/>
      <c r="L632" s="68"/>
      <c r="M632" s="67"/>
    </row>
    <row r="633" spans="8:13" ht="15.75" customHeight="1">
      <c r="H633" s="67"/>
      <c r="I633" s="68"/>
      <c r="J633" s="42"/>
      <c r="K633" s="67"/>
      <c r="L633" s="68"/>
      <c r="M633" s="67"/>
    </row>
    <row r="634" spans="8:13" ht="15.75" customHeight="1">
      <c r="H634" s="67"/>
      <c r="I634" s="68"/>
      <c r="J634" s="42"/>
      <c r="K634" s="67"/>
      <c r="L634" s="68"/>
      <c r="M634" s="67"/>
    </row>
    <row r="635" spans="8:13" ht="15.75" customHeight="1">
      <c r="H635" s="67"/>
      <c r="I635" s="68"/>
      <c r="J635" s="42"/>
      <c r="K635" s="67"/>
      <c r="L635" s="68"/>
      <c r="M635" s="67"/>
    </row>
    <row r="636" spans="8:13" ht="15.75" customHeight="1">
      <c r="H636" s="67"/>
      <c r="I636" s="68"/>
      <c r="J636" s="42"/>
      <c r="K636" s="67"/>
      <c r="L636" s="68"/>
      <c r="M636" s="67"/>
    </row>
    <row r="637" spans="8:13" ht="15.75" customHeight="1">
      <c r="H637" s="67"/>
      <c r="I637" s="68"/>
      <c r="J637" s="42"/>
      <c r="K637" s="67"/>
      <c r="L637" s="68"/>
      <c r="M637" s="67"/>
    </row>
    <row r="638" spans="8:13" ht="15.75" customHeight="1">
      <c r="H638" s="67"/>
      <c r="I638" s="68"/>
      <c r="J638" s="42"/>
      <c r="K638" s="67"/>
      <c r="L638" s="68"/>
      <c r="M638" s="67"/>
    </row>
    <row r="639" spans="8:13" ht="15.75" customHeight="1">
      <c r="H639" s="67"/>
      <c r="I639" s="68"/>
      <c r="J639" s="42"/>
      <c r="K639" s="67"/>
      <c r="L639" s="68"/>
      <c r="M639" s="67"/>
    </row>
    <row r="640" spans="8:13" ht="15.75" customHeight="1">
      <c r="H640" s="67"/>
      <c r="I640" s="68"/>
      <c r="J640" s="42"/>
      <c r="K640" s="67"/>
      <c r="L640" s="68"/>
      <c r="M640" s="67"/>
    </row>
    <row r="641" spans="8:13" ht="15.75" customHeight="1">
      <c r="H641" s="67"/>
      <c r="I641" s="68"/>
      <c r="J641" s="42"/>
      <c r="K641" s="67"/>
      <c r="L641" s="68"/>
      <c r="M641" s="67"/>
    </row>
    <row r="642" spans="8:13" ht="15.75" customHeight="1">
      <c r="H642" s="67"/>
      <c r="I642" s="68"/>
      <c r="J642" s="42"/>
      <c r="K642" s="67"/>
      <c r="L642" s="68"/>
      <c r="M642" s="67"/>
    </row>
    <row r="643" spans="8:13" ht="15.75" customHeight="1">
      <c r="H643" s="67"/>
      <c r="I643" s="68"/>
      <c r="J643" s="42"/>
      <c r="K643" s="67"/>
      <c r="L643" s="68"/>
      <c r="M643" s="67"/>
    </row>
    <row r="644" spans="8:13" ht="15.75" customHeight="1">
      <c r="H644" s="67"/>
      <c r="I644" s="68"/>
      <c r="J644" s="42"/>
      <c r="K644" s="67"/>
      <c r="L644" s="68"/>
      <c r="M644" s="67"/>
    </row>
    <row r="645" spans="8:13" ht="15.75" customHeight="1">
      <c r="H645" s="67"/>
      <c r="I645" s="68"/>
      <c r="J645" s="42"/>
      <c r="K645" s="67"/>
      <c r="L645" s="68"/>
      <c r="M645" s="67"/>
    </row>
    <row r="646" spans="8:13" ht="15.75" customHeight="1">
      <c r="H646" s="67"/>
      <c r="I646" s="68"/>
      <c r="J646" s="42"/>
      <c r="K646" s="67"/>
      <c r="L646" s="68"/>
      <c r="M646" s="67"/>
    </row>
    <row r="647" spans="8:13" ht="15.75" customHeight="1">
      <c r="H647" s="67"/>
      <c r="I647" s="68"/>
      <c r="J647" s="42"/>
      <c r="K647" s="67"/>
      <c r="L647" s="68"/>
      <c r="M647" s="67"/>
    </row>
    <row r="648" spans="8:13" ht="15.75" customHeight="1">
      <c r="H648" s="67"/>
      <c r="I648" s="68"/>
      <c r="J648" s="42"/>
      <c r="K648" s="67"/>
      <c r="L648" s="68"/>
      <c r="M648" s="67"/>
    </row>
    <row r="649" spans="8:13" ht="15.75" customHeight="1">
      <c r="H649" s="67"/>
      <c r="I649" s="68"/>
      <c r="J649" s="42"/>
      <c r="K649" s="67"/>
      <c r="L649" s="68"/>
      <c r="M649" s="67"/>
    </row>
    <row r="650" spans="8:13" ht="15.75" customHeight="1">
      <c r="H650" s="67"/>
      <c r="I650" s="68"/>
      <c r="J650" s="42"/>
      <c r="K650" s="67"/>
      <c r="L650" s="68"/>
      <c r="M650" s="67"/>
    </row>
    <row r="651" spans="8:13" ht="15.75" customHeight="1">
      <c r="H651" s="67"/>
      <c r="I651" s="68"/>
      <c r="J651" s="42"/>
      <c r="K651" s="67"/>
      <c r="L651" s="68"/>
      <c r="M651" s="67"/>
    </row>
    <row r="652" spans="8:13" ht="15.75" customHeight="1">
      <c r="H652" s="67"/>
      <c r="I652" s="68"/>
      <c r="J652" s="42"/>
      <c r="K652" s="67"/>
      <c r="L652" s="68"/>
      <c r="M652" s="67"/>
    </row>
    <row r="653" spans="8:13" ht="15.75" customHeight="1">
      <c r="H653" s="67"/>
      <c r="I653" s="68"/>
      <c r="J653" s="42"/>
      <c r="K653" s="67"/>
      <c r="L653" s="68"/>
      <c r="M653" s="67"/>
    </row>
    <row r="654" spans="8:13" ht="15.75" customHeight="1">
      <c r="H654" s="67"/>
      <c r="I654" s="68"/>
      <c r="J654" s="42"/>
      <c r="K654" s="67"/>
      <c r="L654" s="68"/>
      <c r="M654" s="67"/>
    </row>
    <row r="655" spans="8:13" ht="15.75" customHeight="1">
      <c r="H655" s="67"/>
      <c r="I655" s="68"/>
      <c r="J655" s="42"/>
      <c r="K655" s="67"/>
      <c r="L655" s="68"/>
      <c r="M655" s="67"/>
    </row>
    <row r="656" spans="8:13" ht="15.75" customHeight="1">
      <c r="H656" s="67"/>
      <c r="I656" s="68"/>
      <c r="J656" s="42"/>
      <c r="K656" s="67"/>
      <c r="L656" s="68"/>
      <c r="M656" s="67"/>
    </row>
    <row r="657" spans="8:13" ht="15.75" customHeight="1">
      <c r="H657" s="67"/>
      <c r="I657" s="68"/>
      <c r="J657" s="42"/>
      <c r="K657" s="67"/>
      <c r="L657" s="68"/>
      <c r="M657" s="67"/>
    </row>
    <row r="658" spans="8:13" ht="15.75" customHeight="1">
      <c r="H658" s="67"/>
      <c r="I658" s="68"/>
      <c r="J658" s="42"/>
      <c r="K658" s="67"/>
      <c r="L658" s="68"/>
      <c r="M658" s="67"/>
    </row>
    <row r="659" spans="8:13" ht="15.75" customHeight="1">
      <c r="H659" s="67"/>
      <c r="I659" s="68"/>
      <c r="J659" s="42"/>
      <c r="K659" s="67"/>
      <c r="L659" s="68"/>
      <c r="M659" s="67"/>
    </row>
    <row r="660" spans="8:13" ht="15.75" customHeight="1">
      <c r="H660" s="67"/>
      <c r="I660" s="68"/>
      <c r="J660" s="42"/>
      <c r="K660" s="67"/>
      <c r="L660" s="68"/>
      <c r="M660" s="67"/>
    </row>
    <row r="661" spans="8:13" ht="15.75" customHeight="1">
      <c r="H661" s="67"/>
      <c r="I661" s="68"/>
      <c r="J661" s="42"/>
      <c r="K661" s="67"/>
      <c r="L661" s="68"/>
      <c r="M661" s="67"/>
    </row>
    <row r="662" spans="8:13" ht="15.75" customHeight="1">
      <c r="H662" s="67"/>
      <c r="I662" s="68"/>
      <c r="J662" s="42"/>
      <c r="K662" s="67"/>
      <c r="L662" s="68"/>
      <c r="M662" s="67"/>
    </row>
    <row r="663" spans="8:13" ht="15.75" customHeight="1">
      <c r="H663" s="67"/>
      <c r="I663" s="68"/>
      <c r="J663" s="42"/>
      <c r="K663" s="67"/>
      <c r="L663" s="68"/>
      <c r="M663" s="67"/>
    </row>
    <row r="664" spans="8:13" ht="15.75" customHeight="1">
      <c r="H664" s="67"/>
      <c r="I664" s="68"/>
      <c r="J664" s="42"/>
      <c r="K664" s="67"/>
      <c r="L664" s="68"/>
      <c r="M664" s="67"/>
    </row>
    <row r="665" spans="8:13" ht="15.75" customHeight="1">
      <c r="H665" s="67"/>
      <c r="I665" s="68"/>
      <c r="J665" s="42"/>
      <c r="K665" s="67"/>
      <c r="L665" s="68"/>
      <c r="M665" s="67"/>
    </row>
    <row r="666" spans="8:13" ht="15.75" customHeight="1">
      <c r="H666" s="67"/>
      <c r="I666" s="68"/>
      <c r="J666" s="42"/>
      <c r="K666" s="67"/>
      <c r="L666" s="68"/>
      <c r="M666" s="67"/>
    </row>
    <row r="667" spans="8:13" ht="15.75" customHeight="1">
      <c r="H667" s="67"/>
      <c r="I667" s="68"/>
      <c r="J667" s="42"/>
      <c r="K667" s="67"/>
      <c r="L667" s="68"/>
      <c r="M667" s="67"/>
    </row>
    <row r="668" spans="8:13" ht="15.75" customHeight="1">
      <c r="H668" s="67"/>
      <c r="I668" s="68"/>
      <c r="J668" s="42"/>
      <c r="K668" s="67"/>
      <c r="L668" s="68"/>
      <c r="M668" s="67"/>
    </row>
    <row r="669" spans="8:13" ht="15.75" customHeight="1">
      <c r="H669" s="67"/>
      <c r="I669" s="68"/>
      <c r="J669" s="42"/>
      <c r="K669" s="67"/>
      <c r="L669" s="68"/>
      <c r="M669" s="67"/>
    </row>
    <row r="670" spans="8:13" ht="15.75" customHeight="1">
      <c r="H670" s="67"/>
      <c r="I670" s="68"/>
      <c r="J670" s="42"/>
      <c r="K670" s="67"/>
      <c r="L670" s="68"/>
      <c r="M670" s="67"/>
    </row>
    <row r="671" spans="8:13" ht="15.75" customHeight="1">
      <c r="H671" s="67"/>
      <c r="I671" s="68"/>
      <c r="J671" s="42"/>
      <c r="K671" s="67"/>
      <c r="L671" s="68"/>
      <c r="M671" s="67"/>
    </row>
    <row r="672" spans="8:13" ht="15.75" customHeight="1">
      <c r="H672" s="67"/>
      <c r="I672" s="68"/>
      <c r="J672" s="42"/>
      <c r="K672" s="67"/>
      <c r="L672" s="68"/>
      <c r="M672" s="67"/>
    </row>
    <row r="673" spans="8:13" ht="15.75" customHeight="1">
      <c r="H673" s="67"/>
      <c r="I673" s="68"/>
      <c r="J673" s="42"/>
      <c r="K673" s="67"/>
      <c r="L673" s="68"/>
      <c r="M673" s="67"/>
    </row>
    <row r="674" spans="8:13" ht="15.75" customHeight="1">
      <c r="H674" s="67"/>
      <c r="I674" s="68"/>
      <c r="J674" s="42"/>
      <c r="K674" s="67"/>
      <c r="L674" s="68"/>
      <c r="M674" s="67"/>
    </row>
    <row r="675" spans="8:13" ht="15.75" customHeight="1">
      <c r="H675" s="67"/>
      <c r="I675" s="68"/>
      <c r="J675" s="42"/>
      <c r="K675" s="67"/>
      <c r="L675" s="68"/>
      <c r="M675" s="67"/>
    </row>
    <row r="676" spans="8:13" ht="15.75" customHeight="1">
      <c r="H676" s="67"/>
      <c r="I676" s="68"/>
      <c r="J676" s="42"/>
      <c r="K676" s="67"/>
      <c r="L676" s="68"/>
      <c r="M676" s="67"/>
    </row>
    <row r="677" spans="8:13" ht="15.75" customHeight="1">
      <c r="H677" s="67"/>
      <c r="I677" s="68"/>
      <c r="J677" s="42"/>
      <c r="K677" s="67"/>
      <c r="L677" s="68"/>
      <c r="M677" s="67"/>
    </row>
    <row r="678" spans="8:13" ht="15.75" customHeight="1">
      <c r="H678" s="67"/>
      <c r="I678" s="68"/>
      <c r="J678" s="42"/>
      <c r="K678" s="67"/>
      <c r="L678" s="68"/>
      <c r="M678" s="67"/>
    </row>
    <row r="679" spans="8:13" ht="15.75" customHeight="1">
      <c r="H679" s="67"/>
      <c r="I679" s="68"/>
      <c r="J679" s="42"/>
      <c r="K679" s="67"/>
      <c r="L679" s="68"/>
      <c r="M679" s="67"/>
    </row>
    <row r="680" spans="8:13" ht="15.75" customHeight="1">
      <c r="H680" s="67"/>
      <c r="I680" s="68"/>
      <c r="J680" s="42"/>
      <c r="K680" s="67"/>
      <c r="L680" s="68"/>
      <c r="M680" s="67"/>
    </row>
    <row r="681" spans="8:13" ht="15.75" customHeight="1">
      <c r="H681" s="67"/>
      <c r="I681" s="68"/>
      <c r="J681" s="42"/>
      <c r="K681" s="67"/>
      <c r="L681" s="68"/>
      <c r="M681" s="67"/>
    </row>
    <row r="682" spans="8:13" ht="15.75" customHeight="1">
      <c r="H682" s="67"/>
      <c r="I682" s="68"/>
      <c r="J682" s="42"/>
      <c r="K682" s="67"/>
      <c r="L682" s="68"/>
      <c r="M682" s="67"/>
    </row>
    <row r="683" spans="8:13" ht="15.75" customHeight="1">
      <c r="H683" s="67"/>
      <c r="I683" s="68"/>
      <c r="J683" s="42"/>
      <c r="K683" s="67"/>
      <c r="L683" s="68"/>
      <c r="M683" s="67"/>
    </row>
    <row r="684" spans="8:13" ht="15.75" customHeight="1">
      <c r="H684" s="67"/>
      <c r="I684" s="68"/>
      <c r="J684" s="42"/>
      <c r="K684" s="67"/>
      <c r="L684" s="68"/>
      <c r="M684" s="67"/>
    </row>
    <row r="685" spans="8:13" ht="15.75" customHeight="1">
      <c r="H685" s="67"/>
      <c r="I685" s="68"/>
      <c r="J685" s="42"/>
      <c r="K685" s="67"/>
      <c r="L685" s="68"/>
      <c r="M685" s="67"/>
    </row>
    <row r="686" spans="8:13" ht="15.75" customHeight="1">
      <c r="H686" s="67"/>
      <c r="I686" s="68"/>
      <c r="J686" s="42"/>
      <c r="K686" s="67"/>
      <c r="L686" s="68"/>
      <c r="M686" s="67"/>
    </row>
    <row r="687" spans="8:13" ht="15.75" customHeight="1">
      <c r="H687" s="67"/>
      <c r="I687" s="68"/>
      <c r="J687" s="42"/>
      <c r="K687" s="67"/>
      <c r="L687" s="68"/>
      <c r="M687" s="67"/>
    </row>
    <row r="688" spans="8:13" ht="15.75" customHeight="1">
      <c r="H688" s="67"/>
      <c r="I688" s="68"/>
      <c r="J688" s="42"/>
      <c r="K688" s="67"/>
      <c r="L688" s="68"/>
      <c r="M688" s="67"/>
    </row>
    <row r="689" spans="8:13" ht="15.75" customHeight="1">
      <c r="H689" s="67"/>
      <c r="I689" s="68"/>
      <c r="J689" s="42"/>
      <c r="K689" s="67"/>
      <c r="L689" s="68"/>
      <c r="M689" s="67"/>
    </row>
    <row r="690" spans="8:13" ht="15.75" customHeight="1">
      <c r="H690" s="67"/>
      <c r="I690" s="68"/>
      <c r="J690" s="42"/>
      <c r="K690" s="67"/>
      <c r="L690" s="68"/>
      <c r="M690" s="67"/>
    </row>
    <row r="691" spans="8:13" ht="15.75" customHeight="1">
      <c r="H691" s="67"/>
      <c r="I691" s="68"/>
      <c r="J691" s="42"/>
      <c r="K691" s="67"/>
      <c r="L691" s="68"/>
      <c r="M691" s="67"/>
    </row>
    <row r="692" spans="8:13" ht="15.75" customHeight="1">
      <c r="H692" s="67"/>
      <c r="I692" s="68"/>
      <c r="J692" s="42"/>
      <c r="K692" s="67"/>
      <c r="L692" s="68"/>
      <c r="M692" s="67"/>
    </row>
    <row r="693" spans="8:13" ht="15.75" customHeight="1">
      <c r="H693" s="67"/>
      <c r="I693" s="68"/>
      <c r="J693" s="42"/>
      <c r="K693" s="67"/>
      <c r="L693" s="68"/>
      <c r="M693" s="67"/>
    </row>
    <row r="694" spans="8:13" ht="15.75" customHeight="1">
      <c r="H694" s="67"/>
      <c r="I694" s="68"/>
      <c r="J694" s="42"/>
      <c r="K694" s="67"/>
      <c r="L694" s="68"/>
      <c r="M694" s="67"/>
    </row>
    <row r="695" spans="8:13" ht="15.75" customHeight="1">
      <c r="H695" s="67"/>
      <c r="I695" s="68"/>
      <c r="J695" s="42"/>
      <c r="K695" s="67"/>
      <c r="L695" s="68"/>
      <c r="M695" s="67"/>
    </row>
    <row r="696" spans="8:13" ht="15.75" customHeight="1">
      <c r="H696" s="67"/>
      <c r="I696" s="68"/>
      <c r="J696" s="42"/>
      <c r="K696" s="67"/>
      <c r="L696" s="68"/>
      <c r="M696" s="67"/>
    </row>
    <row r="697" spans="8:13" ht="15.75" customHeight="1">
      <c r="H697" s="67"/>
      <c r="I697" s="68"/>
      <c r="J697" s="42"/>
      <c r="K697" s="67"/>
      <c r="L697" s="68"/>
      <c r="M697" s="67"/>
    </row>
    <row r="698" spans="8:13" ht="15.75" customHeight="1">
      <c r="H698" s="67"/>
      <c r="I698" s="68"/>
      <c r="J698" s="42"/>
      <c r="K698" s="67"/>
      <c r="L698" s="68"/>
      <c r="M698" s="67"/>
    </row>
    <row r="699" spans="8:13" ht="15.75" customHeight="1">
      <c r="H699" s="67"/>
      <c r="I699" s="68"/>
      <c r="J699" s="42"/>
      <c r="K699" s="67"/>
      <c r="L699" s="68"/>
      <c r="M699" s="67"/>
    </row>
    <row r="700" spans="8:13" ht="15.75" customHeight="1">
      <c r="H700" s="67"/>
      <c r="I700" s="68"/>
      <c r="J700" s="42"/>
      <c r="K700" s="67"/>
      <c r="L700" s="68"/>
      <c r="M700" s="67"/>
    </row>
    <row r="701" spans="8:13" ht="15.75" customHeight="1">
      <c r="H701" s="67"/>
      <c r="I701" s="68"/>
      <c r="J701" s="42"/>
      <c r="K701" s="67"/>
      <c r="L701" s="68"/>
      <c r="M701" s="67"/>
    </row>
    <row r="702" spans="8:13" ht="15.75" customHeight="1">
      <c r="H702" s="67"/>
      <c r="I702" s="68"/>
      <c r="J702" s="42"/>
      <c r="K702" s="67"/>
      <c r="L702" s="68"/>
      <c r="M702" s="67"/>
    </row>
    <row r="703" spans="8:13" ht="15.75" customHeight="1">
      <c r="H703" s="67"/>
      <c r="I703" s="68"/>
      <c r="J703" s="42"/>
      <c r="K703" s="67"/>
      <c r="L703" s="68"/>
      <c r="M703" s="67"/>
    </row>
    <row r="704" spans="8:13" ht="15.75" customHeight="1">
      <c r="H704" s="67"/>
      <c r="I704" s="68"/>
      <c r="J704" s="42"/>
      <c r="K704" s="67"/>
      <c r="L704" s="68"/>
      <c r="M704" s="67"/>
    </row>
    <row r="705" spans="8:13" ht="15.75" customHeight="1">
      <c r="H705" s="67"/>
      <c r="I705" s="68"/>
      <c r="J705" s="42"/>
      <c r="K705" s="67"/>
      <c r="L705" s="68"/>
      <c r="M705" s="67"/>
    </row>
    <row r="706" spans="8:13" ht="15.75" customHeight="1">
      <c r="H706" s="67"/>
      <c r="I706" s="68"/>
      <c r="J706" s="42"/>
      <c r="K706" s="67"/>
      <c r="L706" s="68"/>
      <c r="M706" s="67"/>
    </row>
    <row r="707" spans="8:13" ht="15.75" customHeight="1">
      <c r="H707" s="67"/>
      <c r="I707" s="68"/>
      <c r="J707" s="42"/>
      <c r="K707" s="67"/>
      <c r="L707" s="68"/>
      <c r="M707" s="67"/>
    </row>
    <row r="708" spans="8:13" ht="15.75" customHeight="1">
      <c r="H708" s="67"/>
      <c r="I708" s="68"/>
      <c r="J708" s="42"/>
      <c r="K708" s="67"/>
      <c r="L708" s="68"/>
      <c r="M708" s="67"/>
    </row>
    <row r="709" spans="8:13" ht="15.75" customHeight="1">
      <c r="H709" s="67"/>
      <c r="I709" s="68"/>
      <c r="J709" s="42"/>
      <c r="K709" s="67"/>
      <c r="L709" s="68"/>
      <c r="M709" s="67"/>
    </row>
    <row r="710" spans="8:13" ht="15.75" customHeight="1">
      <c r="H710" s="67"/>
      <c r="I710" s="68"/>
      <c r="J710" s="42"/>
      <c r="K710" s="67"/>
      <c r="L710" s="68"/>
      <c r="M710" s="67"/>
    </row>
    <row r="711" spans="8:13" ht="15.75" customHeight="1">
      <c r="H711" s="67"/>
      <c r="I711" s="68"/>
      <c r="J711" s="42"/>
      <c r="K711" s="67"/>
      <c r="L711" s="68"/>
      <c r="M711" s="67"/>
    </row>
    <row r="712" spans="8:13" ht="15.75" customHeight="1">
      <c r="H712" s="67"/>
      <c r="I712" s="68"/>
      <c r="J712" s="42"/>
      <c r="K712" s="67"/>
      <c r="L712" s="68"/>
      <c r="M712" s="67"/>
    </row>
    <row r="713" spans="8:13" ht="15.75" customHeight="1">
      <c r="H713" s="67"/>
      <c r="I713" s="68"/>
      <c r="J713" s="42"/>
      <c r="K713" s="67"/>
      <c r="L713" s="68"/>
      <c r="M713" s="67"/>
    </row>
    <row r="714" spans="8:13" ht="15.75" customHeight="1">
      <c r="H714" s="67"/>
      <c r="I714" s="68"/>
      <c r="J714" s="42"/>
      <c r="K714" s="67"/>
      <c r="L714" s="68"/>
      <c r="M714" s="67"/>
    </row>
    <row r="715" spans="8:13" ht="15.75" customHeight="1">
      <c r="H715" s="67"/>
      <c r="I715" s="68"/>
      <c r="J715" s="42"/>
      <c r="K715" s="67"/>
      <c r="L715" s="68"/>
      <c r="M715" s="67"/>
    </row>
    <row r="716" spans="8:13" ht="15.75" customHeight="1">
      <c r="H716" s="67"/>
      <c r="I716" s="68"/>
      <c r="J716" s="42"/>
      <c r="K716" s="67"/>
      <c r="L716" s="68"/>
      <c r="M716" s="67"/>
    </row>
    <row r="717" spans="8:13" ht="15.75" customHeight="1">
      <c r="H717" s="67"/>
      <c r="I717" s="68"/>
      <c r="J717" s="42"/>
      <c r="K717" s="67"/>
      <c r="L717" s="68"/>
      <c r="M717" s="67"/>
    </row>
    <row r="718" spans="8:13" ht="15.75" customHeight="1">
      <c r="H718" s="67"/>
      <c r="I718" s="68"/>
      <c r="J718" s="42"/>
      <c r="K718" s="67"/>
      <c r="L718" s="68"/>
      <c r="M718" s="67"/>
    </row>
    <row r="719" spans="8:13" ht="15.75" customHeight="1">
      <c r="H719" s="67"/>
      <c r="I719" s="68"/>
      <c r="J719" s="42"/>
      <c r="K719" s="67"/>
      <c r="L719" s="68"/>
      <c r="M719" s="67"/>
    </row>
    <row r="720" spans="8:13" ht="15.75" customHeight="1">
      <c r="H720" s="67"/>
      <c r="I720" s="68"/>
      <c r="J720" s="42"/>
      <c r="K720" s="67"/>
      <c r="L720" s="68"/>
      <c r="M720" s="67"/>
    </row>
    <row r="721" spans="8:13" ht="15.75" customHeight="1">
      <c r="H721" s="67"/>
      <c r="I721" s="68"/>
      <c r="J721" s="42"/>
      <c r="K721" s="67"/>
      <c r="L721" s="68"/>
      <c r="M721" s="67"/>
    </row>
    <row r="722" spans="8:13" ht="15.75" customHeight="1">
      <c r="H722" s="67"/>
      <c r="I722" s="68"/>
      <c r="J722" s="42"/>
      <c r="K722" s="67"/>
      <c r="L722" s="68"/>
      <c r="M722" s="67"/>
    </row>
    <row r="723" spans="8:13" ht="15.75" customHeight="1">
      <c r="H723" s="67"/>
      <c r="I723" s="68"/>
      <c r="J723" s="42"/>
      <c r="K723" s="67"/>
      <c r="L723" s="68"/>
      <c r="M723" s="67"/>
    </row>
    <row r="724" spans="8:13" ht="15.75" customHeight="1">
      <c r="H724" s="67"/>
      <c r="I724" s="68"/>
      <c r="J724" s="42"/>
      <c r="K724" s="67"/>
      <c r="L724" s="68"/>
      <c r="M724" s="67"/>
    </row>
    <row r="725" spans="8:13" ht="15.75" customHeight="1">
      <c r="H725" s="67"/>
      <c r="I725" s="68"/>
      <c r="J725" s="42"/>
      <c r="K725" s="67"/>
      <c r="L725" s="68"/>
      <c r="M725" s="67"/>
    </row>
    <row r="726" spans="8:13" ht="15.75" customHeight="1">
      <c r="H726" s="67"/>
      <c r="I726" s="68"/>
      <c r="J726" s="42"/>
      <c r="K726" s="67"/>
      <c r="L726" s="68"/>
      <c r="M726" s="67"/>
    </row>
    <row r="727" spans="8:13" ht="15.75" customHeight="1">
      <c r="H727" s="67"/>
      <c r="I727" s="68"/>
      <c r="J727" s="42"/>
      <c r="K727" s="67"/>
      <c r="L727" s="68"/>
      <c r="M727" s="67"/>
    </row>
    <row r="728" spans="8:13" ht="15.75" customHeight="1">
      <c r="H728" s="67"/>
      <c r="I728" s="68"/>
      <c r="J728" s="42"/>
      <c r="K728" s="67"/>
      <c r="L728" s="68"/>
      <c r="M728" s="67"/>
    </row>
    <row r="729" spans="8:13" ht="15.75" customHeight="1">
      <c r="H729" s="67"/>
      <c r="I729" s="68"/>
      <c r="J729" s="42"/>
      <c r="K729" s="67"/>
      <c r="L729" s="68"/>
      <c r="M729" s="67"/>
    </row>
    <row r="730" spans="8:13" ht="15.75" customHeight="1">
      <c r="H730" s="67"/>
      <c r="I730" s="68"/>
      <c r="J730" s="42"/>
      <c r="K730" s="67"/>
      <c r="L730" s="68"/>
      <c r="M730" s="67"/>
    </row>
    <row r="731" spans="8:13" ht="15.75" customHeight="1">
      <c r="H731" s="67"/>
      <c r="I731" s="68"/>
      <c r="J731" s="42"/>
      <c r="K731" s="67"/>
      <c r="L731" s="68"/>
      <c r="M731" s="67"/>
    </row>
    <row r="732" spans="8:13" ht="15.75" customHeight="1">
      <c r="H732" s="67"/>
      <c r="I732" s="68"/>
      <c r="J732" s="42"/>
      <c r="K732" s="67"/>
      <c r="L732" s="68"/>
      <c r="M732" s="67"/>
    </row>
    <row r="733" spans="8:13" ht="15.75" customHeight="1">
      <c r="H733" s="67"/>
      <c r="I733" s="68"/>
      <c r="J733" s="42"/>
      <c r="K733" s="67"/>
      <c r="L733" s="68"/>
      <c r="M733" s="67"/>
    </row>
    <row r="734" spans="8:13" ht="15.75" customHeight="1">
      <c r="H734" s="67"/>
      <c r="I734" s="68"/>
      <c r="J734" s="42"/>
      <c r="K734" s="67"/>
      <c r="L734" s="68"/>
      <c r="M734" s="67"/>
    </row>
    <row r="735" spans="8:13" ht="15.75" customHeight="1">
      <c r="H735" s="67"/>
      <c r="I735" s="68"/>
      <c r="J735" s="42"/>
      <c r="K735" s="67"/>
      <c r="L735" s="68"/>
      <c r="M735" s="67"/>
    </row>
    <row r="736" spans="8:13" ht="15.75" customHeight="1">
      <c r="H736" s="67"/>
      <c r="I736" s="68"/>
      <c r="J736" s="42"/>
      <c r="K736" s="67"/>
      <c r="L736" s="68"/>
      <c r="M736" s="67"/>
    </row>
    <row r="737" spans="8:13" ht="15.75" customHeight="1">
      <c r="H737" s="67"/>
      <c r="I737" s="68"/>
      <c r="J737" s="42"/>
      <c r="K737" s="67"/>
      <c r="L737" s="68"/>
      <c r="M737" s="67"/>
    </row>
    <row r="738" spans="8:13" ht="15.75" customHeight="1">
      <c r="H738" s="67"/>
      <c r="I738" s="68"/>
      <c r="J738" s="42"/>
      <c r="K738" s="67"/>
      <c r="L738" s="68"/>
      <c r="M738" s="67"/>
    </row>
    <row r="739" spans="8:13" ht="15.75" customHeight="1">
      <c r="H739" s="67"/>
      <c r="I739" s="68"/>
      <c r="J739" s="42"/>
      <c r="K739" s="67"/>
      <c r="L739" s="68"/>
      <c r="M739" s="67"/>
    </row>
    <row r="740" spans="8:13" ht="15.75" customHeight="1">
      <c r="H740" s="67"/>
      <c r="I740" s="68"/>
      <c r="J740" s="42"/>
      <c r="K740" s="67"/>
      <c r="L740" s="68"/>
      <c r="M740" s="67"/>
    </row>
    <row r="741" spans="8:13" ht="15.75" customHeight="1">
      <c r="H741" s="67"/>
      <c r="I741" s="68"/>
      <c r="J741" s="42"/>
      <c r="K741" s="67"/>
      <c r="L741" s="68"/>
      <c r="M741" s="67"/>
    </row>
    <row r="742" spans="8:13" ht="15.75" customHeight="1">
      <c r="H742" s="67"/>
      <c r="I742" s="68"/>
      <c r="J742" s="42"/>
      <c r="K742" s="67"/>
      <c r="L742" s="68"/>
      <c r="M742" s="67"/>
    </row>
    <row r="743" spans="8:13" ht="15.75" customHeight="1">
      <c r="H743" s="67"/>
      <c r="I743" s="68"/>
      <c r="J743" s="42"/>
      <c r="K743" s="67"/>
      <c r="L743" s="68"/>
      <c r="M743" s="67"/>
    </row>
    <row r="744" spans="8:13" ht="15.75" customHeight="1">
      <c r="H744" s="67"/>
      <c r="I744" s="68"/>
      <c r="J744" s="42"/>
      <c r="K744" s="67"/>
      <c r="L744" s="68"/>
      <c r="M744" s="67"/>
    </row>
    <row r="745" spans="8:13" ht="15.75" customHeight="1">
      <c r="H745" s="67"/>
      <c r="I745" s="68"/>
      <c r="J745" s="42"/>
      <c r="K745" s="67"/>
      <c r="L745" s="68"/>
      <c r="M745" s="67"/>
    </row>
    <row r="746" spans="8:13" ht="15.75" customHeight="1">
      <c r="H746" s="67"/>
      <c r="I746" s="68"/>
      <c r="J746" s="42"/>
      <c r="K746" s="67"/>
      <c r="L746" s="68"/>
      <c r="M746" s="67"/>
    </row>
    <row r="747" spans="8:13" ht="15.75" customHeight="1">
      <c r="H747" s="67"/>
      <c r="I747" s="68"/>
      <c r="J747" s="42"/>
      <c r="K747" s="67"/>
      <c r="L747" s="68"/>
      <c r="M747" s="67"/>
    </row>
    <row r="748" spans="8:13" ht="15.75" customHeight="1">
      <c r="H748" s="67"/>
      <c r="I748" s="68"/>
      <c r="J748" s="42"/>
      <c r="K748" s="67"/>
      <c r="L748" s="68"/>
      <c r="M748" s="67"/>
    </row>
    <row r="749" spans="8:13" ht="15.75" customHeight="1">
      <c r="H749" s="67"/>
      <c r="I749" s="68"/>
      <c r="J749" s="42"/>
      <c r="K749" s="67"/>
      <c r="L749" s="68"/>
      <c r="M749" s="67"/>
    </row>
    <row r="750" spans="8:13" ht="15.75" customHeight="1">
      <c r="H750" s="67"/>
      <c r="I750" s="68"/>
      <c r="J750" s="42"/>
      <c r="K750" s="67"/>
      <c r="L750" s="68"/>
      <c r="M750" s="67"/>
    </row>
    <row r="751" spans="8:13" ht="15.75" customHeight="1">
      <c r="H751" s="67"/>
      <c r="I751" s="68"/>
      <c r="J751" s="42"/>
      <c r="K751" s="67"/>
      <c r="L751" s="68"/>
      <c r="M751" s="67"/>
    </row>
    <row r="752" spans="8:13" ht="15.75" customHeight="1">
      <c r="H752" s="67"/>
      <c r="I752" s="68"/>
      <c r="J752" s="42"/>
      <c r="K752" s="67"/>
      <c r="L752" s="68"/>
      <c r="M752" s="67"/>
    </row>
    <row r="753" spans="8:13" ht="15.75" customHeight="1">
      <c r="H753" s="67"/>
      <c r="I753" s="68"/>
      <c r="J753" s="42"/>
      <c r="K753" s="67"/>
      <c r="L753" s="68"/>
      <c r="M753" s="67"/>
    </row>
    <row r="754" spans="8:13" ht="15.75" customHeight="1">
      <c r="H754" s="67"/>
      <c r="I754" s="68"/>
      <c r="J754" s="42"/>
      <c r="K754" s="67"/>
      <c r="L754" s="68"/>
      <c r="M754" s="67"/>
    </row>
    <row r="755" spans="8:13" ht="15.75" customHeight="1">
      <c r="H755" s="67"/>
      <c r="I755" s="68"/>
      <c r="J755" s="42"/>
      <c r="K755" s="67"/>
      <c r="L755" s="68"/>
      <c r="M755" s="67"/>
    </row>
    <row r="756" spans="8:13" ht="15.75" customHeight="1">
      <c r="H756" s="67"/>
      <c r="I756" s="68"/>
      <c r="J756" s="42"/>
      <c r="K756" s="67"/>
      <c r="L756" s="68"/>
      <c r="M756" s="67"/>
    </row>
    <row r="757" spans="8:13" ht="15.75" customHeight="1">
      <c r="H757" s="67"/>
      <c r="I757" s="68"/>
      <c r="J757" s="42"/>
      <c r="K757" s="67"/>
      <c r="L757" s="68"/>
      <c r="M757" s="67"/>
    </row>
    <row r="758" spans="8:13" ht="15.75" customHeight="1">
      <c r="H758" s="67"/>
      <c r="I758" s="68"/>
      <c r="J758" s="42"/>
      <c r="K758" s="67"/>
      <c r="L758" s="68"/>
      <c r="M758" s="67"/>
    </row>
    <row r="759" spans="8:13" ht="15.75" customHeight="1">
      <c r="H759" s="67"/>
      <c r="I759" s="68"/>
      <c r="J759" s="42"/>
      <c r="K759" s="67"/>
      <c r="L759" s="68"/>
      <c r="M759" s="67"/>
    </row>
    <row r="760" spans="8:13" ht="15.75" customHeight="1">
      <c r="H760" s="67"/>
      <c r="I760" s="68"/>
      <c r="J760" s="42"/>
      <c r="K760" s="67"/>
      <c r="L760" s="68"/>
      <c r="M760" s="67"/>
    </row>
    <row r="761" spans="8:13" ht="15.75" customHeight="1">
      <c r="H761" s="67"/>
      <c r="I761" s="68"/>
      <c r="J761" s="42"/>
      <c r="K761" s="67"/>
      <c r="L761" s="68"/>
      <c r="M761" s="67"/>
    </row>
    <row r="762" spans="8:13" ht="15.75" customHeight="1">
      <c r="H762" s="67"/>
      <c r="I762" s="68"/>
      <c r="J762" s="42"/>
      <c r="K762" s="67"/>
      <c r="L762" s="68"/>
      <c r="M762" s="67"/>
    </row>
    <row r="763" spans="8:13" ht="15.75" customHeight="1">
      <c r="H763" s="67"/>
      <c r="I763" s="68"/>
      <c r="J763" s="42"/>
      <c r="K763" s="67"/>
      <c r="L763" s="68"/>
      <c r="M763" s="67"/>
    </row>
    <row r="764" spans="8:13" ht="15.75" customHeight="1">
      <c r="H764" s="67"/>
      <c r="I764" s="68"/>
      <c r="J764" s="42"/>
      <c r="K764" s="67"/>
      <c r="L764" s="68"/>
      <c r="M764" s="67"/>
    </row>
    <row r="765" spans="8:13" ht="15.75" customHeight="1">
      <c r="H765" s="67"/>
      <c r="I765" s="68"/>
      <c r="J765" s="42"/>
      <c r="K765" s="67"/>
      <c r="L765" s="68"/>
      <c r="M765" s="67"/>
    </row>
    <row r="766" spans="8:13" ht="15.75" customHeight="1">
      <c r="H766" s="67"/>
      <c r="I766" s="68"/>
      <c r="J766" s="42"/>
      <c r="K766" s="67"/>
      <c r="L766" s="68"/>
      <c r="M766" s="67"/>
    </row>
    <row r="767" spans="8:13" ht="15.75" customHeight="1">
      <c r="H767" s="67"/>
      <c r="I767" s="68"/>
      <c r="J767" s="42"/>
      <c r="K767" s="67"/>
      <c r="L767" s="68"/>
      <c r="M767" s="67"/>
    </row>
    <row r="768" spans="8:13" ht="15.75" customHeight="1">
      <c r="H768" s="67"/>
      <c r="I768" s="68"/>
      <c r="J768" s="42"/>
      <c r="K768" s="67"/>
      <c r="L768" s="68"/>
      <c r="M768" s="67"/>
    </row>
    <row r="769" spans="8:13" ht="15.75" customHeight="1">
      <c r="H769" s="67"/>
      <c r="I769" s="68"/>
      <c r="J769" s="42"/>
      <c r="K769" s="67"/>
      <c r="L769" s="68"/>
      <c r="M769" s="67"/>
    </row>
    <row r="770" spans="8:13" ht="15.75" customHeight="1">
      <c r="H770" s="67"/>
      <c r="I770" s="68"/>
      <c r="J770" s="42"/>
      <c r="K770" s="67"/>
      <c r="L770" s="68"/>
      <c r="M770" s="67"/>
    </row>
    <row r="771" spans="8:13" ht="15.75" customHeight="1">
      <c r="H771" s="67"/>
      <c r="I771" s="68"/>
      <c r="J771" s="42"/>
      <c r="K771" s="67"/>
      <c r="L771" s="68"/>
      <c r="M771" s="67"/>
    </row>
    <row r="772" spans="8:13" ht="15.75" customHeight="1">
      <c r="H772" s="67"/>
      <c r="I772" s="68"/>
      <c r="J772" s="42"/>
      <c r="K772" s="67"/>
      <c r="L772" s="68"/>
      <c r="M772" s="67"/>
    </row>
    <row r="773" spans="8:13" ht="15.75" customHeight="1">
      <c r="H773" s="67"/>
      <c r="I773" s="68"/>
      <c r="J773" s="42"/>
      <c r="K773" s="67"/>
      <c r="L773" s="68"/>
      <c r="M773" s="67"/>
    </row>
    <row r="774" spans="8:13" ht="15.75" customHeight="1">
      <c r="H774" s="67"/>
      <c r="I774" s="68"/>
      <c r="J774" s="42"/>
      <c r="K774" s="67"/>
      <c r="L774" s="68"/>
      <c r="M774" s="67"/>
    </row>
    <row r="775" spans="8:13" ht="15.75" customHeight="1">
      <c r="H775" s="67"/>
      <c r="I775" s="68"/>
      <c r="J775" s="42"/>
      <c r="K775" s="67"/>
      <c r="L775" s="68"/>
      <c r="M775" s="67"/>
    </row>
    <row r="776" spans="8:13" ht="15.75" customHeight="1">
      <c r="H776" s="67"/>
      <c r="I776" s="68"/>
      <c r="J776" s="42"/>
      <c r="K776" s="67"/>
      <c r="L776" s="68"/>
      <c r="M776" s="67"/>
    </row>
    <row r="777" spans="8:13" ht="15.75" customHeight="1">
      <c r="H777" s="67"/>
      <c r="I777" s="68"/>
      <c r="J777" s="42"/>
      <c r="K777" s="67"/>
      <c r="L777" s="68"/>
      <c r="M777" s="67"/>
    </row>
    <row r="778" spans="8:13" ht="15.75" customHeight="1">
      <c r="H778" s="67"/>
      <c r="I778" s="68"/>
      <c r="J778" s="42"/>
      <c r="K778" s="67"/>
      <c r="L778" s="68"/>
      <c r="M778" s="67"/>
    </row>
    <row r="779" spans="8:13" ht="15.75" customHeight="1">
      <c r="H779" s="67"/>
      <c r="I779" s="68"/>
      <c r="J779" s="42"/>
      <c r="K779" s="67"/>
      <c r="L779" s="68"/>
      <c r="M779" s="67"/>
    </row>
    <row r="780" spans="8:13" ht="15.75" customHeight="1">
      <c r="H780" s="67"/>
      <c r="I780" s="68"/>
      <c r="J780" s="42"/>
      <c r="K780" s="67"/>
      <c r="L780" s="68"/>
      <c r="M780" s="67"/>
    </row>
    <row r="781" spans="8:13" ht="15.75" customHeight="1">
      <c r="H781" s="67"/>
      <c r="I781" s="68"/>
      <c r="J781" s="42"/>
      <c r="K781" s="67"/>
      <c r="L781" s="68"/>
      <c r="M781" s="67"/>
    </row>
    <row r="782" spans="8:13" ht="15.75" customHeight="1">
      <c r="H782" s="67"/>
      <c r="I782" s="68"/>
      <c r="J782" s="42"/>
      <c r="K782" s="67"/>
      <c r="L782" s="68"/>
      <c r="M782" s="67"/>
    </row>
    <row r="783" spans="8:13" ht="15.75" customHeight="1">
      <c r="H783" s="67"/>
      <c r="I783" s="68"/>
      <c r="J783" s="42"/>
      <c r="K783" s="67"/>
      <c r="L783" s="68"/>
      <c r="M783" s="67"/>
    </row>
    <row r="784" spans="8:13" ht="15.75" customHeight="1">
      <c r="H784" s="67"/>
      <c r="I784" s="68"/>
      <c r="J784" s="42"/>
      <c r="K784" s="67"/>
      <c r="L784" s="68"/>
      <c r="M784" s="67"/>
    </row>
    <row r="785" spans="8:13" ht="15.75" customHeight="1">
      <c r="H785" s="67"/>
      <c r="I785" s="68"/>
      <c r="J785" s="42"/>
      <c r="K785" s="67"/>
      <c r="L785" s="68"/>
      <c r="M785" s="67"/>
    </row>
    <row r="786" spans="8:13" ht="15.75" customHeight="1">
      <c r="H786" s="67"/>
      <c r="I786" s="68"/>
      <c r="J786" s="42"/>
      <c r="K786" s="67"/>
      <c r="L786" s="68"/>
      <c r="M786" s="67"/>
    </row>
    <row r="787" spans="8:13" ht="15.75" customHeight="1">
      <c r="H787" s="67"/>
      <c r="I787" s="68"/>
      <c r="J787" s="42"/>
      <c r="K787" s="67"/>
      <c r="L787" s="68"/>
      <c r="M787" s="67"/>
    </row>
    <row r="788" spans="8:13" ht="15.75" customHeight="1">
      <c r="H788" s="67"/>
      <c r="I788" s="68"/>
      <c r="J788" s="42"/>
      <c r="K788" s="67"/>
      <c r="L788" s="68"/>
      <c r="M788" s="67"/>
    </row>
    <row r="789" spans="8:13" ht="15.75" customHeight="1">
      <c r="H789" s="67"/>
      <c r="I789" s="68"/>
      <c r="J789" s="42"/>
      <c r="K789" s="67"/>
      <c r="L789" s="68"/>
      <c r="M789" s="67"/>
    </row>
    <row r="790" spans="8:13" ht="15.75" customHeight="1">
      <c r="H790" s="67"/>
      <c r="I790" s="68"/>
      <c r="J790" s="42"/>
      <c r="K790" s="67"/>
      <c r="L790" s="68"/>
      <c r="M790" s="67"/>
    </row>
    <row r="791" spans="8:13" ht="15.75" customHeight="1">
      <c r="H791" s="67"/>
      <c r="I791" s="68"/>
      <c r="J791" s="42"/>
      <c r="K791" s="67"/>
      <c r="L791" s="68"/>
      <c r="M791" s="67"/>
    </row>
    <row r="792" spans="8:13" ht="15.75" customHeight="1">
      <c r="H792" s="67"/>
      <c r="I792" s="68"/>
      <c r="J792" s="42"/>
      <c r="K792" s="67"/>
      <c r="L792" s="68"/>
      <c r="M792" s="67"/>
    </row>
    <row r="793" spans="8:13" ht="15.75" customHeight="1">
      <c r="H793" s="67"/>
      <c r="I793" s="68"/>
      <c r="J793" s="42"/>
      <c r="K793" s="67"/>
      <c r="L793" s="68"/>
      <c r="M793" s="67"/>
    </row>
    <row r="794" spans="8:13" ht="15.75" customHeight="1">
      <c r="H794" s="67"/>
      <c r="I794" s="68"/>
      <c r="J794" s="42"/>
      <c r="K794" s="67"/>
      <c r="L794" s="68"/>
      <c r="M794" s="67"/>
    </row>
    <row r="795" spans="8:13" ht="15.75" customHeight="1">
      <c r="H795" s="67"/>
      <c r="I795" s="68"/>
      <c r="J795" s="42"/>
      <c r="K795" s="67"/>
      <c r="L795" s="68"/>
      <c r="M795" s="67"/>
    </row>
    <row r="796" spans="8:13" ht="15.75" customHeight="1">
      <c r="H796" s="67"/>
      <c r="I796" s="68"/>
      <c r="J796" s="42"/>
      <c r="K796" s="67"/>
      <c r="L796" s="68"/>
      <c r="M796" s="67"/>
    </row>
    <row r="797" spans="8:13" ht="15.75" customHeight="1">
      <c r="H797" s="67"/>
      <c r="I797" s="68"/>
      <c r="J797" s="42"/>
      <c r="K797" s="67"/>
      <c r="L797" s="68"/>
      <c r="M797" s="67"/>
    </row>
    <row r="798" spans="8:13" ht="15.75" customHeight="1">
      <c r="H798" s="67"/>
      <c r="I798" s="68"/>
      <c r="J798" s="42"/>
      <c r="K798" s="67"/>
      <c r="L798" s="68"/>
      <c r="M798" s="67"/>
    </row>
    <row r="799" spans="8:13" ht="15.75" customHeight="1">
      <c r="H799" s="67"/>
      <c r="I799" s="68"/>
      <c r="J799" s="42"/>
      <c r="K799" s="67"/>
      <c r="L799" s="68"/>
      <c r="M799" s="67"/>
    </row>
    <row r="800" spans="8:13" ht="15.75" customHeight="1">
      <c r="H800" s="67"/>
      <c r="I800" s="68"/>
      <c r="J800" s="42"/>
      <c r="K800" s="67"/>
      <c r="L800" s="68"/>
      <c r="M800" s="67"/>
    </row>
    <row r="801" spans="8:13" ht="15.75" customHeight="1">
      <c r="H801" s="67"/>
      <c r="I801" s="68"/>
      <c r="J801" s="42"/>
      <c r="K801" s="67"/>
      <c r="L801" s="68"/>
      <c r="M801" s="67"/>
    </row>
    <row r="802" spans="8:13" ht="15.75" customHeight="1">
      <c r="H802" s="67"/>
      <c r="I802" s="68"/>
      <c r="J802" s="42"/>
      <c r="K802" s="67"/>
      <c r="L802" s="68"/>
      <c r="M802" s="67"/>
    </row>
    <row r="803" spans="8:13" ht="15.75" customHeight="1">
      <c r="H803" s="67"/>
      <c r="I803" s="68"/>
      <c r="J803" s="42"/>
      <c r="K803" s="67"/>
      <c r="L803" s="68"/>
      <c r="M803" s="67"/>
    </row>
    <row r="804" spans="8:13" ht="15.75" customHeight="1">
      <c r="H804" s="67"/>
      <c r="I804" s="68"/>
      <c r="J804" s="42"/>
      <c r="K804" s="67"/>
      <c r="L804" s="68"/>
      <c r="M804" s="67"/>
    </row>
    <row r="805" spans="8:13" ht="15.75" customHeight="1">
      <c r="H805" s="67"/>
      <c r="I805" s="68"/>
      <c r="J805" s="42"/>
      <c r="K805" s="67"/>
      <c r="L805" s="68"/>
      <c r="M805" s="67"/>
    </row>
    <row r="806" spans="8:13" ht="15.75" customHeight="1">
      <c r="H806" s="67"/>
      <c r="I806" s="68"/>
      <c r="J806" s="42"/>
      <c r="K806" s="67"/>
      <c r="L806" s="68"/>
      <c r="M806" s="67"/>
    </row>
    <row r="807" spans="8:13" ht="15.75" customHeight="1">
      <c r="H807" s="67"/>
      <c r="I807" s="68"/>
      <c r="J807" s="42"/>
      <c r="K807" s="67"/>
      <c r="L807" s="68"/>
      <c r="M807" s="67"/>
    </row>
    <row r="808" spans="8:13" ht="15.75" customHeight="1">
      <c r="H808" s="67"/>
      <c r="I808" s="68"/>
      <c r="J808" s="42"/>
      <c r="K808" s="67"/>
      <c r="L808" s="68"/>
      <c r="M808" s="67"/>
    </row>
    <row r="809" spans="8:13" ht="15.75" customHeight="1">
      <c r="H809" s="67"/>
      <c r="I809" s="68"/>
      <c r="J809" s="42"/>
      <c r="K809" s="67"/>
      <c r="L809" s="68"/>
      <c r="M809" s="67"/>
    </row>
    <row r="810" spans="8:13" ht="15.75" customHeight="1">
      <c r="H810" s="67"/>
      <c r="I810" s="68"/>
      <c r="J810" s="42"/>
      <c r="K810" s="67"/>
      <c r="L810" s="68"/>
      <c r="M810" s="67"/>
    </row>
    <row r="811" spans="8:13" ht="15.75" customHeight="1">
      <c r="H811" s="67"/>
      <c r="I811" s="68"/>
      <c r="J811" s="42"/>
      <c r="K811" s="67"/>
      <c r="L811" s="68"/>
      <c r="M811" s="67"/>
    </row>
    <row r="812" spans="8:13" ht="15.75" customHeight="1">
      <c r="H812" s="67"/>
      <c r="I812" s="68"/>
      <c r="J812" s="42"/>
      <c r="K812" s="67"/>
      <c r="L812" s="68"/>
      <c r="M812" s="67"/>
    </row>
    <row r="813" spans="8:13" ht="15.75" customHeight="1">
      <c r="H813" s="67"/>
      <c r="I813" s="68"/>
      <c r="J813" s="42"/>
      <c r="K813" s="67"/>
      <c r="L813" s="68"/>
      <c r="M813" s="67"/>
    </row>
    <row r="814" spans="8:13" ht="15.75" customHeight="1">
      <c r="H814" s="67"/>
      <c r="I814" s="68"/>
      <c r="J814" s="42"/>
      <c r="K814" s="67"/>
      <c r="L814" s="68"/>
      <c r="M814" s="67"/>
    </row>
    <row r="815" spans="8:13" ht="15.75" customHeight="1">
      <c r="H815" s="67"/>
      <c r="I815" s="68"/>
      <c r="J815" s="42"/>
      <c r="K815" s="67"/>
      <c r="L815" s="68"/>
      <c r="M815" s="67"/>
    </row>
    <row r="816" spans="8:13" ht="15.75" customHeight="1">
      <c r="H816" s="67"/>
      <c r="I816" s="68"/>
      <c r="J816" s="42"/>
      <c r="K816" s="67"/>
      <c r="L816" s="68"/>
      <c r="M816" s="67"/>
    </row>
    <row r="817" spans="8:13" ht="15.75" customHeight="1">
      <c r="H817" s="67"/>
      <c r="I817" s="68"/>
      <c r="J817" s="42"/>
      <c r="K817" s="67"/>
      <c r="L817" s="68"/>
      <c r="M817" s="67"/>
    </row>
    <row r="818" spans="8:13" ht="15.75" customHeight="1">
      <c r="H818" s="67"/>
      <c r="I818" s="68"/>
      <c r="J818" s="42"/>
      <c r="K818" s="67"/>
      <c r="L818" s="68"/>
      <c r="M818" s="67"/>
    </row>
    <row r="819" spans="8:13" ht="15.75" customHeight="1">
      <c r="H819" s="67"/>
      <c r="I819" s="68"/>
      <c r="J819" s="42"/>
      <c r="K819" s="67"/>
      <c r="L819" s="68"/>
      <c r="M819" s="67"/>
    </row>
    <row r="820" spans="8:13" ht="15.75" customHeight="1">
      <c r="H820" s="67"/>
      <c r="I820" s="68"/>
      <c r="J820" s="42"/>
      <c r="K820" s="67"/>
      <c r="L820" s="68"/>
      <c r="M820" s="67"/>
    </row>
    <row r="821" spans="8:13" ht="15.75" customHeight="1">
      <c r="H821" s="67"/>
      <c r="I821" s="68"/>
      <c r="J821" s="42"/>
      <c r="K821" s="67"/>
      <c r="L821" s="68"/>
      <c r="M821" s="67"/>
    </row>
    <row r="822" spans="8:13" ht="15.75" customHeight="1">
      <c r="H822" s="67"/>
      <c r="I822" s="68"/>
      <c r="J822" s="42"/>
      <c r="K822" s="67"/>
      <c r="L822" s="68"/>
      <c r="M822" s="67"/>
    </row>
    <row r="823" spans="8:13" ht="15.75" customHeight="1">
      <c r="H823" s="67"/>
      <c r="I823" s="68"/>
      <c r="J823" s="42"/>
      <c r="K823" s="67"/>
      <c r="L823" s="68"/>
      <c r="M823" s="67"/>
    </row>
    <row r="824" spans="8:13" ht="15.75" customHeight="1">
      <c r="H824" s="67"/>
      <c r="I824" s="68"/>
      <c r="J824" s="42"/>
      <c r="K824" s="67"/>
      <c r="L824" s="68"/>
      <c r="M824" s="67"/>
    </row>
    <row r="825" spans="8:13" ht="15.75" customHeight="1">
      <c r="H825" s="67"/>
      <c r="I825" s="68"/>
      <c r="J825" s="42"/>
      <c r="K825" s="67"/>
      <c r="L825" s="68"/>
      <c r="M825" s="67"/>
    </row>
    <row r="826" spans="8:13" ht="15.75" customHeight="1">
      <c r="H826" s="67"/>
      <c r="I826" s="68"/>
      <c r="J826" s="42"/>
      <c r="K826" s="67"/>
      <c r="L826" s="68"/>
      <c r="M826" s="67"/>
    </row>
    <row r="827" spans="8:13" ht="15.75" customHeight="1">
      <c r="H827" s="67"/>
      <c r="I827" s="68"/>
      <c r="J827" s="42"/>
      <c r="K827" s="67"/>
      <c r="L827" s="68"/>
      <c r="M827" s="67"/>
    </row>
    <row r="828" spans="8:13" ht="15.75" customHeight="1">
      <c r="H828" s="67"/>
      <c r="I828" s="68"/>
      <c r="J828" s="42"/>
      <c r="K828" s="67"/>
      <c r="L828" s="68"/>
      <c r="M828" s="67"/>
    </row>
    <row r="829" spans="8:13" ht="15.75" customHeight="1">
      <c r="H829" s="67"/>
      <c r="I829" s="68"/>
      <c r="J829" s="42"/>
      <c r="K829" s="67"/>
      <c r="L829" s="68"/>
      <c r="M829" s="67"/>
    </row>
    <row r="830" spans="8:13" ht="15.75" customHeight="1">
      <c r="H830" s="67"/>
      <c r="I830" s="68"/>
      <c r="J830" s="42"/>
      <c r="K830" s="67"/>
      <c r="L830" s="68"/>
      <c r="M830" s="67"/>
    </row>
    <row r="831" spans="8:13" ht="15.75" customHeight="1">
      <c r="H831" s="67"/>
      <c r="I831" s="68"/>
      <c r="J831" s="42"/>
      <c r="K831" s="67"/>
      <c r="L831" s="68"/>
      <c r="M831" s="67"/>
    </row>
    <row r="832" spans="8:13" ht="15.75" customHeight="1">
      <c r="H832" s="67"/>
      <c r="I832" s="68"/>
      <c r="J832" s="42"/>
      <c r="K832" s="67"/>
      <c r="L832" s="68"/>
      <c r="M832" s="67"/>
    </row>
    <row r="833" spans="8:13" ht="15.75" customHeight="1">
      <c r="H833" s="67"/>
      <c r="I833" s="68"/>
      <c r="J833" s="42"/>
      <c r="K833" s="67"/>
      <c r="L833" s="68"/>
      <c r="M833" s="67"/>
    </row>
    <row r="834" spans="8:13" ht="15.75" customHeight="1">
      <c r="H834" s="67"/>
      <c r="I834" s="68"/>
      <c r="J834" s="42"/>
      <c r="K834" s="67"/>
      <c r="L834" s="68"/>
      <c r="M834" s="67"/>
    </row>
    <row r="835" spans="8:13" ht="15.75" customHeight="1">
      <c r="H835" s="67"/>
      <c r="I835" s="68"/>
      <c r="J835" s="42"/>
      <c r="K835" s="67"/>
      <c r="L835" s="68"/>
      <c r="M835" s="67"/>
    </row>
    <row r="836" spans="8:13" ht="15.75" customHeight="1">
      <c r="H836" s="67"/>
      <c r="I836" s="68"/>
      <c r="J836" s="42"/>
      <c r="K836" s="67"/>
      <c r="L836" s="68"/>
      <c r="M836" s="67"/>
    </row>
    <row r="837" spans="8:13" ht="15.75" customHeight="1">
      <c r="H837" s="67"/>
      <c r="I837" s="68"/>
      <c r="J837" s="42"/>
      <c r="K837" s="67"/>
      <c r="L837" s="68"/>
      <c r="M837" s="67"/>
    </row>
    <row r="838" spans="8:13" ht="15.75" customHeight="1">
      <c r="H838" s="67"/>
      <c r="I838" s="68"/>
      <c r="J838" s="42"/>
      <c r="K838" s="67"/>
      <c r="L838" s="68"/>
      <c r="M838" s="67"/>
    </row>
    <row r="839" spans="8:13" ht="15.75" customHeight="1">
      <c r="H839" s="67"/>
      <c r="I839" s="68"/>
      <c r="J839" s="42"/>
      <c r="K839" s="67"/>
      <c r="L839" s="68"/>
      <c r="M839" s="67"/>
    </row>
    <row r="840" spans="8:13" ht="15.75" customHeight="1">
      <c r="H840" s="67"/>
      <c r="I840" s="68"/>
      <c r="J840" s="42"/>
      <c r="K840" s="67"/>
      <c r="L840" s="68"/>
      <c r="M840" s="67"/>
    </row>
    <row r="841" spans="8:13" ht="15.75" customHeight="1">
      <c r="H841" s="67"/>
      <c r="I841" s="68"/>
      <c r="J841" s="42"/>
      <c r="K841" s="67"/>
      <c r="L841" s="68"/>
      <c r="M841" s="67"/>
    </row>
    <row r="842" spans="8:13" ht="15.75" customHeight="1">
      <c r="H842" s="67"/>
      <c r="I842" s="68"/>
      <c r="J842" s="42"/>
      <c r="K842" s="67"/>
      <c r="L842" s="68"/>
      <c r="M842" s="67"/>
    </row>
    <row r="843" spans="8:13" ht="15.75" customHeight="1">
      <c r="H843" s="67"/>
      <c r="I843" s="68"/>
      <c r="J843" s="42"/>
      <c r="K843" s="67"/>
      <c r="L843" s="68"/>
      <c r="M843" s="67"/>
    </row>
    <row r="844" spans="8:13" ht="15.75" customHeight="1">
      <c r="H844" s="67"/>
      <c r="I844" s="68"/>
      <c r="J844" s="42"/>
      <c r="K844" s="67"/>
      <c r="L844" s="68"/>
      <c r="M844" s="67"/>
    </row>
    <row r="845" spans="8:13" ht="15.75" customHeight="1">
      <c r="H845" s="67"/>
      <c r="I845" s="68"/>
      <c r="J845" s="42"/>
      <c r="K845" s="67"/>
      <c r="L845" s="68"/>
      <c r="M845" s="67"/>
    </row>
    <row r="846" spans="8:13" ht="15.75" customHeight="1">
      <c r="H846" s="67"/>
      <c r="I846" s="68"/>
      <c r="J846" s="42"/>
      <c r="K846" s="67"/>
      <c r="L846" s="68"/>
      <c r="M846" s="67"/>
    </row>
    <row r="847" spans="8:13" ht="15.75" customHeight="1">
      <c r="H847" s="67"/>
      <c r="I847" s="68"/>
      <c r="J847" s="42"/>
      <c r="K847" s="67"/>
      <c r="L847" s="68"/>
      <c r="M847" s="67"/>
    </row>
    <row r="848" spans="8:13" ht="15.75" customHeight="1">
      <c r="H848" s="67"/>
      <c r="I848" s="68"/>
      <c r="J848" s="42"/>
      <c r="K848" s="67"/>
      <c r="L848" s="68"/>
      <c r="M848" s="67"/>
    </row>
    <row r="849" spans="8:13" ht="15.75" customHeight="1">
      <c r="H849" s="67"/>
      <c r="I849" s="68"/>
      <c r="J849" s="42"/>
      <c r="K849" s="67"/>
      <c r="L849" s="68"/>
      <c r="M849" s="67"/>
    </row>
    <row r="850" spans="8:13" ht="15.75" customHeight="1">
      <c r="H850" s="67"/>
      <c r="I850" s="68"/>
      <c r="J850" s="42"/>
      <c r="K850" s="67"/>
      <c r="L850" s="68"/>
      <c r="M850" s="67"/>
    </row>
    <row r="851" spans="8:13" ht="15.75" customHeight="1">
      <c r="H851" s="67"/>
      <c r="I851" s="68"/>
      <c r="J851" s="42"/>
      <c r="K851" s="67"/>
      <c r="L851" s="68"/>
      <c r="M851" s="67"/>
    </row>
    <row r="852" spans="8:13" ht="15.75" customHeight="1">
      <c r="H852" s="67"/>
      <c r="I852" s="68"/>
      <c r="J852" s="42"/>
      <c r="K852" s="67"/>
      <c r="L852" s="68"/>
      <c r="M852" s="67"/>
    </row>
    <row r="853" spans="8:13" ht="15.75" customHeight="1">
      <c r="H853" s="67"/>
      <c r="I853" s="68"/>
      <c r="J853" s="42"/>
      <c r="K853" s="67"/>
      <c r="L853" s="68"/>
      <c r="M853" s="67"/>
    </row>
    <row r="854" spans="8:13" ht="15.75" customHeight="1">
      <c r="H854" s="67"/>
      <c r="I854" s="68"/>
      <c r="J854" s="42"/>
      <c r="K854" s="67"/>
      <c r="L854" s="68"/>
      <c r="M854" s="67"/>
    </row>
    <row r="855" spans="8:13" ht="15.75" customHeight="1">
      <c r="H855" s="67"/>
      <c r="I855" s="68"/>
      <c r="J855" s="42"/>
      <c r="K855" s="67"/>
      <c r="L855" s="68"/>
      <c r="M855" s="67"/>
    </row>
    <row r="856" spans="8:13" ht="15.75" customHeight="1">
      <c r="H856" s="67"/>
      <c r="I856" s="68"/>
      <c r="J856" s="42"/>
      <c r="K856" s="67"/>
      <c r="L856" s="68"/>
      <c r="M856" s="67"/>
    </row>
    <row r="857" spans="8:13" ht="15.75" customHeight="1">
      <c r="H857" s="67"/>
      <c r="I857" s="68"/>
      <c r="J857" s="42"/>
      <c r="K857" s="67"/>
      <c r="L857" s="68"/>
      <c r="M857" s="67"/>
    </row>
    <row r="858" spans="8:13" ht="15.75" customHeight="1">
      <c r="H858" s="67"/>
      <c r="I858" s="68"/>
      <c r="J858" s="42"/>
      <c r="K858" s="67"/>
      <c r="L858" s="68"/>
      <c r="M858" s="67"/>
    </row>
    <row r="859" spans="8:13" ht="15.75" customHeight="1">
      <c r="H859" s="67"/>
      <c r="I859" s="68"/>
      <c r="J859" s="42"/>
      <c r="K859" s="67"/>
      <c r="L859" s="68"/>
      <c r="M859" s="67"/>
    </row>
    <row r="860" spans="8:13" ht="15.75" customHeight="1">
      <c r="H860" s="67"/>
      <c r="I860" s="68"/>
      <c r="J860" s="42"/>
      <c r="K860" s="67"/>
      <c r="L860" s="68"/>
      <c r="M860" s="67"/>
    </row>
    <row r="861" spans="8:13" ht="15.75" customHeight="1">
      <c r="H861" s="67"/>
      <c r="I861" s="68"/>
      <c r="J861" s="42"/>
      <c r="K861" s="67"/>
      <c r="L861" s="68"/>
      <c r="M861" s="67"/>
    </row>
    <row r="862" spans="8:13" ht="15.75" customHeight="1">
      <c r="H862" s="67"/>
      <c r="I862" s="68"/>
      <c r="J862" s="42"/>
      <c r="K862" s="67"/>
      <c r="L862" s="68"/>
      <c r="M862" s="67"/>
    </row>
    <row r="863" spans="8:13" ht="15.75" customHeight="1">
      <c r="H863" s="67"/>
      <c r="I863" s="68"/>
      <c r="J863" s="42"/>
      <c r="K863" s="67"/>
      <c r="L863" s="68"/>
      <c r="M863" s="67"/>
    </row>
    <row r="864" spans="8:13" ht="15.75" customHeight="1">
      <c r="H864" s="67"/>
      <c r="I864" s="68"/>
      <c r="J864" s="42"/>
      <c r="K864" s="67"/>
      <c r="L864" s="68"/>
      <c r="M864" s="67"/>
    </row>
    <row r="865" spans="8:13" ht="15.75" customHeight="1">
      <c r="H865" s="67"/>
      <c r="I865" s="68"/>
      <c r="J865" s="42"/>
      <c r="K865" s="67"/>
      <c r="L865" s="68"/>
      <c r="M865" s="67"/>
    </row>
    <row r="866" spans="8:13" ht="15.75" customHeight="1">
      <c r="H866" s="67"/>
      <c r="I866" s="68"/>
      <c r="J866" s="42"/>
      <c r="K866" s="67"/>
      <c r="L866" s="68"/>
      <c r="M866" s="67"/>
    </row>
    <row r="867" spans="8:13" ht="15.75" customHeight="1">
      <c r="H867" s="67"/>
      <c r="I867" s="68"/>
      <c r="J867" s="42"/>
      <c r="K867" s="67"/>
      <c r="L867" s="68"/>
      <c r="M867" s="67"/>
    </row>
    <row r="868" spans="8:13" ht="15.75" customHeight="1">
      <c r="H868" s="67"/>
      <c r="I868" s="68"/>
      <c r="J868" s="42"/>
      <c r="K868" s="67"/>
      <c r="L868" s="68"/>
      <c r="M868" s="67"/>
    </row>
    <row r="869" spans="8:13" ht="15.75" customHeight="1">
      <c r="H869" s="67"/>
      <c r="I869" s="68"/>
      <c r="J869" s="42"/>
      <c r="K869" s="67"/>
      <c r="L869" s="68"/>
      <c r="M869" s="67"/>
    </row>
    <row r="870" spans="8:13" ht="15.75" customHeight="1">
      <c r="H870" s="67"/>
      <c r="I870" s="68"/>
      <c r="J870" s="42"/>
      <c r="K870" s="67"/>
      <c r="L870" s="68"/>
      <c r="M870" s="67"/>
    </row>
    <row r="871" spans="8:13" ht="15.75" customHeight="1">
      <c r="H871" s="67"/>
      <c r="I871" s="68"/>
      <c r="J871" s="42"/>
      <c r="K871" s="67"/>
      <c r="L871" s="68"/>
      <c r="M871" s="67"/>
    </row>
    <row r="872" spans="8:13" ht="15.75" customHeight="1">
      <c r="H872" s="67"/>
      <c r="I872" s="68"/>
      <c r="J872" s="42"/>
      <c r="K872" s="67"/>
      <c r="L872" s="68"/>
      <c r="M872" s="67"/>
    </row>
    <row r="873" spans="8:13" ht="15.75" customHeight="1">
      <c r="H873" s="67"/>
      <c r="I873" s="68"/>
      <c r="J873" s="42"/>
      <c r="K873" s="67"/>
      <c r="L873" s="68"/>
      <c r="M873" s="67"/>
    </row>
    <row r="874" spans="8:13" ht="15.75" customHeight="1">
      <c r="H874" s="67"/>
      <c r="I874" s="68"/>
      <c r="J874" s="42"/>
      <c r="K874" s="67"/>
      <c r="L874" s="68"/>
      <c r="M874" s="67"/>
    </row>
    <row r="875" spans="8:13" ht="15.75" customHeight="1">
      <c r="H875" s="67"/>
      <c r="I875" s="68"/>
      <c r="J875" s="42"/>
      <c r="K875" s="67"/>
      <c r="L875" s="68"/>
      <c r="M875" s="67"/>
    </row>
    <row r="876" spans="8:13" ht="15.75" customHeight="1">
      <c r="H876" s="67"/>
      <c r="I876" s="68"/>
      <c r="J876" s="42"/>
      <c r="K876" s="67"/>
      <c r="L876" s="68"/>
      <c r="M876" s="67"/>
    </row>
    <row r="877" spans="8:13" ht="15.75" customHeight="1">
      <c r="H877" s="67"/>
      <c r="I877" s="68"/>
      <c r="J877" s="42"/>
      <c r="K877" s="67"/>
      <c r="L877" s="68"/>
      <c r="M877" s="67"/>
    </row>
    <row r="878" spans="8:13" ht="15.75" customHeight="1">
      <c r="H878" s="67"/>
      <c r="I878" s="68"/>
      <c r="J878" s="42"/>
      <c r="K878" s="67"/>
      <c r="L878" s="68"/>
      <c r="M878" s="67"/>
    </row>
    <row r="879" spans="8:13" ht="15.75" customHeight="1">
      <c r="H879" s="67"/>
      <c r="I879" s="68"/>
      <c r="J879" s="42"/>
      <c r="K879" s="67"/>
      <c r="L879" s="68"/>
      <c r="M879" s="67"/>
    </row>
    <row r="880" spans="8:13" ht="15.75" customHeight="1">
      <c r="H880" s="67"/>
      <c r="I880" s="68"/>
      <c r="J880" s="42"/>
      <c r="K880" s="67"/>
      <c r="L880" s="68"/>
      <c r="M880" s="67"/>
    </row>
    <row r="881" spans="8:13" ht="15.75" customHeight="1">
      <c r="H881" s="67"/>
      <c r="I881" s="68"/>
      <c r="J881" s="42"/>
      <c r="K881" s="67"/>
      <c r="L881" s="68"/>
      <c r="M881" s="67"/>
    </row>
    <row r="882" spans="8:13" ht="15.75" customHeight="1">
      <c r="H882" s="67"/>
      <c r="I882" s="68"/>
      <c r="J882" s="42"/>
      <c r="K882" s="67"/>
      <c r="L882" s="68"/>
      <c r="M882" s="67"/>
    </row>
    <row r="883" spans="8:13" ht="15.75" customHeight="1">
      <c r="H883" s="67"/>
      <c r="I883" s="68"/>
      <c r="J883" s="42"/>
      <c r="K883" s="67"/>
      <c r="L883" s="68"/>
      <c r="M883" s="67"/>
    </row>
    <row r="884" spans="8:13" ht="15.75" customHeight="1">
      <c r="H884" s="67"/>
      <c r="I884" s="68"/>
      <c r="J884" s="42"/>
      <c r="K884" s="67"/>
      <c r="L884" s="68"/>
      <c r="M884" s="67"/>
    </row>
    <row r="885" spans="8:13" ht="15.75" customHeight="1">
      <c r="H885" s="67"/>
      <c r="I885" s="68"/>
      <c r="J885" s="42"/>
      <c r="K885" s="67"/>
      <c r="L885" s="68"/>
      <c r="M885" s="67"/>
    </row>
    <row r="886" spans="8:13" ht="15.75" customHeight="1">
      <c r="H886" s="67"/>
      <c r="I886" s="68"/>
      <c r="J886" s="42"/>
      <c r="K886" s="67"/>
      <c r="L886" s="68"/>
      <c r="M886" s="67"/>
    </row>
    <row r="887" spans="8:13" ht="15.75" customHeight="1">
      <c r="H887" s="67"/>
      <c r="I887" s="68"/>
      <c r="J887" s="42"/>
      <c r="K887" s="67"/>
      <c r="L887" s="68"/>
      <c r="M887" s="67"/>
    </row>
    <row r="888" spans="8:13" ht="15.75" customHeight="1">
      <c r="H888" s="67"/>
      <c r="I888" s="68"/>
      <c r="J888" s="42"/>
      <c r="K888" s="67"/>
      <c r="L888" s="68"/>
      <c r="M888" s="67"/>
    </row>
    <row r="889" spans="8:13" ht="15.75" customHeight="1">
      <c r="H889" s="67"/>
      <c r="I889" s="68"/>
      <c r="J889" s="42"/>
      <c r="K889" s="67"/>
      <c r="L889" s="68"/>
      <c r="M889" s="67"/>
    </row>
    <row r="890" spans="8:13" ht="15.75" customHeight="1">
      <c r="H890" s="67"/>
      <c r="I890" s="68"/>
      <c r="J890" s="42"/>
      <c r="K890" s="67"/>
      <c r="L890" s="68"/>
      <c r="M890" s="67"/>
    </row>
    <row r="891" spans="8:13" ht="15.75" customHeight="1">
      <c r="H891" s="67"/>
      <c r="I891" s="68"/>
      <c r="J891" s="42"/>
      <c r="K891" s="67"/>
      <c r="L891" s="68"/>
      <c r="M891" s="67"/>
    </row>
    <row r="892" spans="8:13" ht="15.75" customHeight="1">
      <c r="H892" s="67"/>
      <c r="I892" s="68"/>
      <c r="J892" s="42"/>
      <c r="K892" s="67"/>
      <c r="L892" s="68"/>
      <c r="M892" s="67"/>
    </row>
    <row r="893" spans="8:13" ht="15.75" customHeight="1">
      <c r="H893" s="67"/>
      <c r="I893" s="68"/>
      <c r="J893" s="42"/>
      <c r="K893" s="67"/>
      <c r="L893" s="68"/>
      <c r="M893" s="67"/>
    </row>
    <row r="894" spans="8:13" ht="15.75" customHeight="1">
      <c r="H894" s="67"/>
      <c r="I894" s="68"/>
      <c r="J894" s="42"/>
      <c r="K894" s="67"/>
      <c r="L894" s="68"/>
      <c r="M894" s="67"/>
    </row>
    <row r="895" spans="8:13" ht="15.75" customHeight="1">
      <c r="H895" s="67"/>
      <c r="I895" s="68"/>
      <c r="J895" s="42"/>
      <c r="K895" s="67"/>
      <c r="L895" s="68"/>
      <c r="M895" s="67"/>
    </row>
    <row r="896" spans="8:13" ht="15.75" customHeight="1">
      <c r="H896" s="67"/>
      <c r="I896" s="68"/>
      <c r="J896" s="42"/>
      <c r="K896" s="67"/>
      <c r="L896" s="68"/>
      <c r="M896" s="67"/>
    </row>
    <row r="897" spans="8:13" ht="15.75" customHeight="1">
      <c r="H897" s="67"/>
      <c r="I897" s="68"/>
      <c r="J897" s="42"/>
      <c r="K897" s="67"/>
      <c r="L897" s="68"/>
      <c r="M897" s="67"/>
    </row>
    <row r="898" spans="8:13" ht="15.75" customHeight="1">
      <c r="H898" s="67"/>
      <c r="I898" s="68"/>
      <c r="J898" s="42"/>
      <c r="K898" s="67"/>
      <c r="L898" s="68"/>
      <c r="M898" s="67"/>
    </row>
    <row r="899" spans="8:13" ht="15.75" customHeight="1">
      <c r="H899" s="67"/>
      <c r="I899" s="68"/>
      <c r="J899" s="42"/>
      <c r="K899" s="67"/>
      <c r="L899" s="68"/>
      <c r="M899" s="67"/>
    </row>
    <row r="900" spans="8:13" ht="15.75" customHeight="1">
      <c r="H900" s="67"/>
      <c r="I900" s="68"/>
      <c r="J900" s="42"/>
      <c r="K900" s="67"/>
      <c r="L900" s="68"/>
      <c r="M900" s="67"/>
    </row>
    <row r="901" spans="8:13" ht="15.75" customHeight="1">
      <c r="H901" s="67"/>
      <c r="I901" s="68"/>
      <c r="J901" s="42"/>
      <c r="K901" s="67"/>
      <c r="L901" s="68"/>
      <c r="M901" s="67"/>
    </row>
    <row r="902" spans="8:13" ht="15.75" customHeight="1">
      <c r="H902" s="67"/>
      <c r="I902" s="68"/>
      <c r="J902" s="42"/>
      <c r="K902" s="67"/>
      <c r="L902" s="68"/>
      <c r="M902" s="67"/>
    </row>
    <row r="903" spans="8:13" ht="15.75" customHeight="1">
      <c r="H903" s="67"/>
      <c r="I903" s="68"/>
      <c r="J903" s="42"/>
      <c r="K903" s="67"/>
      <c r="L903" s="68"/>
      <c r="M903" s="67"/>
    </row>
    <row r="904" spans="8:13" ht="15.75" customHeight="1">
      <c r="H904" s="67"/>
      <c r="I904" s="68"/>
      <c r="J904" s="42"/>
      <c r="K904" s="67"/>
      <c r="L904" s="68"/>
      <c r="M904" s="67"/>
    </row>
    <row r="905" spans="8:13" ht="15.75" customHeight="1">
      <c r="H905" s="67"/>
      <c r="I905" s="68"/>
      <c r="J905" s="42"/>
      <c r="K905" s="67"/>
      <c r="L905" s="68"/>
      <c r="M905" s="67"/>
    </row>
    <row r="906" spans="8:13" ht="15.75" customHeight="1">
      <c r="H906" s="67"/>
      <c r="I906" s="68"/>
      <c r="J906" s="42"/>
      <c r="K906" s="67"/>
      <c r="L906" s="68"/>
      <c r="M906" s="67"/>
    </row>
    <row r="907" spans="8:13" ht="15.75" customHeight="1">
      <c r="H907" s="67"/>
      <c r="I907" s="68"/>
      <c r="J907" s="42"/>
      <c r="K907" s="67"/>
      <c r="L907" s="68"/>
      <c r="M907" s="67"/>
    </row>
    <row r="908" spans="8:13" ht="15.75" customHeight="1">
      <c r="H908" s="67"/>
      <c r="I908" s="68"/>
      <c r="J908" s="42"/>
      <c r="K908" s="67"/>
      <c r="L908" s="68"/>
      <c r="M908" s="67"/>
    </row>
    <row r="909" spans="8:13" ht="15.75" customHeight="1">
      <c r="H909" s="67"/>
      <c r="I909" s="68"/>
      <c r="J909" s="42"/>
      <c r="K909" s="67"/>
      <c r="L909" s="68"/>
      <c r="M909" s="67"/>
    </row>
    <row r="910" spans="8:13" ht="15.75" customHeight="1">
      <c r="H910" s="67"/>
      <c r="I910" s="68"/>
      <c r="J910" s="42"/>
      <c r="K910" s="67"/>
      <c r="L910" s="68"/>
      <c r="M910" s="67"/>
    </row>
    <row r="911" spans="8:13" ht="15.75" customHeight="1">
      <c r="H911" s="67"/>
      <c r="I911" s="68"/>
      <c r="J911" s="42"/>
      <c r="K911" s="67"/>
      <c r="L911" s="68"/>
      <c r="M911" s="67"/>
    </row>
    <row r="912" spans="8:13" ht="15.75" customHeight="1">
      <c r="H912" s="67"/>
      <c r="I912" s="68"/>
      <c r="J912" s="42"/>
      <c r="K912" s="67"/>
      <c r="L912" s="68"/>
      <c r="M912" s="67"/>
    </row>
    <row r="913" spans="8:13" ht="15.75" customHeight="1">
      <c r="H913" s="67"/>
      <c r="I913" s="68"/>
      <c r="J913" s="42"/>
      <c r="K913" s="67"/>
      <c r="L913" s="68"/>
      <c r="M913" s="67"/>
    </row>
    <row r="914" spans="8:13" ht="15.75" customHeight="1">
      <c r="H914" s="67"/>
      <c r="I914" s="68"/>
      <c r="J914" s="42"/>
      <c r="K914" s="67"/>
      <c r="L914" s="68"/>
      <c r="M914" s="67"/>
    </row>
    <row r="915" spans="8:13" ht="15.75" customHeight="1">
      <c r="H915" s="67"/>
      <c r="I915" s="68"/>
      <c r="J915" s="42"/>
      <c r="K915" s="67"/>
      <c r="L915" s="68"/>
      <c r="M915" s="67"/>
    </row>
    <row r="916" spans="8:13" ht="15.75" customHeight="1">
      <c r="H916" s="67"/>
      <c r="I916" s="68"/>
      <c r="J916" s="42"/>
      <c r="K916" s="67"/>
      <c r="L916" s="68"/>
      <c r="M916" s="67"/>
    </row>
    <row r="917" spans="8:13" ht="15.75" customHeight="1">
      <c r="H917" s="67"/>
      <c r="I917" s="68"/>
      <c r="J917" s="42"/>
      <c r="K917" s="67"/>
      <c r="L917" s="68"/>
      <c r="M917" s="67"/>
    </row>
    <row r="918" spans="8:13" ht="15.75" customHeight="1">
      <c r="H918" s="67"/>
      <c r="I918" s="68"/>
      <c r="J918" s="42"/>
      <c r="K918" s="67"/>
      <c r="L918" s="68"/>
      <c r="M918" s="67"/>
    </row>
    <row r="919" spans="8:13" ht="15.75" customHeight="1">
      <c r="H919" s="67"/>
      <c r="I919" s="68"/>
      <c r="J919" s="42"/>
      <c r="K919" s="67"/>
      <c r="L919" s="68"/>
      <c r="M919" s="67"/>
    </row>
    <row r="920" spans="8:13" ht="15.75" customHeight="1">
      <c r="H920" s="67"/>
      <c r="I920" s="68"/>
      <c r="J920" s="42"/>
      <c r="K920" s="67"/>
      <c r="L920" s="68"/>
      <c r="M920" s="67"/>
    </row>
    <row r="921" spans="8:13" ht="15.75" customHeight="1">
      <c r="H921" s="67"/>
      <c r="I921" s="68"/>
      <c r="J921" s="42"/>
      <c r="K921" s="67"/>
      <c r="L921" s="68"/>
      <c r="M921" s="67"/>
    </row>
    <row r="922" spans="8:13" ht="15.75" customHeight="1">
      <c r="H922" s="67"/>
      <c r="I922" s="68"/>
      <c r="J922" s="42"/>
      <c r="K922" s="67"/>
      <c r="L922" s="68"/>
      <c r="M922" s="67"/>
    </row>
    <row r="923" spans="8:13" ht="15.75" customHeight="1">
      <c r="H923" s="67"/>
      <c r="I923" s="68"/>
      <c r="J923" s="42"/>
      <c r="K923" s="67"/>
      <c r="L923" s="68"/>
      <c r="M923" s="67"/>
    </row>
    <row r="924" spans="8:13" ht="15.75" customHeight="1">
      <c r="H924" s="67"/>
      <c r="I924" s="68"/>
      <c r="J924" s="42"/>
      <c r="K924" s="67"/>
      <c r="L924" s="68"/>
      <c r="M924" s="67"/>
    </row>
    <row r="925" spans="8:13" ht="15.75" customHeight="1">
      <c r="H925" s="67"/>
      <c r="I925" s="68"/>
      <c r="J925" s="42"/>
      <c r="K925" s="67"/>
      <c r="L925" s="68"/>
      <c r="M925" s="67"/>
    </row>
    <row r="926" spans="8:13" ht="15.75" customHeight="1">
      <c r="H926" s="67"/>
      <c r="I926" s="68"/>
      <c r="J926" s="42"/>
      <c r="K926" s="67"/>
      <c r="L926" s="68"/>
      <c r="M926" s="67"/>
    </row>
    <row r="927" spans="8:13" ht="15.75" customHeight="1">
      <c r="H927" s="67"/>
      <c r="I927" s="68"/>
      <c r="J927" s="42"/>
      <c r="K927" s="67"/>
      <c r="L927" s="68"/>
      <c r="M927" s="67"/>
    </row>
    <row r="928" spans="8:13" ht="15.75" customHeight="1">
      <c r="H928" s="67"/>
      <c r="I928" s="68"/>
      <c r="J928" s="42"/>
      <c r="K928" s="67"/>
      <c r="L928" s="68"/>
      <c r="M928" s="67"/>
    </row>
    <row r="929" spans="8:13" ht="15.75" customHeight="1">
      <c r="H929" s="67"/>
      <c r="I929" s="68"/>
      <c r="J929" s="42"/>
      <c r="K929" s="67"/>
      <c r="L929" s="68"/>
      <c r="M929" s="67"/>
    </row>
    <row r="930" spans="8:13" ht="15.75" customHeight="1">
      <c r="H930" s="67"/>
      <c r="I930" s="68"/>
      <c r="J930" s="42"/>
      <c r="K930" s="67"/>
      <c r="L930" s="68"/>
      <c r="M930" s="67"/>
    </row>
    <row r="931" spans="8:13" ht="15.75" customHeight="1">
      <c r="H931" s="67"/>
      <c r="I931" s="68"/>
      <c r="J931" s="42"/>
      <c r="K931" s="67"/>
      <c r="L931" s="68"/>
      <c r="M931" s="67"/>
    </row>
    <row r="932" spans="8:13" ht="15.75" customHeight="1">
      <c r="H932" s="67"/>
      <c r="I932" s="68"/>
      <c r="J932" s="42"/>
      <c r="K932" s="67"/>
      <c r="L932" s="68"/>
      <c r="M932" s="67"/>
    </row>
    <row r="933" spans="8:13" ht="15.75" customHeight="1">
      <c r="H933" s="67"/>
      <c r="I933" s="68"/>
      <c r="J933" s="42"/>
      <c r="K933" s="67"/>
      <c r="L933" s="68"/>
      <c r="M933" s="67"/>
    </row>
    <row r="934" spans="8:13" ht="15.75" customHeight="1">
      <c r="H934" s="67"/>
      <c r="I934" s="68"/>
      <c r="J934" s="42"/>
      <c r="K934" s="67"/>
      <c r="L934" s="68"/>
      <c r="M934" s="67"/>
    </row>
    <row r="935" spans="8:13" ht="15.75" customHeight="1">
      <c r="H935" s="67"/>
      <c r="I935" s="68"/>
      <c r="J935" s="42"/>
      <c r="K935" s="67"/>
      <c r="L935" s="68"/>
      <c r="M935" s="67"/>
    </row>
    <row r="936" spans="8:13" ht="15.75" customHeight="1">
      <c r="H936" s="67"/>
      <c r="I936" s="68"/>
      <c r="J936" s="42"/>
      <c r="K936" s="67"/>
      <c r="L936" s="68"/>
      <c r="M936" s="67"/>
    </row>
    <row r="937" spans="8:13" ht="15.75" customHeight="1">
      <c r="H937" s="67"/>
      <c r="I937" s="68"/>
      <c r="J937" s="42"/>
      <c r="K937" s="67"/>
      <c r="L937" s="68"/>
      <c r="M937" s="67"/>
    </row>
    <row r="938" spans="8:13" ht="15.75" customHeight="1">
      <c r="H938" s="67"/>
      <c r="I938" s="68"/>
      <c r="J938" s="42"/>
      <c r="K938" s="67"/>
      <c r="L938" s="68"/>
      <c r="M938" s="67"/>
    </row>
    <row r="939" spans="8:13" ht="15.75" customHeight="1">
      <c r="H939" s="67"/>
      <c r="I939" s="68"/>
      <c r="J939" s="42"/>
      <c r="K939" s="67"/>
      <c r="L939" s="68"/>
      <c r="M939" s="67"/>
    </row>
    <row r="940" spans="8:13" ht="15.75" customHeight="1">
      <c r="H940" s="67"/>
      <c r="I940" s="68"/>
      <c r="J940" s="42"/>
      <c r="K940" s="67"/>
      <c r="L940" s="68"/>
      <c r="M940" s="67"/>
    </row>
    <row r="941" spans="8:13" ht="15.75" customHeight="1">
      <c r="H941" s="67"/>
      <c r="I941" s="68"/>
      <c r="J941" s="42"/>
      <c r="K941" s="67"/>
      <c r="L941" s="68"/>
      <c r="M941" s="67"/>
    </row>
    <row r="942" spans="8:13" ht="15.75" customHeight="1">
      <c r="H942" s="67"/>
      <c r="I942" s="68"/>
      <c r="J942" s="42"/>
      <c r="K942" s="67"/>
      <c r="L942" s="68"/>
      <c r="M942" s="67"/>
    </row>
    <row r="943" spans="8:13" ht="15.75" customHeight="1">
      <c r="H943" s="67"/>
      <c r="I943" s="68"/>
      <c r="J943" s="42"/>
      <c r="K943" s="67"/>
      <c r="L943" s="68"/>
      <c r="M943" s="67"/>
    </row>
    <row r="944" spans="8:13" ht="15.75" customHeight="1">
      <c r="H944" s="67"/>
      <c r="I944" s="68"/>
      <c r="J944" s="42"/>
      <c r="K944" s="67"/>
      <c r="L944" s="68"/>
      <c r="M944" s="67"/>
    </row>
    <row r="945" spans="8:13" ht="15.75" customHeight="1">
      <c r="H945" s="67"/>
      <c r="I945" s="68"/>
      <c r="J945" s="42"/>
      <c r="K945" s="67"/>
      <c r="L945" s="68"/>
      <c r="M945" s="67"/>
    </row>
    <row r="946" spans="8:13" ht="15.75" customHeight="1">
      <c r="H946" s="67"/>
      <c r="I946" s="68"/>
      <c r="J946" s="42"/>
      <c r="K946" s="67"/>
      <c r="L946" s="68"/>
      <c r="M946" s="67"/>
    </row>
    <row r="947" spans="8:13" ht="15.75" customHeight="1">
      <c r="H947" s="67"/>
      <c r="I947" s="68"/>
      <c r="J947" s="42"/>
      <c r="K947" s="67"/>
      <c r="L947" s="68"/>
      <c r="M947" s="67"/>
    </row>
    <row r="948" spans="8:13" ht="15.75" customHeight="1">
      <c r="H948" s="67"/>
      <c r="I948" s="68"/>
      <c r="J948" s="42"/>
      <c r="K948" s="67"/>
      <c r="L948" s="68"/>
      <c r="M948" s="67"/>
    </row>
    <row r="949" spans="8:13" ht="15.75" customHeight="1">
      <c r="H949" s="67"/>
      <c r="I949" s="68"/>
      <c r="J949" s="42"/>
      <c r="K949" s="67"/>
      <c r="L949" s="68"/>
      <c r="M949" s="67"/>
    </row>
    <row r="950" spans="8:13" ht="15.75" customHeight="1">
      <c r="H950" s="67"/>
      <c r="I950" s="68"/>
      <c r="J950" s="42"/>
      <c r="K950" s="67"/>
      <c r="L950" s="68"/>
      <c r="M950" s="67"/>
    </row>
    <row r="951" spans="8:13" ht="15.75" customHeight="1">
      <c r="H951" s="67"/>
      <c r="I951" s="68"/>
      <c r="J951" s="42"/>
      <c r="K951" s="67"/>
      <c r="L951" s="68"/>
      <c r="M951" s="67"/>
    </row>
    <row r="952" spans="8:13" ht="15.75" customHeight="1">
      <c r="H952" s="67"/>
      <c r="I952" s="68"/>
      <c r="J952" s="42"/>
      <c r="K952" s="67"/>
      <c r="L952" s="68"/>
      <c r="M952" s="67"/>
    </row>
    <row r="953" spans="8:13" ht="15.75" customHeight="1">
      <c r="H953" s="67"/>
      <c r="I953" s="68"/>
      <c r="J953" s="42"/>
      <c r="K953" s="67"/>
      <c r="L953" s="68"/>
      <c r="M953" s="67"/>
    </row>
    <row r="954" spans="8:13" ht="15.75" customHeight="1">
      <c r="H954" s="67"/>
      <c r="I954" s="68"/>
      <c r="J954" s="42"/>
      <c r="K954" s="67"/>
      <c r="L954" s="68"/>
      <c r="M954" s="67"/>
    </row>
    <row r="955" spans="8:13" ht="15.75" customHeight="1">
      <c r="H955" s="67"/>
      <c r="I955" s="68"/>
      <c r="J955" s="42"/>
      <c r="K955" s="67"/>
      <c r="L955" s="68"/>
      <c r="M955" s="67"/>
    </row>
    <row r="956" spans="8:13" ht="15.75" customHeight="1">
      <c r="H956" s="67"/>
      <c r="I956" s="68"/>
      <c r="J956" s="42"/>
      <c r="K956" s="67"/>
      <c r="L956" s="68"/>
      <c r="M956" s="67"/>
    </row>
    <row r="957" spans="8:13" ht="15.75" customHeight="1">
      <c r="H957" s="67"/>
      <c r="I957" s="68"/>
      <c r="J957" s="42"/>
      <c r="K957" s="67"/>
      <c r="L957" s="68"/>
      <c r="M957" s="67"/>
    </row>
    <row r="958" spans="8:13" ht="15.75" customHeight="1">
      <c r="H958" s="67"/>
      <c r="I958" s="68"/>
      <c r="J958" s="42"/>
      <c r="K958" s="67"/>
      <c r="L958" s="68"/>
      <c r="M958" s="67"/>
    </row>
    <row r="959" spans="8:13" ht="15.75" customHeight="1">
      <c r="H959" s="67"/>
      <c r="I959" s="68"/>
      <c r="J959" s="42"/>
      <c r="K959" s="67"/>
      <c r="L959" s="68"/>
      <c r="M959" s="67"/>
    </row>
    <row r="960" spans="8:13" ht="15.75" customHeight="1">
      <c r="H960" s="67"/>
      <c r="I960" s="68"/>
      <c r="J960" s="42"/>
      <c r="K960" s="67"/>
      <c r="L960" s="68"/>
      <c r="M960" s="67"/>
    </row>
    <row r="961" spans="8:13" ht="15.75" customHeight="1">
      <c r="H961" s="67"/>
      <c r="I961" s="68"/>
      <c r="J961" s="42"/>
      <c r="K961" s="67"/>
      <c r="L961" s="68"/>
      <c r="M961" s="67"/>
    </row>
    <row r="962" spans="8:13" ht="15.75" customHeight="1">
      <c r="H962" s="67"/>
      <c r="I962" s="68"/>
      <c r="J962" s="42"/>
      <c r="K962" s="67"/>
      <c r="L962" s="68"/>
      <c r="M962" s="67"/>
    </row>
    <row r="963" spans="8:13" ht="15.75" customHeight="1">
      <c r="H963" s="67"/>
      <c r="I963" s="68"/>
      <c r="J963" s="42"/>
      <c r="K963" s="67"/>
      <c r="L963" s="68"/>
      <c r="M963" s="67"/>
    </row>
    <row r="964" spans="8:13" ht="15.75" customHeight="1">
      <c r="H964" s="67"/>
      <c r="I964" s="68"/>
      <c r="J964" s="42"/>
      <c r="K964" s="67"/>
      <c r="L964" s="68"/>
      <c r="M964" s="67"/>
    </row>
    <row r="965" spans="8:13" ht="15.75" customHeight="1">
      <c r="H965" s="67"/>
      <c r="I965" s="68"/>
      <c r="J965" s="42"/>
      <c r="K965" s="67"/>
      <c r="L965" s="68"/>
      <c r="M965" s="67"/>
    </row>
    <row r="966" spans="8:13" ht="15.75" customHeight="1">
      <c r="H966" s="67"/>
      <c r="I966" s="68"/>
      <c r="J966" s="42"/>
      <c r="K966" s="67"/>
      <c r="L966" s="68"/>
      <c r="M966" s="67"/>
    </row>
    <row r="967" spans="8:13" ht="15.75" customHeight="1">
      <c r="H967" s="67"/>
      <c r="I967" s="68"/>
      <c r="J967" s="42"/>
      <c r="K967" s="67"/>
      <c r="L967" s="68"/>
      <c r="M967" s="67"/>
    </row>
    <row r="968" spans="8:13" ht="15.75" customHeight="1">
      <c r="H968" s="67"/>
      <c r="I968" s="68"/>
      <c r="J968" s="42"/>
      <c r="K968" s="67"/>
      <c r="L968" s="68"/>
      <c r="M968" s="67"/>
    </row>
    <row r="969" spans="8:13" ht="15.75" customHeight="1">
      <c r="H969" s="67"/>
      <c r="I969" s="68"/>
      <c r="J969" s="42"/>
      <c r="K969" s="67"/>
      <c r="L969" s="68"/>
      <c r="M969" s="67"/>
    </row>
    <row r="970" spans="8:13" ht="15.75" customHeight="1">
      <c r="H970" s="67"/>
      <c r="I970" s="68"/>
      <c r="J970" s="42"/>
      <c r="K970" s="67"/>
      <c r="L970" s="68"/>
      <c r="M970" s="67"/>
    </row>
    <row r="971" spans="8:13" ht="15.75" customHeight="1">
      <c r="H971" s="67"/>
      <c r="I971" s="68"/>
      <c r="J971" s="42"/>
      <c r="K971" s="67"/>
      <c r="L971" s="68"/>
      <c r="M971" s="67"/>
    </row>
    <row r="972" spans="8:13" ht="15.75" customHeight="1">
      <c r="H972" s="67"/>
      <c r="I972" s="68"/>
      <c r="J972" s="42"/>
      <c r="K972" s="67"/>
      <c r="L972" s="68"/>
      <c r="M972" s="67"/>
    </row>
    <row r="973" spans="8:13" ht="15.75" customHeight="1">
      <c r="H973" s="67"/>
      <c r="I973" s="68"/>
      <c r="J973" s="42"/>
      <c r="K973" s="67"/>
      <c r="L973" s="68"/>
      <c r="M973" s="67"/>
    </row>
    <row r="974" spans="8:13" ht="15.75" customHeight="1">
      <c r="H974" s="67"/>
      <c r="I974" s="68"/>
      <c r="J974" s="42"/>
      <c r="K974" s="67"/>
      <c r="L974" s="68"/>
      <c r="M974" s="67"/>
    </row>
    <row r="975" spans="8:13" ht="15.75" customHeight="1">
      <c r="H975" s="67"/>
      <c r="I975" s="68"/>
      <c r="J975" s="42"/>
      <c r="K975" s="67"/>
      <c r="L975" s="68"/>
      <c r="M975" s="67"/>
    </row>
    <row r="976" spans="8:13" ht="15.75" customHeight="1">
      <c r="H976" s="67"/>
      <c r="I976" s="68"/>
      <c r="J976" s="42"/>
      <c r="K976" s="67"/>
      <c r="L976" s="68"/>
      <c r="M976" s="67"/>
    </row>
    <row r="977" spans="8:13" ht="15.75" customHeight="1">
      <c r="H977" s="67"/>
      <c r="I977" s="68"/>
      <c r="J977" s="42"/>
      <c r="K977" s="67"/>
      <c r="L977" s="68"/>
      <c r="M977" s="67"/>
    </row>
    <row r="978" spans="8:13" ht="15.75" customHeight="1">
      <c r="H978" s="67"/>
      <c r="I978" s="68"/>
      <c r="J978" s="42"/>
      <c r="K978" s="67"/>
      <c r="L978" s="68"/>
      <c r="M978" s="67"/>
    </row>
    <row r="979" spans="8:13" ht="15.75" customHeight="1">
      <c r="H979" s="67"/>
      <c r="I979" s="68"/>
      <c r="J979" s="42"/>
      <c r="K979" s="67"/>
      <c r="L979" s="68"/>
      <c r="M979" s="67"/>
    </row>
    <row r="980" spans="8:13" ht="15.75" customHeight="1">
      <c r="H980" s="67"/>
      <c r="I980" s="68"/>
      <c r="J980" s="42"/>
      <c r="K980" s="67"/>
      <c r="L980" s="68"/>
      <c r="M980" s="67"/>
    </row>
    <row r="981" spans="8:13" ht="15.75" customHeight="1">
      <c r="H981" s="67"/>
      <c r="I981" s="68"/>
      <c r="J981" s="42"/>
      <c r="K981" s="67"/>
      <c r="L981" s="68"/>
      <c r="M981" s="67"/>
    </row>
    <row r="982" spans="8:13" ht="15.75" customHeight="1">
      <c r="H982" s="67"/>
      <c r="I982" s="68"/>
      <c r="J982" s="42"/>
      <c r="K982" s="67"/>
      <c r="L982" s="68"/>
      <c r="M982" s="67"/>
    </row>
    <row r="983" spans="8:13" ht="15.75" customHeight="1">
      <c r="H983" s="67"/>
      <c r="I983" s="68"/>
      <c r="J983" s="42"/>
      <c r="K983" s="67"/>
      <c r="L983" s="68"/>
      <c r="M983" s="67"/>
    </row>
    <row r="984" spans="8:13" ht="15.75" customHeight="1">
      <c r="H984" s="67"/>
      <c r="I984" s="68"/>
      <c r="J984" s="42"/>
      <c r="K984" s="67"/>
      <c r="L984" s="68"/>
      <c r="M984" s="67"/>
    </row>
    <row r="985" spans="8:13" ht="15.75" customHeight="1">
      <c r="H985" s="67"/>
      <c r="I985" s="68"/>
      <c r="J985" s="42"/>
      <c r="K985" s="67"/>
      <c r="L985" s="68"/>
      <c r="M985" s="67"/>
    </row>
    <row r="986" spans="8:13" ht="15.75" customHeight="1">
      <c r="H986" s="67"/>
      <c r="I986" s="68"/>
      <c r="J986" s="42"/>
      <c r="K986" s="67"/>
      <c r="L986" s="68"/>
      <c r="M986" s="67"/>
    </row>
    <row r="987" spans="8:13" ht="15.75" customHeight="1">
      <c r="H987" s="67"/>
      <c r="I987" s="68"/>
      <c r="J987" s="42"/>
      <c r="K987" s="67"/>
      <c r="L987" s="68"/>
      <c r="M987" s="67"/>
    </row>
    <row r="988" spans="8:13" ht="15.75" customHeight="1">
      <c r="H988" s="67"/>
      <c r="I988" s="68"/>
      <c r="J988" s="42"/>
      <c r="K988" s="67"/>
      <c r="L988" s="68"/>
      <c r="M988" s="67"/>
    </row>
    <row r="989" spans="8:13" ht="15.75" customHeight="1">
      <c r="H989" s="67"/>
      <c r="I989" s="68"/>
      <c r="J989" s="42"/>
      <c r="K989" s="67"/>
      <c r="L989" s="68"/>
      <c r="M989" s="67"/>
    </row>
    <row r="990" spans="8:13" ht="15.75" customHeight="1">
      <c r="H990" s="67"/>
      <c r="I990" s="68"/>
      <c r="J990" s="42"/>
      <c r="K990" s="67"/>
      <c r="L990" s="68"/>
      <c r="M990" s="67"/>
    </row>
    <row r="991" spans="8:13" ht="15.75" customHeight="1">
      <c r="H991" s="67"/>
      <c r="I991" s="68"/>
      <c r="J991" s="42"/>
      <c r="K991" s="67"/>
      <c r="L991" s="68"/>
      <c r="M991" s="67"/>
    </row>
    <row r="992" spans="8:13" ht="15.75" customHeight="1">
      <c r="H992" s="67"/>
      <c r="I992" s="68"/>
      <c r="J992" s="42"/>
      <c r="K992" s="67"/>
      <c r="L992" s="68"/>
      <c r="M992" s="67"/>
    </row>
    <row r="993" spans="8:13" ht="15.75" customHeight="1">
      <c r="H993" s="67"/>
      <c r="I993" s="68"/>
      <c r="J993" s="42"/>
      <c r="K993" s="67"/>
      <c r="L993" s="68"/>
      <c r="M993" s="67"/>
    </row>
    <row r="994" spans="8:13" ht="15.75" customHeight="1">
      <c r="H994" s="67"/>
      <c r="I994" s="68"/>
      <c r="J994" s="42"/>
      <c r="K994" s="67"/>
      <c r="L994" s="68"/>
      <c r="M994" s="67"/>
    </row>
    <row r="995" spans="8:13" ht="15.75" customHeight="1">
      <c r="H995" s="67"/>
      <c r="I995" s="68"/>
      <c r="J995" s="42"/>
      <c r="K995" s="67"/>
      <c r="L995" s="68"/>
      <c r="M995" s="67"/>
    </row>
    <row r="996" spans="8:13" ht="15.75" customHeight="1">
      <c r="H996" s="67"/>
      <c r="I996" s="68"/>
      <c r="J996" s="42"/>
      <c r="K996" s="67"/>
      <c r="L996" s="68"/>
      <c r="M996" s="67"/>
    </row>
    <row r="997" spans="8:13" ht="15.75" customHeight="1">
      <c r="H997" s="67"/>
      <c r="I997" s="68"/>
      <c r="J997" s="42"/>
      <c r="K997" s="67"/>
      <c r="L997" s="68"/>
      <c r="M997" s="67"/>
    </row>
    <row r="998" spans="8:13" ht="15.75" customHeight="1">
      <c r="H998" s="67"/>
      <c r="I998" s="68"/>
      <c r="J998" s="42"/>
      <c r="K998" s="67"/>
      <c r="L998" s="68"/>
      <c r="M998" s="67"/>
    </row>
    <row r="999" spans="8:13" ht="15.75" customHeight="1">
      <c r="H999" s="67"/>
      <c r="I999" s="68"/>
      <c r="J999" s="42"/>
      <c r="K999" s="67"/>
      <c r="L999" s="68"/>
      <c r="M999" s="67"/>
    </row>
    <row r="1000" spans="8:13" ht="15.75" customHeight="1">
      <c r="H1000" s="67"/>
      <c r="I1000" s="68"/>
      <c r="J1000" s="42"/>
      <c r="K1000" s="67"/>
      <c r="L1000" s="68"/>
      <c r="M1000" s="67"/>
    </row>
  </sheetData>
  <mergeCells count="8">
    <mergeCell ref="B18:B20"/>
    <mergeCell ref="B1:G1"/>
    <mergeCell ref="B3:N3"/>
    <mergeCell ref="B4:N4"/>
    <mergeCell ref="C5:D5"/>
    <mergeCell ref="B6:B9"/>
    <mergeCell ref="B10:B14"/>
    <mergeCell ref="B15:B17"/>
  </mergeCells>
  <hyperlinks>
    <hyperlink ref="H6" r:id="rId1" xr:uid="{00000000-0004-0000-0100-000000000000}"/>
    <hyperlink ref="K6" r:id="rId2" xr:uid="{00000000-0004-0000-0100-000001000000}"/>
    <hyperlink ref="M6" r:id="rId3" xr:uid="{00000000-0004-0000-0100-000002000000}"/>
    <hyperlink ref="K7" r:id="rId4" xr:uid="{00000000-0004-0000-0100-000003000000}"/>
    <hyperlink ref="M7" r:id="rId5" xr:uid="{00000000-0004-0000-0100-000004000000}"/>
    <hyperlink ref="K8" r:id="rId6" xr:uid="{00000000-0004-0000-0100-000005000000}"/>
    <hyperlink ref="H10" r:id="rId7" xr:uid="{00000000-0004-0000-0100-000006000000}"/>
    <hyperlink ref="K10" r:id="rId8" xr:uid="{00000000-0004-0000-0100-000007000000}"/>
    <hyperlink ref="H11" r:id="rId9" xr:uid="{00000000-0004-0000-0100-000008000000}"/>
    <hyperlink ref="K11" r:id="rId10" xr:uid="{00000000-0004-0000-0100-000009000000}"/>
    <hyperlink ref="H12" r:id="rId11" xr:uid="{00000000-0004-0000-0100-00000A000000}"/>
    <hyperlink ref="K12" r:id="rId12" xr:uid="{00000000-0004-0000-0100-00000B000000}"/>
    <hyperlink ref="K15" r:id="rId13" xr:uid="{00000000-0004-0000-0100-00000C000000}"/>
    <hyperlink ref="M15" r:id="rId14" xr:uid="{00000000-0004-0000-0100-00000D000000}"/>
    <hyperlink ref="M17" r:id="rId15" xr:uid="{00000000-0004-0000-0100-00000E000000}"/>
  </hyperlinks>
  <pageMargins left="0.31496062992125984" right="0.31496062992125984" top="0.74803149606299213" bottom="0.74803149606299213" header="0" footer="0"/>
  <pageSetup orientation="landscape" r:id="rId16"/>
  <rowBreaks count="1" manualBreakCount="1">
    <brk id="17" man="1"/>
  </rowBreaks>
  <drawing r:id="rId1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2"/>
  <sheetViews>
    <sheetView topLeftCell="F1" workbookViewId="0">
      <selection activeCell="H7" sqref="H7"/>
    </sheetView>
  </sheetViews>
  <sheetFormatPr baseColWidth="10" defaultColWidth="12.625" defaultRowHeight="15" customHeight="1"/>
  <cols>
    <col min="1" max="1" width="2.375" customWidth="1"/>
    <col min="2" max="2" width="26.375" hidden="1" customWidth="1"/>
    <col min="3" max="3" width="6.5" customWidth="1"/>
    <col min="4" max="4" width="36.75" customWidth="1"/>
    <col min="5" max="5" width="21.375" customWidth="1"/>
    <col min="6" max="6" width="15.375" customWidth="1"/>
    <col min="7" max="7" width="15.25" customWidth="1"/>
    <col min="8" max="8" width="52.375" customWidth="1"/>
    <col min="9" max="9" width="9.375" customWidth="1"/>
    <col min="10" max="10" width="8" customWidth="1"/>
    <col min="11" max="11" width="29.75" customWidth="1"/>
    <col min="12" max="12" width="9.375" customWidth="1"/>
    <col min="13" max="13" width="24.375" customWidth="1"/>
    <col min="14" max="14" width="9.375" customWidth="1"/>
    <col min="15" max="15" width="21.125" customWidth="1"/>
    <col min="16" max="18" width="9.375" customWidth="1"/>
  </cols>
  <sheetData>
    <row r="1" spans="1:18">
      <c r="A1" s="1"/>
      <c r="B1" s="1"/>
      <c r="C1" s="1"/>
      <c r="D1" s="1"/>
      <c r="E1" s="1"/>
      <c r="F1" s="1"/>
      <c r="G1" s="1"/>
      <c r="H1" s="4"/>
      <c r="I1" s="4"/>
      <c r="J1" s="1"/>
      <c r="K1" s="4"/>
      <c r="L1" s="4"/>
      <c r="M1" s="1"/>
      <c r="N1" s="1"/>
      <c r="O1" s="1"/>
      <c r="P1" s="1"/>
      <c r="Q1" s="1"/>
      <c r="R1" s="1"/>
    </row>
    <row r="2" spans="1:18" ht="69" customHeight="1" thickBot="1">
      <c r="A2" s="1"/>
      <c r="B2" s="287" t="s">
        <v>208</v>
      </c>
      <c r="C2" s="288"/>
      <c r="D2" s="288"/>
      <c r="E2" s="288"/>
      <c r="F2" s="288"/>
      <c r="G2" s="288"/>
      <c r="H2" s="288"/>
      <c r="I2" s="288"/>
      <c r="J2" s="288"/>
      <c r="K2" s="288"/>
      <c r="L2" s="288"/>
      <c r="M2" s="288"/>
      <c r="N2" s="289"/>
      <c r="O2" s="1"/>
      <c r="P2" s="1"/>
      <c r="Q2" s="1"/>
      <c r="R2" s="1"/>
    </row>
    <row r="3" spans="1:18" ht="19.5" thickBot="1">
      <c r="A3" s="69"/>
      <c r="B3" s="296" t="s">
        <v>209</v>
      </c>
      <c r="C3" s="288"/>
      <c r="D3" s="288"/>
      <c r="E3" s="288"/>
      <c r="F3" s="288"/>
      <c r="G3" s="288"/>
      <c r="H3" s="288"/>
      <c r="I3" s="288"/>
      <c r="J3" s="288"/>
      <c r="K3" s="288"/>
      <c r="L3" s="288"/>
      <c r="M3" s="288"/>
      <c r="N3" s="289"/>
      <c r="O3" s="1"/>
      <c r="P3" s="1"/>
      <c r="Q3" s="1"/>
      <c r="R3" s="1"/>
    </row>
    <row r="4" spans="1:18" ht="51.75" thickBot="1">
      <c r="A4" s="69"/>
      <c r="B4" s="7" t="s">
        <v>3</v>
      </c>
      <c r="C4" s="280" t="s">
        <v>121</v>
      </c>
      <c r="D4" s="281"/>
      <c r="E4" s="8" t="s">
        <v>5</v>
      </c>
      <c r="F4" s="7" t="s">
        <v>6</v>
      </c>
      <c r="G4" s="8" t="s">
        <v>7</v>
      </c>
      <c r="H4" s="8" t="s">
        <v>8</v>
      </c>
      <c r="I4" s="8" t="s">
        <v>9</v>
      </c>
      <c r="J4" s="1"/>
      <c r="K4" s="8" t="s">
        <v>10</v>
      </c>
      <c r="L4" s="9" t="s">
        <v>9</v>
      </c>
      <c r="M4" s="70" t="s">
        <v>11</v>
      </c>
      <c r="N4" s="70" t="s">
        <v>9</v>
      </c>
      <c r="O4" s="157" t="s">
        <v>604</v>
      </c>
      <c r="P4" s="1"/>
      <c r="Q4" s="1"/>
      <c r="R4" s="1"/>
    </row>
    <row r="5" spans="1:18" ht="79.5" customHeight="1" thickBot="1">
      <c r="A5" s="69"/>
      <c r="B5" s="294" t="s">
        <v>210</v>
      </c>
      <c r="C5" s="11" t="s">
        <v>123</v>
      </c>
      <c r="D5" s="20" t="s">
        <v>211</v>
      </c>
      <c r="E5" s="147" t="s">
        <v>212</v>
      </c>
      <c r="F5" s="12" t="s">
        <v>213</v>
      </c>
      <c r="G5" s="11" t="s">
        <v>214</v>
      </c>
      <c r="H5" s="58" t="s">
        <v>215</v>
      </c>
      <c r="I5" s="16">
        <f>AVERAGE(,)</f>
        <v>0</v>
      </c>
      <c r="J5" s="12" t="s">
        <v>216</v>
      </c>
      <c r="K5" s="71" t="s">
        <v>217</v>
      </c>
      <c r="L5" s="16">
        <f>AVERAGE(1,1,1,0,0,0,1)</f>
        <v>0.5714285714285714</v>
      </c>
      <c r="M5" s="169" t="s">
        <v>218</v>
      </c>
      <c r="N5" s="149">
        <f>AVERAGE(1,1,1,1,1,1,1)</f>
        <v>1</v>
      </c>
      <c r="O5" s="264" t="s">
        <v>610</v>
      </c>
      <c r="P5" s="1"/>
      <c r="Q5" s="1"/>
      <c r="R5" s="1"/>
    </row>
    <row r="6" spans="1:18" ht="84" customHeight="1" thickBot="1">
      <c r="A6" s="69"/>
      <c r="B6" s="282"/>
      <c r="C6" s="11" t="s">
        <v>128</v>
      </c>
      <c r="D6" s="170" t="s">
        <v>219</v>
      </c>
      <c r="E6" s="147" t="s">
        <v>220</v>
      </c>
      <c r="F6" s="12" t="s">
        <v>221</v>
      </c>
      <c r="G6" s="52">
        <v>44765</v>
      </c>
      <c r="H6" s="59" t="s">
        <v>222</v>
      </c>
      <c r="I6" s="16">
        <f>AVERAGE(1,1,1,1,1,0,1)</f>
        <v>0.8571428571428571</v>
      </c>
      <c r="J6" s="1"/>
      <c r="K6" s="53" t="s">
        <v>223</v>
      </c>
      <c r="L6" s="16">
        <f>AVERAGE(0.6,1,1,1,1,1,0.5,1)</f>
        <v>0.88749999999999996</v>
      </c>
      <c r="M6" s="171" t="s">
        <v>224</v>
      </c>
      <c r="N6" s="149">
        <f>AVERAGE(1,1,1,1:1,1)</f>
        <v>1</v>
      </c>
      <c r="O6" s="265" t="s">
        <v>610</v>
      </c>
      <c r="P6" s="1"/>
      <c r="Q6" s="1"/>
      <c r="R6" s="1"/>
    </row>
    <row r="7" spans="1:18" ht="84" customHeight="1" thickBot="1">
      <c r="A7" s="69"/>
      <c r="B7" s="294" t="s">
        <v>225</v>
      </c>
      <c r="C7" s="11" t="s">
        <v>43</v>
      </c>
      <c r="D7" s="147" t="s">
        <v>226</v>
      </c>
      <c r="E7" s="230" t="s">
        <v>227</v>
      </c>
      <c r="F7" s="12" t="s">
        <v>228</v>
      </c>
      <c r="G7" s="52">
        <v>44926</v>
      </c>
      <c r="H7" s="59" t="s">
        <v>229</v>
      </c>
      <c r="I7" s="16">
        <f>AVERAGE(1,0,0,0,0,1)</f>
        <v>0.33333333333333331</v>
      </c>
      <c r="J7" s="1"/>
      <c r="K7" s="53" t="s">
        <v>230</v>
      </c>
      <c r="L7" s="16">
        <f>AVERAGE(0.93,0,1,0,1)</f>
        <v>0.58600000000000008</v>
      </c>
      <c r="M7" s="169" t="s">
        <v>231</v>
      </c>
      <c r="N7" s="149">
        <f>AVERAGE(0.95,1,1,1,1,1,1)</f>
        <v>0.99285714285714288</v>
      </c>
      <c r="O7" s="265" t="s">
        <v>641</v>
      </c>
      <c r="P7" s="1"/>
      <c r="Q7" s="1"/>
      <c r="R7" s="1"/>
    </row>
    <row r="8" spans="1:18" ht="105.75" customHeight="1" thickBot="1">
      <c r="A8" s="69"/>
      <c r="B8" s="275"/>
      <c r="C8" s="11" t="s">
        <v>49</v>
      </c>
      <c r="D8" s="229" t="s">
        <v>232</v>
      </c>
      <c r="E8" s="72" t="s">
        <v>233</v>
      </c>
      <c r="F8" s="73" t="s">
        <v>234</v>
      </c>
      <c r="G8" s="14">
        <v>44926</v>
      </c>
      <c r="H8" s="74" t="s">
        <v>235</v>
      </c>
      <c r="I8" s="16">
        <f>AVERAGE(1,1,0.5,1)</f>
        <v>0.875</v>
      </c>
      <c r="J8" s="1"/>
      <c r="K8" s="74" t="s">
        <v>236</v>
      </c>
      <c r="L8" s="16">
        <f>AVERAGE(0.6,0.6,0)</f>
        <v>0.39999999999999997</v>
      </c>
      <c r="M8" s="169" t="s">
        <v>237</v>
      </c>
      <c r="N8" s="149">
        <f>AVERAGE(1,1,1)</f>
        <v>1</v>
      </c>
      <c r="O8" s="265" t="s">
        <v>610</v>
      </c>
      <c r="P8" s="1"/>
      <c r="Q8" s="1"/>
      <c r="R8" s="1"/>
    </row>
    <row r="9" spans="1:18" ht="135.75" customHeight="1" thickBot="1">
      <c r="A9" s="69"/>
      <c r="B9" s="275"/>
      <c r="C9" s="11" t="s">
        <v>54</v>
      </c>
      <c r="D9" s="20" t="s">
        <v>238</v>
      </c>
      <c r="E9" s="12" t="s">
        <v>239</v>
      </c>
      <c r="F9" s="12" t="s">
        <v>240</v>
      </c>
      <c r="G9" s="52">
        <v>44926</v>
      </c>
      <c r="H9" s="76" t="s">
        <v>241</v>
      </c>
      <c r="I9" s="16">
        <f>AVERAGE(0.3,0,0,0,0)</f>
        <v>0.06</v>
      </c>
      <c r="J9" s="1"/>
      <c r="K9" s="76" t="s">
        <v>242</v>
      </c>
      <c r="L9" s="16">
        <f>AVERAGE(0.6,0,0,1,1,1,1)</f>
        <v>0.65714285714285714</v>
      </c>
      <c r="M9" s="169" t="s">
        <v>243</v>
      </c>
      <c r="N9" s="149">
        <f>AVERAGE(1,1,0,0.6,1,1)</f>
        <v>0.76666666666666661</v>
      </c>
      <c r="O9" s="265" t="s">
        <v>646</v>
      </c>
      <c r="P9" s="1"/>
      <c r="Q9" s="1"/>
      <c r="R9" s="1"/>
    </row>
    <row r="10" spans="1:18" ht="82.5" customHeight="1" thickBot="1">
      <c r="A10" s="69"/>
      <c r="B10" s="275"/>
      <c r="C10" s="11" t="s">
        <v>244</v>
      </c>
      <c r="D10" s="20" t="s">
        <v>245</v>
      </c>
      <c r="E10" s="12" t="s">
        <v>246</v>
      </c>
      <c r="F10" s="12" t="s">
        <v>247</v>
      </c>
      <c r="G10" s="52">
        <v>44926</v>
      </c>
      <c r="H10" s="74" t="s">
        <v>248</v>
      </c>
      <c r="I10" s="16">
        <f>AVERAGE(0.3,0.8,1,0,0)</f>
        <v>0.42000000000000004</v>
      </c>
      <c r="J10" s="1"/>
      <c r="K10" s="74" t="s">
        <v>249</v>
      </c>
      <c r="L10" s="16">
        <f>AVERAGE(0.9,1,1,0.5,1)</f>
        <v>0.88000000000000012</v>
      </c>
      <c r="M10" s="75" t="s">
        <v>250</v>
      </c>
      <c r="N10" s="149">
        <f>AVERAGE(1,1,1)</f>
        <v>1</v>
      </c>
      <c r="O10" s="265" t="s">
        <v>610</v>
      </c>
      <c r="P10" s="1"/>
      <c r="Q10" s="1"/>
      <c r="R10" s="1"/>
    </row>
    <row r="11" spans="1:18" ht="63" customHeight="1" thickBot="1">
      <c r="A11" s="69"/>
      <c r="B11" s="275"/>
      <c r="C11" s="11" t="s">
        <v>251</v>
      </c>
      <c r="D11" s="20" t="s">
        <v>252</v>
      </c>
      <c r="E11" s="12" t="s">
        <v>253</v>
      </c>
      <c r="F11" s="12" t="s">
        <v>254</v>
      </c>
      <c r="G11" s="52">
        <v>44926</v>
      </c>
      <c r="H11" s="78" t="s">
        <v>255</v>
      </c>
      <c r="I11" s="16">
        <f>AVERAGE(0.8)</f>
        <v>0.8</v>
      </c>
      <c r="J11" s="1"/>
      <c r="K11" s="78" t="s">
        <v>256</v>
      </c>
      <c r="L11" s="16">
        <f>AVERAGE(0.3,1,1)</f>
        <v>0.76666666666666661</v>
      </c>
      <c r="M11" s="79" t="s">
        <v>257</v>
      </c>
      <c r="N11" s="149">
        <f>AVERAGE(1,1,1,1)</f>
        <v>1</v>
      </c>
      <c r="O11" s="265" t="s">
        <v>610</v>
      </c>
      <c r="P11" s="1"/>
      <c r="Q11" s="1"/>
      <c r="R11" s="1"/>
    </row>
    <row r="12" spans="1:18" ht="73.5" customHeight="1" thickBot="1">
      <c r="A12" s="69"/>
      <c r="B12" s="275"/>
      <c r="C12" s="11" t="s">
        <v>258</v>
      </c>
      <c r="D12" s="20" t="s">
        <v>259</v>
      </c>
      <c r="E12" s="12" t="s">
        <v>260</v>
      </c>
      <c r="F12" s="12" t="s">
        <v>261</v>
      </c>
      <c r="G12" s="52">
        <v>44926</v>
      </c>
      <c r="H12" s="78" t="s">
        <v>262</v>
      </c>
      <c r="I12" s="16">
        <f>AVERAGE(0)</f>
        <v>0</v>
      </c>
      <c r="J12" s="12" t="s">
        <v>263</v>
      </c>
      <c r="K12" s="78" t="s">
        <v>264</v>
      </c>
      <c r="L12" s="16">
        <f>AVERAGE(1)</f>
        <v>1</v>
      </c>
      <c r="M12" s="79" t="s">
        <v>265</v>
      </c>
      <c r="N12" s="149">
        <f>AVERAGE(1,1)</f>
        <v>1</v>
      </c>
      <c r="O12" s="265" t="s">
        <v>610</v>
      </c>
      <c r="P12" s="1"/>
      <c r="Q12" s="1"/>
      <c r="R12" s="1"/>
    </row>
    <row r="13" spans="1:18" ht="76.5" customHeight="1" thickBot="1">
      <c r="A13" s="69"/>
      <c r="B13" s="275"/>
      <c r="C13" s="297" t="s">
        <v>266</v>
      </c>
      <c r="D13" s="298" t="s">
        <v>267</v>
      </c>
      <c r="E13" s="298" t="s">
        <v>268</v>
      </c>
      <c r="F13" s="297" t="s">
        <v>269</v>
      </c>
      <c r="G13" s="52">
        <v>44926</v>
      </c>
      <c r="H13" s="80" t="s">
        <v>270</v>
      </c>
      <c r="I13" s="16">
        <f>AVERAGE(1)</f>
        <v>1</v>
      </c>
      <c r="J13" s="1"/>
      <c r="K13" s="80" t="s">
        <v>271</v>
      </c>
      <c r="L13" s="81">
        <f>AVERAGE(1,1,1,1,1)</f>
        <v>1</v>
      </c>
      <c r="M13" s="82" t="s">
        <v>272</v>
      </c>
      <c r="N13" s="149">
        <f>AVERAGE(1,1,1,1,1,1,1)</f>
        <v>1</v>
      </c>
      <c r="O13" s="265" t="s">
        <v>610</v>
      </c>
      <c r="P13" s="1"/>
      <c r="Q13" s="1"/>
      <c r="R13" s="1"/>
    </row>
    <row r="14" spans="1:18" ht="90" customHeight="1" thickBot="1">
      <c r="A14" s="69"/>
      <c r="B14" s="275"/>
      <c r="C14" s="282"/>
      <c r="D14" s="282"/>
      <c r="E14" s="282"/>
      <c r="F14" s="282"/>
      <c r="G14" s="52">
        <v>44619</v>
      </c>
      <c r="H14" s="83" t="s">
        <v>273</v>
      </c>
      <c r="I14" s="16">
        <f>AVERAGE(1,1,1,1,1,1,0.5)</f>
        <v>0.9285714285714286</v>
      </c>
      <c r="J14" s="1"/>
      <c r="K14" s="80" t="s">
        <v>274</v>
      </c>
      <c r="L14" s="81">
        <f t="shared" ref="L14:L15" si="0">AVERAGE(1,1,1,1)</f>
        <v>1</v>
      </c>
      <c r="M14" s="82" t="s">
        <v>275</v>
      </c>
      <c r="N14" s="149">
        <f>AVERAGE(1,1,1,1,1,1)</f>
        <v>1</v>
      </c>
      <c r="O14" s="265" t="s">
        <v>610</v>
      </c>
      <c r="P14" s="1"/>
      <c r="Q14" s="1"/>
      <c r="R14" s="1"/>
    </row>
    <row r="15" spans="1:18" ht="97.5" customHeight="1" thickBot="1">
      <c r="A15" s="69"/>
      <c r="B15" s="275"/>
      <c r="C15" s="11" t="s">
        <v>276</v>
      </c>
      <c r="D15" s="12" t="s">
        <v>277</v>
      </c>
      <c r="E15" s="12" t="s">
        <v>278</v>
      </c>
      <c r="F15" s="12" t="s">
        <v>279</v>
      </c>
      <c r="G15" s="52">
        <v>44926</v>
      </c>
      <c r="H15" s="76" t="s">
        <v>280</v>
      </c>
      <c r="I15" s="16">
        <f t="shared" ref="I15:I16" si="1">AVERAGE(1)</f>
        <v>1</v>
      </c>
      <c r="J15" s="1"/>
      <c r="K15" s="76" t="s">
        <v>281</v>
      </c>
      <c r="L15" s="16">
        <f t="shared" si="0"/>
        <v>1</v>
      </c>
      <c r="M15" s="77" t="s">
        <v>282</v>
      </c>
      <c r="N15" s="149">
        <f>AVERAGE(1,1)</f>
        <v>1</v>
      </c>
      <c r="O15" s="265" t="s">
        <v>610</v>
      </c>
      <c r="P15" s="1"/>
      <c r="Q15" s="1"/>
      <c r="R15" s="1"/>
    </row>
    <row r="16" spans="1:18" ht="118.5" customHeight="1" thickBot="1">
      <c r="A16" s="69"/>
      <c r="B16" s="282"/>
      <c r="C16" s="11" t="s">
        <v>283</v>
      </c>
      <c r="D16" s="20" t="s">
        <v>284</v>
      </c>
      <c r="E16" s="12" t="s">
        <v>285</v>
      </c>
      <c r="F16" s="12" t="s">
        <v>286</v>
      </c>
      <c r="G16" s="52">
        <v>44771</v>
      </c>
      <c r="H16" s="80" t="s">
        <v>287</v>
      </c>
      <c r="I16" s="16">
        <f t="shared" si="1"/>
        <v>1</v>
      </c>
      <c r="J16" s="1"/>
      <c r="K16" s="76" t="s">
        <v>288</v>
      </c>
      <c r="L16" s="16">
        <f>AVERAGE(1,1)</f>
        <v>1</v>
      </c>
      <c r="M16" s="77" t="s">
        <v>289</v>
      </c>
      <c r="N16" s="149">
        <f>AVERAGE(1)</f>
        <v>1</v>
      </c>
      <c r="O16" s="265" t="s">
        <v>610</v>
      </c>
      <c r="P16" s="1"/>
      <c r="Q16" s="1"/>
      <c r="R16" s="1"/>
    </row>
    <row r="17" spans="1:23" ht="161.25" customHeight="1" thickBot="1">
      <c r="A17" s="69"/>
      <c r="B17" s="294" t="s">
        <v>290</v>
      </c>
      <c r="C17" s="11" t="s">
        <v>62</v>
      </c>
      <c r="D17" s="20" t="s">
        <v>291</v>
      </c>
      <c r="E17" s="12" t="s">
        <v>292</v>
      </c>
      <c r="F17" s="12" t="s">
        <v>293</v>
      </c>
      <c r="G17" s="84">
        <v>44925</v>
      </c>
      <c r="H17" s="80" t="s">
        <v>294</v>
      </c>
      <c r="I17" s="16">
        <f>AVERAGE(1,1,1,1,1,1,1)</f>
        <v>1</v>
      </c>
      <c r="J17" s="1"/>
      <c r="K17" s="80" t="s">
        <v>295</v>
      </c>
      <c r="L17" s="16">
        <f>AVERAGE(1,1,1,1,1)</f>
        <v>1</v>
      </c>
      <c r="M17" s="82" t="s">
        <v>296</v>
      </c>
      <c r="N17" s="149">
        <f>AVERAGE(1,0.9,1,1,1)</f>
        <v>0.98000000000000009</v>
      </c>
      <c r="O17" s="265" t="s">
        <v>642</v>
      </c>
      <c r="P17" s="1"/>
      <c r="Q17" s="1"/>
      <c r="R17" s="1"/>
    </row>
    <row r="18" spans="1:23" ht="77.25" customHeight="1" thickBot="1">
      <c r="A18" s="69"/>
      <c r="B18" s="282"/>
      <c r="C18" s="11" t="s">
        <v>69</v>
      </c>
      <c r="D18" s="20" t="s">
        <v>297</v>
      </c>
      <c r="E18" s="12" t="s">
        <v>298</v>
      </c>
      <c r="F18" s="12" t="s">
        <v>299</v>
      </c>
      <c r="G18" s="52" t="s">
        <v>300</v>
      </c>
      <c r="H18" s="80" t="s">
        <v>301</v>
      </c>
      <c r="I18" s="16">
        <f>AVERAGE(1,0,1,1,1,1,1)</f>
        <v>0.8571428571428571</v>
      </c>
      <c r="J18" s="1"/>
      <c r="K18" s="80" t="s">
        <v>302</v>
      </c>
      <c r="L18" s="16">
        <f>AVERAGE(1,1,0,1,1,1,1)</f>
        <v>0.8571428571428571</v>
      </c>
      <c r="M18" s="82" t="s">
        <v>303</v>
      </c>
      <c r="N18" s="149">
        <f>AVERAGE(1,1,1,0,1,1)</f>
        <v>0.83333333333333337</v>
      </c>
      <c r="O18" s="265" t="s">
        <v>644</v>
      </c>
      <c r="P18" s="1"/>
      <c r="Q18" s="1"/>
      <c r="R18" s="1"/>
    </row>
    <row r="19" spans="1:23" ht="96.75" customHeight="1" thickBot="1">
      <c r="A19" s="69"/>
      <c r="B19" s="294" t="s">
        <v>304</v>
      </c>
      <c r="C19" s="11" t="s">
        <v>83</v>
      </c>
      <c r="D19" s="20" t="s">
        <v>305</v>
      </c>
      <c r="E19" s="12" t="s">
        <v>306</v>
      </c>
      <c r="F19" s="12" t="s">
        <v>307</v>
      </c>
      <c r="G19" s="52" t="s">
        <v>308</v>
      </c>
      <c r="H19" s="85" t="s">
        <v>309</v>
      </c>
      <c r="I19" s="16">
        <f>AVERAGE(1,1)</f>
        <v>1</v>
      </c>
      <c r="J19" s="1"/>
      <c r="K19" s="86" t="s">
        <v>310</v>
      </c>
      <c r="L19" s="16">
        <f>AVERAGE(1,1,1)</f>
        <v>1</v>
      </c>
      <c r="M19" s="87" t="s">
        <v>311</v>
      </c>
      <c r="N19" s="149">
        <f>AVERAGE(1,1,0.6)</f>
        <v>0.8666666666666667</v>
      </c>
      <c r="O19" s="265" t="s">
        <v>645</v>
      </c>
      <c r="P19" s="1"/>
      <c r="Q19" s="1"/>
      <c r="R19" s="1"/>
    </row>
    <row r="20" spans="1:23" ht="74.25" customHeight="1" thickBot="1">
      <c r="A20" s="69"/>
      <c r="B20" s="275"/>
      <c r="C20" s="11" t="s">
        <v>90</v>
      </c>
      <c r="D20" s="20" t="s">
        <v>312</v>
      </c>
      <c r="E20" s="12" t="s">
        <v>313</v>
      </c>
      <c r="F20" s="12" t="s">
        <v>314</v>
      </c>
      <c r="G20" s="84">
        <v>44773</v>
      </c>
      <c r="H20" s="74" t="s">
        <v>315</v>
      </c>
      <c r="I20" s="16">
        <f>AVERAGE(0.25)</f>
        <v>0.25</v>
      </c>
      <c r="J20" s="1"/>
      <c r="K20" s="76" t="s">
        <v>316</v>
      </c>
      <c r="L20" s="16">
        <f>AVERAGE(0.5)</f>
        <v>0.5</v>
      </c>
      <c r="M20" s="77" t="s">
        <v>317</v>
      </c>
      <c r="N20" s="149">
        <f>AVERAGE(1)</f>
        <v>1</v>
      </c>
      <c r="O20" s="265" t="s">
        <v>610</v>
      </c>
      <c r="P20" s="1"/>
      <c r="Q20" s="1"/>
      <c r="R20" s="1"/>
    </row>
    <row r="21" spans="1:23" ht="106.5" customHeight="1" thickBot="1">
      <c r="A21" s="69"/>
      <c r="B21" s="275"/>
      <c r="C21" s="11" t="s">
        <v>201</v>
      </c>
      <c r="D21" s="20" t="s">
        <v>318</v>
      </c>
      <c r="E21" s="12" t="s">
        <v>319</v>
      </c>
      <c r="F21" s="12" t="s">
        <v>320</v>
      </c>
      <c r="G21" s="84">
        <v>44925</v>
      </c>
      <c r="H21" s="80" t="s">
        <v>321</v>
      </c>
      <c r="I21" s="16">
        <f>AVERAGE(1,1,1,1,1,1)</f>
        <v>1</v>
      </c>
      <c r="J21" s="1"/>
      <c r="K21" s="76" t="s">
        <v>322</v>
      </c>
      <c r="L21" s="16">
        <f>AVERAGE(1,1,1,1,1,1,1)</f>
        <v>1</v>
      </c>
      <c r="M21" s="77" t="s">
        <v>323</v>
      </c>
      <c r="N21" s="149">
        <f>AVERAGE(1,1,1,1,1)</f>
        <v>1</v>
      </c>
      <c r="O21" s="265" t="s">
        <v>610</v>
      </c>
      <c r="P21" s="1"/>
      <c r="Q21" s="1"/>
      <c r="R21" s="1"/>
    </row>
    <row r="22" spans="1:23" ht="106.5" customHeight="1" thickBot="1">
      <c r="A22" s="69"/>
      <c r="B22" s="275"/>
      <c r="C22" s="11" t="s">
        <v>324</v>
      </c>
      <c r="D22" s="20" t="s">
        <v>325</v>
      </c>
      <c r="E22" s="12" t="s">
        <v>326</v>
      </c>
      <c r="F22" s="12" t="s">
        <v>327</v>
      </c>
      <c r="G22" s="84">
        <v>44925</v>
      </c>
      <c r="H22" s="76" t="s">
        <v>328</v>
      </c>
      <c r="I22" s="16">
        <f>AVERAGE(0.2,0,0,0,0,0)</f>
        <v>3.3333333333333333E-2</v>
      </c>
      <c r="J22" s="1"/>
      <c r="K22" s="76" t="s">
        <v>329</v>
      </c>
      <c r="L22" s="16">
        <f>AVERAGE(1,0,0,0,0,0,0)</f>
        <v>0.14285714285714285</v>
      </c>
      <c r="M22" s="77" t="s">
        <v>330</v>
      </c>
      <c r="N22" s="149">
        <f>AVERAGE(0,0,0,0,0)</f>
        <v>0</v>
      </c>
      <c r="O22" s="265" t="s">
        <v>618</v>
      </c>
      <c r="P22" s="1"/>
      <c r="Q22" s="1"/>
      <c r="R22" s="1"/>
    </row>
    <row r="23" spans="1:23" ht="106.5" customHeight="1" thickBot="1">
      <c r="A23" s="69"/>
      <c r="B23" s="282"/>
      <c r="C23" s="11" t="s">
        <v>331</v>
      </c>
      <c r="D23" s="20" t="s">
        <v>332</v>
      </c>
      <c r="E23" s="12" t="s">
        <v>333</v>
      </c>
      <c r="F23" s="12" t="s">
        <v>334</v>
      </c>
      <c r="G23" s="84">
        <v>44925</v>
      </c>
      <c r="H23" s="76" t="s">
        <v>335</v>
      </c>
      <c r="I23" s="16">
        <f>AVERAGE(0,0)</f>
        <v>0</v>
      </c>
      <c r="J23" s="1"/>
      <c r="K23" s="76" t="s">
        <v>336</v>
      </c>
      <c r="L23" s="16">
        <f>AVERAGE(,)</f>
        <v>0</v>
      </c>
      <c r="M23" s="77" t="s">
        <v>337</v>
      </c>
      <c r="N23" s="149">
        <f>AVERAGE(0)</f>
        <v>0</v>
      </c>
      <c r="O23" s="265" t="s">
        <v>618</v>
      </c>
      <c r="P23" s="1"/>
      <c r="Q23" s="1"/>
      <c r="R23" s="1"/>
    </row>
    <row r="24" spans="1:23" ht="102.75" customHeight="1" thickBot="1">
      <c r="A24" s="69"/>
      <c r="B24" s="294" t="s">
        <v>338</v>
      </c>
      <c r="C24" s="11" t="s">
        <v>339</v>
      </c>
      <c r="D24" s="20" t="s">
        <v>340</v>
      </c>
      <c r="E24" s="12" t="s">
        <v>341</v>
      </c>
      <c r="F24" s="88" t="s">
        <v>342</v>
      </c>
      <c r="G24" s="52" t="s">
        <v>343</v>
      </c>
      <c r="H24" s="80" t="s">
        <v>344</v>
      </c>
      <c r="I24" s="16">
        <f>AVERAGE(0.5,0,1,1,1,0)</f>
        <v>0.58333333333333337</v>
      </c>
      <c r="J24" s="1"/>
      <c r="K24" s="80" t="s">
        <v>345</v>
      </c>
      <c r="L24" s="16">
        <f>AVERAGE(1,1,0,0,0,0.5)</f>
        <v>0.41666666666666669</v>
      </c>
      <c r="M24" s="82" t="s">
        <v>346</v>
      </c>
      <c r="N24" s="149">
        <f>AVERAGE(1,1,1,1,1,1,1,1)</f>
        <v>1</v>
      </c>
      <c r="O24" s="265" t="s">
        <v>610</v>
      </c>
      <c r="P24" s="1"/>
      <c r="Q24" s="1"/>
      <c r="R24" s="1"/>
    </row>
    <row r="25" spans="1:23" ht="98.25" customHeight="1" thickBot="1">
      <c r="A25" s="1"/>
      <c r="B25" s="276"/>
      <c r="C25" s="11" t="s">
        <v>347</v>
      </c>
      <c r="D25" s="20" t="s">
        <v>348</v>
      </c>
      <c r="E25" s="12" t="s">
        <v>349</v>
      </c>
      <c r="F25" s="88" t="s">
        <v>350</v>
      </c>
      <c r="G25" s="52">
        <v>44925</v>
      </c>
      <c r="H25" s="80" t="s">
        <v>351</v>
      </c>
      <c r="I25" s="16">
        <f>AVERAGE(0.1,1,0,0,0,0.25)</f>
        <v>0.22500000000000001</v>
      </c>
      <c r="J25" s="1"/>
      <c r="K25" s="80" t="s">
        <v>352</v>
      </c>
      <c r="L25" s="16">
        <f>AVERAGE(0.2,1,0,0,1,0.5)</f>
        <v>0.45</v>
      </c>
      <c r="M25" s="82" t="s">
        <v>353</v>
      </c>
      <c r="N25" s="150">
        <f>AVERAGE(1,0,0.3,0,1,1,1,1)</f>
        <v>0.66249999999999998</v>
      </c>
      <c r="O25" s="266" t="s">
        <v>643</v>
      </c>
      <c r="P25" s="1"/>
      <c r="Q25" s="1"/>
      <c r="R25" s="1"/>
      <c r="S25" s="37"/>
      <c r="T25" s="37"/>
      <c r="U25" s="37"/>
      <c r="V25" s="37"/>
      <c r="W25" s="37"/>
    </row>
    <row r="26" spans="1:23" ht="39.75" customHeight="1" thickTop="1" thickBot="1">
      <c r="A26" s="1"/>
      <c r="B26" s="295" t="s">
        <v>354</v>
      </c>
      <c r="C26" s="288"/>
      <c r="D26" s="288"/>
      <c r="E26" s="288"/>
      <c r="F26" s="288"/>
      <c r="G26" s="288"/>
      <c r="H26" s="289"/>
      <c r="I26" s="232">
        <f>AVERAGE(I6:I11,I13,I14,I16,I17,I18,I19,I20,I21,I22,I23,I24,I25)</f>
        <v>0.62349206349206354</v>
      </c>
      <c r="J26" s="89"/>
      <c r="K26" s="89"/>
      <c r="L26" s="231">
        <f>AVERAGE(L5:L25)</f>
        <v>0.71978117913832196</v>
      </c>
      <c r="M26" s="28"/>
      <c r="N26" s="90">
        <f>AVERAGE(N5:N25)</f>
        <v>0.86200113378684828</v>
      </c>
      <c r="O26" s="91"/>
      <c r="P26" s="1"/>
      <c r="Q26" s="1"/>
      <c r="R26" s="1"/>
    </row>
    <row r="27" spans="1:23" ht="15.75" customHeight="1">
      <c r="A27" s="1"/>
      <c r="B27" s="1"/>
      <c r="C27" s="1"/>
      <c r="D27" s="1"/>
      <c r="E27" s="1"/>
      <c r="F27" s="1"/>
      <c r="G27" s="1"/>
      <c r="H27" s="1"/>
      <c r="I27" s="1"/>
      <c r="J27" s="1"/>
      <c r="K27" s="1"/>
      <c r="L27" s="1"/>
      <c r="M27" s="1"/>
      <c r="N27" s="33"/>
      <c r="O27" s="1"/>
      <c r="P27" s="1"/>
      <c r="Q27" s="1"/>
      <c r="R27" s="1"/>
    </row>
    <row r="28" spans="1:23" ht="15.75" customHeight="1">
      <c r="A28" s="1"/>
      <c r="B28" s="1"/>
      <c r="C28" s="1"/>
      <c r="D28" s="1"/>
      <c r="E28" s="1"/>
      <c r="F28" s="1"/>
      <c r="G28" s="1"/>
      <c r="H28" s="1"/>
      <c r="I28" s="1"/>
      <c r="J28" s="1"/>
      <c r="K28" s="1"/>
      <c r="L28" s="1"/>
      <c r="M28" s="1"/>
      <c r="N28" s="1"/>
      <c r="O28" s="1"/>
      <c r="P28" s="1"/>
      <c r="Q28" s="1"/>
      <c r="R28" s="1"/>
    </row>
    <row r="29" spans="1:23" ht="15.75" customHeight="1">
      <c r="A29" s="1"/>
      <c r="B29" s="1"/>
      <c r="C29" s="1"/>
      <c r="D29" s="1"/>
      <c r="E29" s="1"/>
      <c r="F29" s="1"/>
      <c r="G29" s="1"/>
      <c r="H29" s="1"/>
      <c r="I29" s="1"/>
      <c r="J29" s="1"/>
      <c r="K29" s="1"/>
      <c r="L29" s="1"/>
      <c r="M29" s="1"/>
      <c r="N29" s="1"/>
      <c r="O29" s="1"/>
      <c r="P29" s="1"/>
      <c r="Q29" s="1"/>
      <c r="R29" s="1"/>
    </row>
    <row r="30" spans="1:23" ht="15.75" customHeight="1">
      <c r="A30" s="1"/>
      <c r="B30" s="1"/>
      <c r="C30" s="1"/>
      <c r="D30" s="1"/>
      <c r="E30" s="1"/>
      <c r="F30" s="1"/>
      <c r="G30" s="1"/>
      <c r="H30" s="1"/>
      <c r="I30" s="1"/>
      <c r="J30" s="1"/>
      <c r="K30" s="1"/>
      <c r="L30" s="1"/>
      <c r="M30" s="1"/>
      <c r="N30" s="1"/>
      <c r="O30" s="1"/>
      <c r="P30" s="1"/>
      <c r="Q30" s="1"/>
      <c r="R30" s="1"/>
    </row>
    <row r="31" spans="1:23" ht="15.75" customHeight="1">
      <c r="A31" s="1"/>
      <c r="B31" s="1"/>
      <c r="C31" s="1"/>
      <c r="D31" s="1"/>
      <c r="E31" s="1"/>
      <c r="F31" s="1"/>
      <c r="G31" s="1"/>
      <c r="H31" s="1"/>
      <c r="I31" s="1"/>
      <c r="J31" s="1"/>
      <c r="K31" s="1"/>
      <c r="L31" s="1"/>
      <c r="M31" s="1"/>
      <c r="N31" s="1"/>
      <c r="O31" s="1"/>
      <c r="P31" s="1"/>
      <c r="Q31" s="1"/>
      <c r="R31" s="1"/>
    </row>
    <row r="32" spans="1:23" ht="15.75" customHeight="1">
      <c r="A32" s="1"/>
      <c r="B32" s="1"/>
      <c r="C32" s="1"/>
      <c r="D32" s="1"/>
      <c r="E32" s="1"/>
      <c r="F32" s="1"/>
      <c r="G32" s="1"/>
      <c r="H32" s="1"/>
      <c r="I32" s="1"/>
      <c r="J32" s="1"/>
      <c r="K32" s="1"/>
      <c r="L32" s="1"/>
      <c r="M32" s="1"/>
      <c r="N32" s="1"/>
      <c r="O32" s="1"/>
      <c r="P32" s="1"/>
      <c r="Q32" s="1"/>
      <c r="R32" s="1"/>
    </row>
    <row r="33" spans="1:18" ht="15.75" customHeight="1">
      <c r="A33" s="1"/>
      <c r="B33" s="1"/>
      <c r="C33" s="1"/>
      <c r="D33" s="1"/>
      <c r="E33" s="1"/>
      <c r="F33" s="1"/>
      <c r="G33" s="1"/>
      <c r="H33" s="1"/>
      <c r="I33" s="1"/>
      <c r="J33" s="1"/>
      <c r="K33" s="1"/>
      <c r="L33" s="1"/>
      <c r="M33" s="1"/>
      <c r="N33" s="1"/>
      <c r="O33" s="1"/>
      <c r="P33" s="1"/>
      <c r="Q33" s="1"/>
      <c r="R33" s="1"/>
    </row>
    <row r="34" spans="1:18" ht="15.75" customHeight="1">
      <c r="A34" s="1"/>
      <c r="B34" s="1"/>
      <c r="C34" s="1"/>
      <c r="D34" s="1"/>
      <c r="E34" s="1"/>
      <c r="F34" s="1"/>
      <c r="G34" s="1"/>
      <c r="H34" s="1"/>
      <c r="I34" s="1"/>
      <c r="J34" s="1"/>
      <c r="K34" s="1"/>
      <c r="L34" s="1"/>
      <c r="M34" s="1"/>
      <c r="N34" s="1"/>
      <c r="O34" s="1"/>
      <c r="P34" s="1"/>
      <c r="Q34" s="1"/>
      <c r="R34" s="1"/>
    </row>
    <row r="35" spans="1:18" ht="15.75" customHeight="1">
      <c r="A35" s="1"/>
      <c r="B35" s="1"/>
      <c r="C35" s="1"/>
      <c r="D35" s="1"/>
      <c r="E35" s="1"/>
      <c r="F35" s="1"/>
      <c r="G35" s="1"/>
      <c r="H35" s="1"/>
      <c r="I35" s="1"/>
      <c r="J35" s="1"/>
      <c r="K35" s="1"/>
      <c r="L35" s="1"/>
      <c r="M35" s="1"/>
      <c r="N35" s="1"/>
      <c r="O35" s="1"/>
      <c r="P35" s="1"/>
      <c r="Q35" s="1"/>
      <c r="R35" s="1"/>
    </row>
    <row r="36" spans="1:18" ht="15.75" customHeight="1">
      <c r="A36" s="1"/>
      <c r="B36" s="1"/>
      <c r="C36" s="1"/>
      <c r="D36" s="1"/>
      <c r="E36" s="1"/>
      <c r="F36" s="1"/>
      <c r="G36" s="1"/>
      <c r="H36" s="1"/>
      <c r="I36" s="1"/>
      <c r="J36" s="1"/>
      <c r="K36" s="1"/>
      <c r="L36" s="1"/>
      <c r="M36" s="1"/>
      <c r="N36" s="1"/>
      <c r="O36" s="1"/>
      <c r="P36" s="1"/>
      <c r="Q36" s="1"/>
      <c r="R36" s="1"/>
    </row>
    <row r="37" spans="1:18" ht="15.75" customHeight="1">
      <c r="A37" s="1"/>
      <c r="B37" s="1"/>
      <c r="C37" s="1"/>
      <c r="D37" s="1"/>
      <c r="E37" s="1"/>
      <c r="F37" s="1"/>
      <c r="G37" s="1"/>
      <c r="H37" s="1"/>
      <c r="I37" s="1"/>
      <c r="J37" s="1"/>
      <c r="K37" s="1"/>
      <c r="L37" s="1"/>
      <c r="M37" s="1"/>
      <c r="N37" s="1"/>
      <c r="O37" s="1"/>
      <c r="P37" s="1"/>
      <c r="Q37" s="1"/>
      <c r="R37" s="1"/>
    </row>
    <row r="38" spans="1:18" ht="15.75" customHeight="1">
      <c r="A38" s="1"/>
      <c r="B38" s="1"/>
      <c r="C38" s="1"/>
      <c r="D38" s="1"/>
      <c r="E38" s="1"/>
      <c r="F38" s="1"/>
      <c r="G38" s="1"/>
      <c r="H38" s="1"/>
      <c r="I38" s="1"/>
      <c r="J38" s="1"/>
      <c r="K38" s="1"/>
      <c r="L38" s="1"/>
      <c r="M38" s="1"/>
      <c r="N38" s="1"/>
      <c r="O38" s="1"/>
      <c r="P38" s="1"/>
      <c r="Q38" s="1"/>
      <c r="R38" s="1"/>
    </row>
    <row r="39" spans="1:18" ht="15.75" customHeight="1">
      <c r="A39" s="1"/>
      <c r="B39" s="1"/>
      <c r="C39" s="1"/>
      <c r="D39" s="1"/>
      <c r="E39" s="1"/>
      <c r="F39" s="1"/>
      <c r="G39" s="1"/>
      <c r="H39" s="1"/>
      <c r="I39" s="1"/>
      <c r="J39" s="1"/>
      <c r="K39" s="1"/>
      <c r="L39" s="1"/>
      <c r="M39" s="1"/>
      <c r="N39" s="1"/>
      <c r="O39" s="1"/>
      <c r="P39" s="1"/>
      <c r="Q39" s="1"/>
      <c r="R39" s="1"/>
    </row>
    <row r="40" spans="1:18" ht="15.75" customHeight="1">
      <c r="A40" s="1"/>
      <c r="B40" s="1"/>
      <c r="C40" s="1"/>
      <c r="D40" s="1"/>
      <c r="E40" s="1"/>
      <c r="F40" s="1"/>
      <c r="G40" s="1"/>
      <c r="H40" s="1"/>
      <c r="I40" s="1"/>
      <c r="J40" s="1"/>
      <c r="K40" s="1"/>
      <c r="L40" s="1"/>
      <c r="M40" s="1"/>
      <c r="N40" s="1"/>
      <c r="O40" s="1"/>
      <c r="P40" s="1"/>
      <c r="Q40" s="1"/>
      <c r="R40" s="1"/>
    </row>
    <row r="41" spans="1:18" ht="15.75" customHeight="1">
      <c r="A41" s="1"/>
      <c r="B41" s="1"/>
      <c r="C41" s="1"/>
      <c r="D41" s="1"/>
      <c r="E41" s="1"/>
      <c r="F41" s="1"/>
      <c r="G41" s="1"/>
      <c r="H41" s="1"/>
      <c r="I41" s="1"/>
      <c r="J41" s="1"/>
      <c r="K41" s="1"/>
      <c r="L41" s="1"/>
      <c r="M41" s="1"/>
      <c r="N41" s="1"/>
      <c r="O41" s="1"/>
      <c r="P41" s="1"/>
      <c r="Q41" s="1"/>
      <c r="R41" s="1"/>
    </row>
    <row r="42" spans="1:18" ht="15.75" customHeight="1">
      <c r="A42" s="1"/>
      <c r="B42" s="1"/>
      <c r="C42" s="1"/>
      <c r="D42" s="1"/>
      <c r="E42" s="1"/>
      <c r="F42" s="1"/>
      <c r="G42" s="1"/>
      <c r="H42" s="1"/>
      <c r="I42" s="1"/>
      <c r="J42" s="1"/>
      <c r="K42" s="1"/>
      <c r="L42" s="1"/>
      <c r="M42" s="1"/>
      <c r="N42" s="1"/>
      <c r="O42" s="1"/>
      <c r="P42" s="1"/>
      <c r="Q42" s="1"/>
      <c r="R42" s="1"/>
    </row>
    <row r="43" spans="1:18" ht="15.75" customHeight="1">
      <c r="A43" s="1"/>
      <c r="B43" s="1"/>
      <c r="C43" s="1"/>
      <c r="D43" s="1"/>
      <c r="E43" s="1"/>
      <c r="F43" s="1"/>
      <c r="G43" s="1"/>
      <c r="H43" s="1"/>
      <c r="I43" s="1"/>
      <c r="J43" s="1"/>
      <c r="K43" s="1"/>
      <c r="L43" s="1"/>
      <c r="M43" s="1"/>
      <c r="N43" s="1"/>
      <c r="O43" s="1"/>
      <c r="P43" s="1"/>
      <c r="Q43" s="1"/>
      <c r="R43" s="1"/>
    </row>
    <row r="44" spans="1:18" ht="15.75" customHeight="1">
      <c r="A44" s="1"/>
      <c r="B44" s="1"/>
      <c r="C44" s="1"/>
      <c r="D44" s="1"/>
      <c r="E44" s="1"/>
      <c r="F44" s="1"/>
      <c r="G44" s="1"/>
      <c r="H44" s="1"/>
      <c r="I44" s="1"/>
      <c r="J44" s="1"/>
      <c r="K44" s="1"/>
      <c r="L44" s="1"/>
      <c r="M44" s="1"/>
      <c r="N44" s="1"/>
      <c r="O44" s="1"/>
      <c r="P44" s="1"/>
      <c r="Q44" s="1"/>
      <c r="R44" s="1"/>
    </row>
    <row r="45" spans="1:18" ht="15.75" customHeight="1">
      <c r="A45" s="1"/>
      <c r="B45" s="1"/>
      <c r="C45" s="1"/>
      <c r="D45" s="1"/>
      <c r="E45" s="1"/>
      <c r="F45" s="1"/>
      <c r="G45" s="1"/>
      <c r="H45" s="1"/>
      <c r="I45" s="1"/>
      <c r="J45" s="1"/>
      <c r="K45" s="1"/>
      <c r="L45" s="1"/>
      <c r="M45" s="1"/>
      <c r="N45" s="1"/>
      <c r="O45" s="1"/>
      <c r="P45" s="1"/>
      <c r="Q45" s="1"/>
      <c r="R45" s="1"/>
    </row>
    <row r="46" spans="1:18" ht="15.75" customHeight="1">
      <c r="A46" s="1"/>
      <c r="B46" s="1"/>
      <c r="C46" s="1"/>
      <c r="D46" s="1"/>
      <c r="E46" s="1"/>
      <c r="F46" s="1"/>
      <c r="G46" s="1"/>
      <c r="H46" s="1"/>
      <c r="I46" s="1"/>
      <c r="J46" s="1"/>
      <c r="K46" s="1"/>
      <c r="L46" s="1"/>
      <c r="M46" s="1"/>
      <c r="N46" s="1"/>
      <c r="O46" s="1"/>
      <c r="P46" s="1"/>
      <c r="Q46" s="1"/>
      <c r="R46" s="1"/>
    </row>
    <row r="47" spans="1:18" ht="15.75" customHeight="1">
      <c r="A47" s="1"/>
      <c r="B47" s="1"/>
      <c r="C47" s="1"/>
      <c r="D47" s="1"/>
      <c r="E47" s="1"/>
      <c r="F47" s="1"/>
      <c r="G47" s="1"/>
      <c r="H47" s="1"/>
      <c r="I47" s="1"/>
      <c r="J47" s="1"/>
      <c r="K47" s="1"/>
      <c r="L47" s="1"/>
      <c r="M47" s="1"/>
      <c r="N47" s="1"/>
      <c r="O47" s="1"/>
      <c r="P47" s="1"/>
      <c r="Q47" s="1"/>
      <c r="R47" s="1"/>
    </row>
    <row r="48" spans="1:18" ht="15.75" customHeight="1">
      <c r="A48" s="1"/>
      <c r="B48" s="1"/>
      <c r="C48" s="1"/>
      <c r="D48" s="1"/>
      <c r="E48" s="1"/>
      <c r="F48" s="1"/>
      <c r="G48" s="1"/>
      <c r="H48" s="1"/>
      <c r="I48" s="1"/>
      <c r="J48" s="1"/>
      <c r="K48" s="1"/>
      <c r="L48" s="1"/>
      <c r="M48" s="1"/>
      <c r="N48" s="1"/>
      <c r="O48" s="1"/>
      <c r="P48" s="1"/>
      <c r="Q48" s="1"/>
      <c r="R48" s="1"/>
    </row>
    <row r="49" spans="1:18" ht="15.75" customHeight="1">
      <c r="A49" s="1"/>
      <c r="B49" s="1"/>
      <c r="C49" s="1"/>
      <c r="D49" s="1"/>
      <c r="E49" s="1"/>
      <c r="F49" s="1"/>
      <c r="G49" s="1"/>
      <c r="H49" s="1"/>
      <c r="I49" s="1"/>
      <c r="J49" s="1"/>
      <c r="K49" s="1"/>
      <c r="L49" s="1"/>
      <c r="M49" s="1"/>
      <c r="N49" s="1"/>
      <c r="O49" s="1"/>
      <c r="P49" s="1"/>
      <c r="Q49" s="1"/>
      <c r="R49" s="1"/>
    </row>
    <row r="50" spans="1:18" ht="15.75" customHeight="1">
      <c r="A50" s="1"/>
      <c r="B50" s="1"/>
      <c r="C50" s="1"/>
      <c r="D50" s="1"/>
      <c r="E50" s="1"/>
      <c r="F50" s="1"/>
      <c r="G50" s="1"/>
      <c r="H50" s="1"/>
      <c r="I50" s="1"/>
      <c r="J50" s="1"/>
      <c r="K50" s="1"/>
      <c r="L50" s="1"/>
      <c r="M50" s="1"/>
      <c r="N50" s="1"/>
      <c r="O50" s="1"/>
      <c r="P50" s="1"/>
      <c r="Q50" s="1"/>
      <c r="R50" s="1"/>
    </row>
    <row r="51" spans="1:18" ht="15.75" customHeight="1">
      <c r="A51" s="1"/>
      <c r="B51" s="1"/>
      <c r="C51" s="1"/>
      <c r="D51" s="1"/>
      <c r="E51" s="1"/>
      <c r="F51" s="1"/>
      <c r="G51" s="1"/>
      <c r="H51" s="1"/>
      <c r="I51" s="1"/>
      <c r="J51" s="1"/>
      <c r="K51" s="1"/>
      <c r="L51" s="1"/>
      <c r="M51" s="1"/>
      <c r="N51" s="1"/>
      <c r="O51" s="1"/>
      <c r="P51" s="1"/>
      <c r="Q51" s="1"/>
      <c r="R51" s="1"/>
    </row>
    <row r="52" spans="1:18" ht="15.75" customHeight="1">
      <c r="A52" s="1"/>
      <c r="B52" s="1"/>
      <c r="C52" s="1"/>
      <c r="D52" s="1"/>
      <c r="E52" s="1"/>
      <c r="F52" s="1"/>
      <c r="G52" s="1"/>
      <c r="H52" s="1"/>
      <c r="I52" s="1"/>
      <c r="J52" s="1"/>
      <c r="K52" s="1"/>
      <c r="L52" s="1"/>
      <c r="M52" s="1"/>
      <c r="N52" s="1"/>
      <c r="O52" s="1"/>
      <c r="P52" s="1"/>
      <c r="Q52" s="1"/>
      <c r="R52" s="1"/>
    </row>
    <row r="53" spans="1:18" ht="15.75" customHeight="1">
      <c r="A53" s="1"/>
      <c r="B53" s="1"/>
      <c r="C53" s="1"/>
      <c r="D53" s="1"/>
      <c r="E53" s="1"/>
      <c r="F53" s="1"/>
      <c r="G53" s="1"/>
      <c r="H53" s="1"/>
      <c r="I53" s="1"/>
      <c r="J53" s="1"/>
      <c r="K53" s="1"/>
      <c r="L53" s="1"/>
      <c r="M53" s="1"/>
      <c r="N53" s="1"/>
      <c r="O53" s="1"/>
      <c r="P53" s="1"/>
      <c r="Q53" s="1"/>
      <c r="R53" s="1"/>
    </row>
    <row r="54" spans="1:18" ht="15.75" customHeight="1">
      <c r="A54" s="1"/>
      <c r="B54" s="92"/>
      <c r="C54" s="92"/>
      <c r="D54" s="92"/>
      <c r="E54" s="92"/>
      <c r="F54" s="92"/>
      <c r="G54" s="92"/>
      <c r="H54" s="92"/>
      <c r="I54" s="92"/>
      <c r="J54" s="92"/>
      <c r="K54" s="92"/>
      <c r="L54" s="92"/>
      <c r="M54" s="92"/>
      <c r="N54" s="92"/>
      <c r="O54" s="92"/>
      <c r="P54" s="92"/>
      <c r="Q54" s="92"/>
      <c r="R54" s="92"/>
    </row>
    <row r="55" spans="1:18" ht="15.75" customHeight="1">
      <c r="A55" s="1"/>
      <c r="B55" s="92"/>
      <c r="C55" s="92"/>
      <c r="D55" s="92"/>
      <c r="E55" s="92"/>
      <c r="F55" s="92"/>
      <c r="G55" s="92"/>
      <c r="H55" s="92"/>
      <c r="I55" s="92"/>
      <c r="J55" s="92"/>
      <c r="K55" s="92"/>
      <c r="L55" s="92"/>
      <c r="M55" s="92"/>
      <c r="N55" s="92"/>
      <c r="O55" s="92"/>
      <c r="P55" s="92"/>
      <c r="Q55" s="92"/>
      <c r="R55" s="92"/>
    </row>
    <row r="56" spans="1:18" ht="15.75" customHeight="1">
      <c r="A56" s="1"/>
      <c r="B56" s="92"/>
      <c r="C56" s="92"/>
      <c r="D56" s="92"/>
      <c r="E56" s="92"/>
      <c r="F56" s="92"/>
      <c r="G56" s="92"/>
      <c r="H56" s="92"/>
      <c r="I56" s="92"/>
      <c r="J56" s="92"/>
      <c r="K56" s="92"/>
      <c r="L56" s="92"/>
      <c r="M56" s="92"/>
      <c r="N56" s="92"/>
      <c r="O56" s="92"/>
      <c r="P56" s="92"/>
      <c r="Q56" s="92"/>
      <c r="R56" s="92"/>
    </row>
    <row r="57" spans="1:18" ht="15.75" customHeight="1">
      <c r="A57" s="1"/>
      <c r="B57" s="92"/>
      <c r="C57" s="92"/>
      <c r="D57" s="92"/>
      <c r="E57" s="92"/>
      <c r="F57" s="92"/>
      <c r="G57" s="92"/>
      <c r="H57" s="37"/>
      <c r="I57" s="37"/>
      <c r="J57" s="92"/>
      <c r="K57" s="37"/>
      <c r="L57" s="37"/>
      <c r="M57" s="92"/>
      <c r="N57" s="92"/>
      <c r="O57" s="92"/>
      <c r="P57" s="92"/>
      <c r="Q57" s="92"/>
      <c r="R57" s="92"/>
    </row>
    <row r="58" spans="1:18" ht="15.75" customHeight="1">
      <c r="A58" s="1"/>
      <c r="H58" s="37"/>
      <c r="I58" s="37"/>
      <c r="K58" s="37"/>
      <c r="L58" s="37"/>
    </row>
    <row r="59" spans="1:18" ht="15.75" customHeight="1">
      <c r="A59" s="1"/>
      <c r="H59" s="37"/>
      <c r="I59" s="37"/>
      <c r="K59" s="37"/>
      <c r="L59" s="37"/>
    </row>
    <row r="60" spans="1:18" ht="15.75" customHeight="1">
      <c r="A60" s="1"/>
      <c r="H60" s="37"/>
      <c r="I60" s="37"/>
      <c r="K60" s="37"/>
      <c r="L60" s="37"/>
    </row>
    <row r="61" spans="1:18" ht="15.75" customHeight="1">
      <c r="A61" s="1"/>
      <c r="H61" s="37"/>
      <c r="I61" s="37"/>
      <c r="K61" s="37"/>
      <c r="L61" s="37"/>
    </row>
    <row r="62" spans="1:18" ht="15.75" customHeight="1">
      <c r="A62" s="1"/>
      <c r="H62" s="37"/>
      <c r="I62" s="37"/>
      <c r="K62" s="37"/>
      <c r="L62" s="37"/>
    </row>
    <row r="63" spans="1:18" ht="15.75" customHeight="1">
      <c r="A63" s="1"/>
      <c r="H63" s="37"/>
      <c r="I63" s="37"/>
      <c r="K63" s="37"/>
      <c r="L63" s="37"/>
    </row>
    <row r="64" spans="1:18" ht="15.75" customHeight="1">
      <c r="A64" s="1"/>
      <c r="H64" s="37"/>
      <c r="I64" s="37"/>
      <c r="K64" s="37"/>
      <c r="L64" s="37"/>
    </row>
    <row r="65" spans="1:12" ht="15.75" customHeight="1">
      <c r="A65" s="1"/>
      <c r="H65" s="37"/>
      <c r="I65" s="37"/>
      <c r="K65" s="37"/>
      <c r="L65" s="37"/>
    </row>
    <row r="66" spans="1:12" ht="15.75" customHeight="1">
      <c r="A66" s="1"/>
      <c r="H66" s="37"/>
      <c r="I66" s="37"/>
      <c r="K66" s="37"/>
      <c r="L66" s="37"/>
    </row>
    <row r="67" spans="1:12" ht="15.75" customHeight="1">
      <c r="A67" s="1"/>
      <c r="H67" s="37"/>
      <c r="I67" s="37"/>
      <c r="K67" s="37"/>
      <c r="L67" s="37"/>
    </row>
    <row r="68" spans="1:12" ht="15.75" customHeight="1">
      <c r="A68" s="1"/>
      <c r="H68" s="37"/>
      <c r="I68" s="37"/>
      <c r="K68" s="37"/>
      <c r="L68" s="37"/>
    </row>
    <row r="69" spans="1:12" ht="15.75" customHeight="1">
      <c r="A69" s="1"/>
      <c r="H69" s="37"/>
      <c r="I69" s="37"/>
      <c r="K69" s="37"/>
      <c r="L69" s="37"/>
    </row>
    <row r="70" spans="1:12" ht="15.75" customHeight="1">
      <c r="A70" s="1"/>
      <c r="H70" s="37"/>
      <c r="I70" s="37"/>
      <c r="K70" s="37"/>
      <c r="L70" s="37"/>
    </row>
    <row r="71" spans="1:12" ht="15.75" customHeight="1">
      <c r="A71" s="1"/>
      <c r="H71" s="37"/>
      <c r="I71" s="37"/>
      <c r="K71" s="37"/>
      <c r="L71" s="37"/>
    </row>
    <row r="72" spans="1:12" ht="15.75" customHeight="1">
      <c r="A72" s="1"/>
      <c r="H72" s="37"/>
      <c r="I72" s="37"/>
      <c r="K72" s="37"/>
      <c r="L72" s="37"/>
    </row>
    <row r="73" spans="1:12" ht="15.75" customHeight="1">
      <c r="A73" s="1"/>
      <c r="H73" s="37"/>
      <c r="I73" s="37"/>
      <c r="K73" s="37"/>
      <c r="L73" s="37"/>
    </row>
    <row r="74" spans="1:12" ht="15.75" customHeight="1">
      <c r="A74" s="1"/>
      <c r="H74" s="37"/>
      <c r="I74" s="37"/>
      <c r="K74" s="37"/>
      <c r="L74" s="37"/>
    </row>
    <row r="75" spans="1:12" ht="15.75" customHeight="1">
      <c r="A75" s="1"/>
      <c r="H75" s="37"/>
      <c r="I75" s="37"/>
      <c r="K75" s="37"/>
      <c r="L75" s="37"/>
    </row>
    <row r="76" spans="1:12" ht="15.75" customHeight="1">
      <c r="A76" s="1"/>
      <c r="H76" s="37"/>
      <c r="I76" s="37"/>
      <c r="K76" s="37"/>
      <c r="L76" s="37"/>
    </row>
    <row r="77" spans="1:12" ht="15.75" customHeight="1">
      <c r="A77" s="1"/>
      <c r="H77" s="37"/>
      <c r="I77" s="37"/>
      <c r="K77" s="37"/>
      <c r="L77" s="37"/>
    </row>
    <row r="78" spans="1:12" ht="15.75" customHeight="1">
      <c r="A78" s="1"/>
      <c r="H78" s="37"/>
      <c r="I78" s="37"/>
      <c r="K78" s="37"/>
      <c r="L78" s="37"/>
    </row>
    <row r="79" spans="1:12" ht="15.75" customHeight="1">
      <c r="A79" s="1"/>
      <c r="H79" s="37"/>
      <c r="I79" s="37"/>
      <c r="K79" s="37"/>
      <c r="L79" s="37"/>
    </row>
    <row r="80" spans="1:12" ht="15.75" customHeight="1">
      <c r="A80" s="1"/>
      <c r="H80" s="37"/>
      <c r="I80" s="37"/>
      <c r="K80" s="37"/>
      <c r="L80" s="37"/>
    </row>
    <row r="81" spans="1:12" ht="15.75" customHeight="1">
      <c r="A81" s="1"/>
      <c r="H81" s="37"/>
      <c r="I81" s="37"/>
      <c r="K81" s="37"/>
      <c r="L81" s="37"/>
    </row>
    <row r="82" spans="1:12" ht="15.75" customHeight="1">
      <c r="A82" s="1"/>
      <c r="H82" s="37"/>
      <c r="I82" s="37"/>
      <c r="K82" s="37"/>
      <c r="L82" s="37"/>
    </row>
    <row r="83" spans="1:12" ht="15.75" customHeight="1">
      <c r="A83" s="1"/>
      <c r="H83" s="37"/>
      <c r="I83" s="37"/>
      <c r="K83" s="37"/>
      <c r="L83" s="37"/>
    </row>
    <row r="84" spans="1:12" ht="15.75" customHeight="1">
      <c r="A84" s="1"/>
      <c r="H84" s="37"/>
      <c r="I84" s="37"/>
      <c r="K84" s="37"/>
      <c r="L84" s="37"/>
    </row>
    <row r="85" spans="1:12" ht="15.75" customHeight="1">
      <c r="A85" s="1"/>
      <c r="H85" s="37"/>
      <c r="I85" s="37"/>
      <c r="K85" s="37"/>
      <c r="L85" s="37"/>
    </row>
    <row r="86" spans="1:12" ht="15.75" customHeight="1">
      <c r="A86" s="1"/>
      <c r="H86" s="37"/>
      <c r="I86" s="37"/>
      <c r="K86" s="37"/>
      <c r="L86" s="37"/>
    </row>
    <row r="87" spans="1:12" ht="15.75" customHeight="1">
      <c r="A87" s="1"/>
      <c r="H87" s="37"/>
      <c r="I87" s="37"/>
      <c r="K87" s="37"/>
      <c r="L87" s="37"/>
    </row>
    <row r="88" spans="1:12" ht="15.75" customHeight="1">
      <c r="A88" s="1"/>
      <c r="H88" s="37"/>
      <c r="I88" s="37"/>
      <c r="K88" s="37"/>
      <c r="L88" s="37"/>
    </row>
    <row r="89" spans="1:12" ht="15.75" customHeight="1">
      <c r="A89" s="1"/>
      <c r="H89" s="37"/>
      <c r="I89" s="37"/>
      <c r="K89" s="37"/>
      <c r="L89" s="37"/>
    </row>
    <row r="90" spans="1:12" ht="15.75" customHeight="1">
      <c r="A90" s="1"/>
      <c r="H90" s="37"/>
      <c r="I90" s="37"/>
      <c r="K90" s="37"/>
      <c r="L90" s="37"/>
    </row>
    <row r="91" spans="1:12" ht="15.75" customHeight="1">
      <c r="A91" s="1"/>
      <c r="H91" s="37"/>
      <c r="I91" s="37"/>
      <c r="K91" s="37"/>
      <c r="L91" s="37"/>
    </row>
    <row r="92" spans="1:12" ht="15.75" customHeight="1">
      <c r="A92" s="1"/>
      <c r="H92" s="37"/>
      <c r="I92" s="37"/>
      <c r="K92" s="37"/>
      <c r="L92" s="37"/>
    </row>
    <row r="93" spans="1:12" ht="15.75" customHeight="1">
      <c r="A93" s="1"/>
      <c r="H93" s="37"/>
      <c r="I93" s="37"/>
      <c r="K93" s="37"/>
      <c r="L93" s="37"/>
    </row>
    <row r="94" spans="1:12" ht="15.75" customHeight="1">
      <c r="A94" s="1"/>
      <c r="H94" s="37"/>
      <c r="I94" s="37"/>
      <c r="K94" s="37"/>
      <c r="L94" s="37"/>
    </row>
    <row r="95" spans="1:12" ht="15.75" customHeight="1">
      <c r="A95" s="1"/>
      <c r="H95" s="37"/>
      <c r="I95" s="37"/>
      <c r="K95" s="37"/>
      <c r="L95" s="37"/>
    </row>
    <row r="96" spans="1:12" ht="15.75" customHeight="1">
      <c r="A96" s="1"/>
      <c r="H96" s="37"/>
      <c r="I96" s="37"/>
      <c r="K96" s="37"/>
      <c r="L96" s="37"/>
    </row>
    <row r="97" spans="1:12" ht="15.75" customHeight="1">
      <c r="A97" s="1"/>
      <c r="H97" s="37"/>
      <c r="I97" s="37"/>
      <c r="K97" s="37"/>
      <c r="L97" s="37"/>
    </row>
    <row r="98" spans="1:12" ht="15.75" customHeight="1">
      <c r="A98" s="1"/>
      <c r="H98" s="37"/>
      <c r="I98" s="37"/>
      <c r="K98" s="37"/>
      <c r="L98" s="37"/>
    </row>
    <row r="99" spans="1:12" ht="15.75" customHeight="1">
      <c r="A99" s="1"/>
      <c r="H99" s="37"/>
      <c r="I99" s="37"/>
      <c r="K99" s="37"/>
      <c r="L99" s="37"/>
    </row>
    <row r="100" spans="1:12" ht="15.75" customHeight="1">
      <c r="A100" s="1"/>
      <c r="H100" s="37"/>
      <c r="I100" s="37"/>
      <c r="K100" s="37"/>
      <c r="L100" s="37"/>
    </row>
    <row r="101" spans="1:12" ht="15.75" customHeight="1">
      <c r="A101" s="1"/>
      <c r="H101" s="37"/>
      <c r="I101" s="37"/>
      <c r="K101" s="37"/>
      <c r="L101" s="37"/>
    </row>
    <row r="102" spans="1:12" ht="15.75" customHeight="1">
      <c r="A102" s="1"/>
      <c r="H102" s="37"/>
      <c r="I102" s="37"/>
      <c r="K102" s="37"/>
      <c r="L102" s="37"/>
    </row>
    <row r="103" spans="1:12" ht="15.75" customHeight="1">
      <c r="A103" s="1"/>
      <c r="H103" s="37"/>
      <c r="I103" s="37"/>
      <c r="K103" s="37"/>
      <c r="L103" s="37"/>
    </row>
    <row r="104" spans="1:12" ht="15.75" customHeight="1">
      <c r="A104" s="1"/>
      <c r="H104" s="37"/>
      <c r="I104" s="37"/>
      <c r="K104" s="37"/>
      <c r="L104" s="37"/>
    </row>
    <row r="105" spans="1:12" ht="15.75" customHeight="1">
      <c r="A105" s="1"/>
      <c r="H105" s="37"/>
      <c r="I105" s="37"/>
      <c r="K105" s="37"/>
      <c r="L105" s="37"/>
    </row>
    <row r="106" spans="1:12" ht="15.75" customHeight="1">
      <c r="A106" s="1"/>
      <c r="H106" s="37"/>
      <c r="I106" s="37"/>
      <c r="K106" s="37"/>
      <c r="L106" s="37"/>
    </row>
    <row r="107" spans="1:12" ht="15.75" customHeight="1">
      <c r="A107" s="1"/>
      <c r="H107" s="37"/>
      <c r="I107" s="37"/>
      <c r="K107" s="37"/>
      <c r="L107" s="37"/>
    </row>
    <row r="108" spans="1:12" ht="15.75" customHeight="1">
      <c r="A108" s="1"/>
      <c r="H108" s="37"/>
      <c r="I108" s="37"/>
      <c r="K108" s="37"/>
      <c r="L108" s="37"/>
    </row>
    <row r="109" spans="1:12" ht="15.75" customHeight="1">
      <c r="A109" s="1"/>
      <c r="H109" s="37"/>
      <c r="I109" s="37"/>
      <c r="K109" s="37"/>
      <c r="L109" s="37"/>
    </row>
    <row r="110" spans="1:12" ht="15.75" customHeight="1">
      <c r="A110" s="1"/>
      <c r="H110" s="37"/>
      <c r="I110" s="37"/>
      <c r="K110" s="37"/>
      <c r="L110" s="37"/>
    </row>
    <row r="111" spans="1:12" ht="15.75" customHeight="1">
      <c r="A111" s="1"/>
      <c r="H111" s="37"/>
      <c r="I111" s="37"/>
      <c r="K111" s="37"/>
      <c r="L111" s="37"/>
    </row>
    <row r="112" spans="1:12" ht="15.75" customHeight="1">
      <c r="A112" s="1"/>
      <c r="H112" s="37"/>
      <c r="I112" s="37"/>
      <c r="K112" s="37"/>
      <c r="L112" s="37"/>
    </row>
    <row r="113" spans="1:12" ht="15.75" customHeight="1">
      <c r="A113" s="1"/>
      <c r="H113" s="37"/>
      <c r="I113" s="37"/>
      <c r="K113" s="37"/>
      <c r="L113" s="37"/>
    </row>
    <row r="114" spans="1:12" ht="15.75" customHeight="1">
      <c r="A114" s="1"/>
      <c r="H114" s="37"/>
      <c r="I114" s="37"/>
      <c r="K114" s="37"/>
      <c r="L114" s="37"/>
    </row>
    <row r="115" spans="1:12" ht="15.75" customHeight="1">
      <c r="A115" s="1"/>
      <c r="H115" s="37"/>
      <c r="I115" s="37"/>
      <c r="K115" s="37"/>
      <c r="L115" s="37"/>
    </row>
    <row r="116" spans="1:12" ht="15.75" customHeight="1">
      <c r="A116" s="1"/>
      <c r="H116" s="37"/>
      <c r="I116" s="37"/>
      <c r="K116" s="37"/>
      <c r="L116" s="37"/>
    </row>
    <row r="117" spans="1:12" ht="15.75" customHeight="1">
      <c r="A117" s="1"/>
      <c r="H117" s="37"/>
      <c r="I117" s="37"/>
      <c r="K117" s="37"/>
      <c r="L117" s="37"/>
    </row>
    <row r="118" spans="1:12" ht="15.75" customHeight="1">
      <c r="A118" s="1"/>
      <c r="H118" s="37"/>
      <c r="I118" s="37"/>
      <c r="K118" s="37"/>
      <c r="L118" s="37"/>
    </row>
    <row r="119" spans="1:12" ht="15.75" customHeight="1">
      <c r="A119" s="1"/>
      <c r="H119" s="37"/>
      <c r="I119" s="37"/>
      <c r="K119" s="37"/>
      <c r="L119" s="37"/>
    </row>
    <row r="120" spans="1:12" ht="15.75" customHeight="1">
      <c r="A120" s="1"/>
      <c r="H120" s="37"/>
      <c r="I120" s="37"/>
      <c r="K120" s="37"/>
      <c r="L120" s="37"/>
    </row>
    <row r="121" spans="1:12" ht="15.75" customHeight="1">
      <c r="A121" s="1"/>
      <c r="H121" s="37"/>
      <c r="I121" s="37"/>
      <c r="K121" s="37"/>
      <c r="L121" s="37"/>
    </row>
    <row r="122" spans="1:12" ht="15.75" customHeight="1">
      <c r="A122" s="1"/>
      <c r="H122" s="37"/>
      <c r="I122" s="37"/>
      <c r="K122" s="37"/>
      <c r="L122" s="37"/>
    </row>
    <row r="123" spans="1:12" ht="15.75" customHeight="1">
      <c r="A123" s="1"/>
      <c r="H123" s="37"/>
      <c r="I123" s="37"/>
      <c r="K123" s="37"/>
      <c r="L123" s="37"/>
    </row>
    <row r="124" spans="1:12" ht="15.75" customHeight="1">
      <c r="A124" s="1"/>
      <c r="H124" s="37"/>
      <c r="I124" s="37"/>
      <c r="K124" s="37"/>
      <c r="L124" s="37"/>
    </row>
    <row r="125" spans="1:12" ht="15.75" customHeight="1">
      <c r="A125" s="1"/>
      <c r="H125" s="37"/>
      <c r="I125" s="37"/>
      <c r="K125" s="37"/>
      <c r="L125" s="37"/>
    </row>
    <row r="126" spans="1:12" ht="15.75" customHeight="1">
      <c r="A126" s="1"/>
      <c r="H126" s="37"/>
      <c r="I126" s="37"/>
      <c r="K126" s="37"/>
      <c r="L126" s="37"/>
    </row>
    <row r="127" spans="1:12" ht="15.75" customHeight="1">
      <c r="A127" s="1"/>
      <c r="H127" s="37"/>
      <c r="I127" s="37"/>
      <c r="K127" s="37"/>
      <c r="L127" s="37"/>
    </row>
    <row r="128" spans="1:12" ht="15.75" customHeight="1">
      <c r="A128" s="1"/>
      <c r="H128" s="37"/>
      <c r="I128" s="37"/>
      <c r="K128" s="37"/>
      <c r="L128" s="37"/>
    </row>
    <row r="129" spans="1:12" ht="15.75" customHeight="1">
      <c r="A129" s="1"/>
      <c r="H129" s="37"/>
      <c r="I129" s="37"/>
      <c r="K129" s="37"/>
      <c r="L129" s="37"/>
    </row>
    <row r="130" spans="1:12" ht="15.75" customHeight="1">
      <c r="A130" s="1"/>
      <c r="H130" s="37"/>
      <c r="I130" s="37"/>
      <c r="K130" s="37"/>
      <c r="L130" s="37"/>
    </row>
    <row r="131" spans="1:12" ht="15.75" customHeight="1">
      <c r="A131" s="1"/>
      <c r="H131" s="37"/>
      <c r="I131" s="37"/>
      <c r="K131" s="37"/>
      <c r="L131" s="37"/>
    </row>
    <row r="132" spans="1:12" ht="15.75" customHeight="1">
      <c r="A132" s="1"/>
      <c r="H132" s="37"/>
      <c r="I132" s="37"/>
      <c r="K132" s="37"/>
      <c r="L132" s="37"/>
    </row>
    <row r="133" spans="1:12" ht="15.75" customHeight="1">
      <c r="A133" s="1"/>
      <c r="H133" s="37"/>
      <c r="I133" s="37"/>
      <c r="K133" s="37"/>
      <c r="L133" s="37"/>
    </row>
    <row r="134" spans="1:12" ht="15.75" customHeight="1">
      <c r="A134" s="1"/>
      <c r="H134" s="37"/>
      <c r="I134" s="37"/>
      <c r="K134" s="37"/>
      <c r="L134" s="37"/>
    </row>
    <row r="135" spans="1:12" ht="15.75" customHeight="1">
      <c r="A135" s="1"/>
      <c r="H135" s="37"/>
      <c r="I135" s="37"/>
      <c r="K135" s="37"/>
      <c r="L135" s="37"/>
    </row>
    <row r="136" spans="1:12" ht="15.75" customHeight="1">
      <c r="A136" s="1"/>
      <c r="H136" s="37"/>
      <c r="I136" s="37"/>
      <c r="K136" s="37"/>
      <c r="L136" s="37"/>
    </row>
    <row r="137" spans="1:12" ht="15.75" customHeight="1">
      <c r="A137" s="1"/>
      <c r="H137" s="37"/>
      <c r="I137" s="37"/>
      <c r="K137" s="37"/>
      <c r="L137" s="37"/>
    </row>
    <row r="138" spans="1:12" ht="15.75" customHeight="1">
      <c r="A138" s="1"/>
      <c r="H138" s="37"/>
      <c r="I138" s="37"/>
      <c r="K138" s="37"/>
      <c r="L138" s="37"/>
    </row>
    <row r="139" spans="1:12" ht="15.75" customHeight="1">
      <c r="A139" s="1"/>
      <c r="H139" s="37"/>
      <c r="I139" s="37"/>
      <c r="K139" s="37"/>
      <c r="L139" s="37"/>
    </row>
    <row r="140" spans="1:12" ht="15.75" customHeight="1">
      <c r="A140" s="1"/>
      <c r="H140" s="37"/>
      <c r="I140" s="37"/>
      <c r="K140" s="37"/>
      <c r="L140" s="37"/>
    </row>
    <row r="141" spans="1:12" ht="15.75" customHeight="1">
      <c r="A141" s="1"/>
      <c r="H141" s="37"/>
      <c r="I141" s="37"/>
      <c r="K141" s="37"/>
      <c r="L141" s="37"/>
    </row>
    <row r="142" spans="1:12" ht="15.75" customHeight="1">
      <c r="A142" s="1"/>
      <c r="H142" s="37"/>
      <c r="I142" s="37"/>
      <c r="K142" s="37"/>
      <c r="L142" s="37"/>
    </row>
    <row r="143" spans="1:12" ht="15.75" customHeight="1">
      <c r="A143" s="1"/>
      <c r="H143" s="37"/>
      <c r="I143" s="37"/>
      <c r="K143" s="37"/>
      <c r="L143" s="37"/>
    </row>
    <row r="144" spans="1:12" ht="15.75" customHeight="1">
      <c r="A144" s="1"/>
      <c r="H144" s="37"/>
      <c r="I144" s="37"/>
      <c r="K144" s="37"/>
      <c r="L144" s="37"/>
    </row>
    <row r="145" spans="1:12" ht="15.75" customHeight="1">
      <c r="A145" s="1"/>
      <c r="H145" s="37"/>
      <c r="I145" s="37"/>
      <c r="K145" s="37"/>
      <c r="L145" s="37"/>
    </row>
    <row r="146" spans="1:12" ht="15.75" customHeight="1">
      <c r="A146" s="1"/>
      <c r="H146" s="37"/>
      <c r="I146" s="37"/>
      <c r="K146" s="37"/>
      <c r="L146" s="37"/>
    </row>
    <row r="147" spans="1:12" ht="15.75" customHeight="1">
      <c r="A147" s="1"/>
      <c r="H147" s="37"/>
      <c r="I147" s="37"/>
      <c r="K147" s="37"/>
      <c r="L147" s="37"/>
    </row>
    <row r="148" spans="1:12" ht="15.75" customHeight="1">
      <c r="A148" s="1"/>
      <c r="H148" s="37"/>
      <c r="I148" s="37"/>
      <c r="K148" s="37"/>
      <c r="L148" s="37"/>
    </row>
    <row r="149" spans="1:12" ht="15.75" customHeight="1">
      <c r="A149" s="1"/>
      <c r="H149" s="37"/>
      <c r="I149" s="37"/>
      <c r="K149" s="37"/>
      <c r="L149" s="37"/>
    </row>
    <row r="150" spans="1:12" ht="15.75" customHeight="1">
      <c r="A150" s="1"/>
      <c r="H150" s="37"/>
      <c r="I150" s="37"/>
      <c r="K150" s="37"/>
      <c r="L150" s="37"/>
    </row>
    <row r="151" spans="1:12" ht="15.75" customHeight="1">
      <c r="A151" s="1"/>
      <c r="H151" s="37"/>
      <c r="I151" s="37"/>
      <c r="K151" s="37"/>
      <c r="L151" s="37"/>
    </row>
    <row r="152" spans="1:12" ht="15.75" customHeight="1">
      <c r="A152" s="1"/>
      <c r="H152" s="37"/>
      <c r="I152" s="37"/>
      <c r="K152" s="37"/>
      <c r="L152" s="37"/>
    </row>
    <row r="153" spans="1:12" ht="15.75" customHeight="1">
      <c r="A153" s="1"/>
      <c r="H153" s="37"/>
      <c r="I153" s="37"/>
      <c r="K153" s="37"/>
      <c r="L153" s="37"/>
    </row>
    <row r="154" spans="1:12" ht="15.75" customHeight="1">
      <c r="A154" s="1"/>
      <c r="H154" s="37"/>
      <c r="I154" s="37"/>
      <c r="K154" s="37"/>
      <c r="L154" s="37"/>
    </row>
    <row r="155" spans="1:12" ht="15.75" customHeight="1">
      <c r="A155" s="1"/>
      <c r="H155" s="37"/>
      <c r="I155" s="37"/>
      <c r="K155" s="37"/>
      <c r="L155" s="37"/>
    </row>
    <row r="156" spans="1:12" ht="15.75" customHeight="1">
      <c r="A156" s="1"/>
      <c r="H156" s="37"/>
      <c r="I156" s="37"/>
      <c r="K156" s="37"/>
      <c r="L156" s="37"/>
    </row>
    <row r="157" spans="1:12" ht="15.75" customHeight="1">
      <c r="A157" s="1"/>
      <c r="H157" s="37"/>
      <c r="I157" s="37"/>
      <c r="K157" s="37"/>
      <c r="L157" s="37"/>
    </row>
    <row r="158" spans="1:12" ht="15.75" customHeight="1">
      <c r="A158" s="1"/>
      <c r="H158" s="37"/>
      <c r="I158" s="37"/>
      <c r="K158" s="37"/>
      <c r="L158" s="37"/>
    </row>
    <row r="159" spans="1:12" ht="15.75" customHeight="1">
      <c r="A159" s="1"/>
      <c r="H159" s="37"/>
      <c r="I159" s="37"/>
      <c r="K159" s="37"/>
      <c r="L159" s="37"/>
    </row>
    <row r="160" spans="1:12" ht="15.75" customHeight="1">
      <c r="A160" s="1"/>
      <c r="H160" s="37"/>
      <c r="I160" s="37"/>
      <c r="K160" s="37"/>
      <c r="L160" s="37"/>
    </row>
    <row r="161" spans="1:12" ht="15.75" customHeight="1">
      <c r="A161" s="1"/>
      <c r="H161" s="37"/>
      <c r="I161" s="37"/>
      <c r="K161" s="37"/>
      <c r="L161" s="37"/>
    </row>
    <row r="162" spans="1:12" ht="15.75" customHeight="1">
      <c r="A162" s="1"/>
      <c r="H162" s="37"/>
      <c r="I162" s="37"/>
      <c r="K162" s="37"/>
      <c r="L162" s="37"/>
    </row>
    <row r="163" spans="1:12" ht="15.75" customHeight="1">
      <c r="A163" s="1"/>
      <c r="H163" s="37"/>
      <c r="I163" s="37"/>
      <c r="K163" s="37"/>
      <c r="L163" s="37"/>
    </row>
    <row r="164" spans="1:12" ht="15.75" customHeight="1">
      <c r="A164" s="1"/>
      <c r="H164" s="37"/>
      <c r="I164" s="37"/>
      <c r="K164" s="37"/>
      <c r="L164" s="37"/>
    </row>
    <row r="165" spans="1:12" ht="15.75" customHeight="1">
      <c r="A165" s="1"/>
      <c r="H165" s="37"/>
      <c r="I165" s="37"/>
      <c r="K165" s="37"/>
      <c r="L165" s="37"/>
    </row>
    <row r="166" spans="1:12" ht="15.75" customHeight="1">
      <c r="A166" s="1"/>
      <c r="H166" s="37"/>
      <c r="I166" s="37"/>
      <c r="K166" s="37"/>
      <c r="L166" s="37"/>
    </row>
    <row r="167" spans="1:12" ht="15.75" customHeight="1">
      <c r="A167" s="1"/>
      <c r="H167" s="37"/>
      <c r="I167" s="37"/>
      <c r="K167" s="37"/>
      <c r="L167" s="37"/>
    </row>
    <row r="168" spans="1:12" ht="15.75" customHeight="1">
      <c r="A168" s="1"/>
      <c r="H168" s="37"/>
      <c r="I168" s="37"/>
      <c r="K168" s="37"/>
      <c r="L168" s="37"/>
    </row>
    <row r="169" spans="1:12" ht="15.75" customHeight="1">
      <c r="A169" s="1"/>
      <c r="H169" s="37"/>
      <c r="I169" s="37"/>
      <c r="K169" s="37"/>
      <c r="L169" s="37"/>
    </row>
    <row r="170" spans="1:12" ht="15.75" customHeight="1">
      <c r="A170" s="1"/>
      <c r="H170" s="37"/>
      <c r="I170" s="37"/>
      <c r="K170" s="37"/>
      <c r="L170" s="37"/>
    </row>
    <row r="171" spans="1:12" ht="15.75" customHeight="1">
      <c r="A171" s="1"/>
      <c r="H171" s="37"/>
      <c r="I171" s="37"/>
      <c r="K171" s="37"/>
      <c r="L171" s="37"/>
    </row>
    <row r="172" spans="1:12" ht="15.75" customHeight="1">
      <c r="A172" s="1"/>
      <c r="H172" s="37"/>
      <c r="I172" s="37"/>
      <c r="K172" s="37"/>
      <c r="L172" s="37"/>
    </row>
    <row r="173" spans="1:12" ht="15.75" customHeight="1">
      <c r="A173" s="1"/>
      <c r="H173" s="37"/>
      <c r="I173" s="37"/>
      <c r="K173" s="37"/>
      <c r="L173" s="37"/>
    </row>
    <row r="174" spans="1:12" ht="15.75" customHeight="1">
      <c r="A174" s="1"/>
      <c r="H174" s="37"/>
      <c r="I174" s="37"/>
      <c r="K174" s="37"/>
      <c r="L174" s="37"/>
    </row>
    <row r="175" spans="1:12" ht="15.75" customHeight="1">
      <c r="A175" s="1"/>
      <c r="H175" s="37"/>
      <c r="I175" s="37"/>
      <c r="K175" s="37"/>
      <c r="L175" s="37"/>
    </row>
    <row r="176" spans="1:12" ht="15.75" customHeight="1">
      <c r="A176" s="1"/>
      <c r="H176" s="37"/>
      <c r="I176" s="37"/>
      <c r="K176" s="37"/>
      <c r="L176" s="37"/>
    </row>
    <row r="177" spans="1:12" ht="15.75" customHeight="1">
      <c r="A177" s="1"/>
      <c r="H177" s="37"/>
      <c r="I177" s="37"/>
      <c r="K177" s="37"/>
      <c r="L177" s="37"/>
    </row>
    <row r="178" spans="1:12" ht="15.75" customHeight="1">
      <c r="A178" s="1"/>
      <c r="H178" s="37"/>
      <c r="I178" s="37"/>
      <c r="K178" s="37"/>
      <c r="L178" s="37"/>
    </row>
    <row r="179" spans="1:12" ht="15.75" customHeight="1">
      <c r="A179" s="1"/>
      <c r="H179" s="37"/>
      <c r="I179" s="37"/>
      <c r="K179" s="37"/>
      <c r="L179" s="37"/>
    </row>
    <row r="180" spans="1:12" ht="15.75" customHeight="1">
      <c r="A180" s="1"/>
      <c r="H180" s="37"/>
      <c r="I180" s="37"/>
      <c r="K180" s="37"/>
      <c r="L180" s="37"/>
    </row>
    <row r="181" spans="1:12" ht="15.75" customHeight="1">
      <c r="A181" s="1"/>
      <c r="H181" s="37"/>
      <c r="I181" s="37"/>
      <c r="K181" s="37"/>
      <c r="L181" s="37"/>
    </row>
    <row r="182" spans="1:12" ht="15.75" customHeight="1">
      <c r="A182" s="1"/>
      <c r="H182" s="37"/>
      <c r="I182" s="37"/>
      <c r="K182" s="37"/>
      <c r="L182" s="37"/>
    </row>
    <row r="183" spans="1:12" ht="15.75" customHeight="1">
      <c r="A183" s="1"/>
      <c r="H183" s="37"/>
      <c r="I183" s="37"/>
      <c r="K183" s="37"/>
      <c r="L183" s="37"/>
    </row>
    <row r="184" spans="1:12" ht="15.75" customHeight="1">
      <c r="A184" s="1"/>
      <c r="H184" s="37"/>
      <c r="I184" s="37"/>
      <c r="K184" s="37"/>
      <c r="L184" s="37"/>
    </row>
    <row r="185" spans="1:12" ht="15.75" customHeight="1">
      <c r="A185" s="1"/>
      <c r="H185" s="37"/>
      <c r="I185" s="37"/>
      <c r="K185" s="37"/>
      <c r="L185" s="37"/>
    </row>
    <row r="186" spans="1:12" ht="15.75" customHeight="1">
      <c r="A186" s="1"/>
      <c r="H186" s="37"/>
      <c r="I186" s="37"/>
      <c r="K186" s="37"/>
      <c r="L186" s="37"/>
    </row>
    <row r="187" spans="1:12" ht="15.75" customHeight="1">
      <c r="A187" s="1"/>
      <c r="H187" s="37"/>
      <c r="I187" s="37"/>
      <c r="K187" s="37"/>
      <c r="L187" s="37"/>
    </row>
    <row r="188" spans="1:12" ht="15.75" customHeight="1">
      <c r="A188" s="1"/>
      <c r="H188" s="37"/>
      <c r="I188" s="37"/>
      <c r="K188" s="37"/>
      <c r="L188" s="37"/>
    </row>
    <row r="189" spans="1:12" ht="15.75" customHeight="1">
      <c r="A189" s="1"/>
      <c r="H189" s="37"/>
      <c r="I189" s="37"/>
      <c r="K189" s="37"/>
      <c r="L189" s="37"/>
    </row>
    <row r="190" spans="1:12" ht="15.75" customHeight="1">
      <c r="A190" s="1"/>
      <c r="H190" s="37"/>
      <c r="I190" s="37"/>
      <c r="K190" s="37"/>
      <c r="L190" s="37"/>
    </row>
    <row r="191" spans="1:12" ht="15.75" customHeight="1">
      <c r="A191" s="1"/>
      <c r="H191" s="37"/>
      <c r="I191" s="37"/>
      <c r="K191" s="37"/>
      <c r="L191" s="37"/>
    </row>
    <row r="192" spans="1:12" ht="15.75" customHeight="1">
      <c r="A192" s="1"/>
      <c r="H192" s="37"/>
      <c r="I192" s="37"/>
      <c r="K192" s="37"/>
      <c r="L192" s="37"/>
    </row>
    <row r="193" spans="1:12" ht="15.75" customHeight="1">
      <c r="A193" s="1"/>
      <c r="H193" s="37"/>
      <c r="I193" s="37"/>
      <c r="K193" s="37"/>
      <c r="L193" s="37"/>
    </row>
    <row r="194" spans="1:12" ht="15.75" customHeight="1">
      <c r="A194" s="1"/>
      <c r="H194" s="37"/>
      <c r="I194" s="37"/>
      <c r="K194" s="37"/>
      <c r="L194" s="37"/>
    </row>
    <row r="195" spans="1:12" ht="15.75" customHeight="1">
      <c r="A195" s="1"/>
      <c r="H195" s="37"/>
      <c r="I195" s="37"/>
      <c r="K195" s="37"/>
      <c r="L195" s="37"/>
    </row>
    <row r="196" spans="1:12" ht="15.75" customHeight="1">
      <c r="A196" s="1"/>
      <c r="H196" s="37"/>
      <c r="I196" s="37"/>
      <c r="K196" s="37"/>
      <c r="L196" s="37"/>
    </row>
    <row r="197" spans="1:12" ht="15.75" customHeight="1">
      <c r="A197" s="1"/>
      <c r="H197" s="37"/>
      <c r="I197" s="37"/>
      <c r="K197" s="37"/>
      <c r="L197" s="37"/>
    </row>
    <row r="198" spans="1:12" ht="15.75" customHeight="1">
      <c r="A198" s="1"/>
      <c r="H198" s="37"/>
      <c r="I198" s="37"/>
      <c r="K198" s="37"/>
      <c r="L198" s="37"/>
    </row>
    <row r="199" spans="1:12" ht="15.75" customHeight="1">
      <c r="A199" s="1"/>
      <c r="H199" s="37"/>
      <c r="I199" s="37"/>
      <c r="K199" s="37"/>
      <c r="L199" s="37"/>
    </row>
    <row r="200" spans="1:12" ht="15.75" customHeight="1">
      <c r="A200" s="1"/>
      <c r="H200" s="37"/>
      <c r="I200" s="37"/>
      <c r="K200" s="37"/>
      <c r="L200" s="37"/>
    </row>
    <row r="201" spans="1:12" ht="15.75" customHeight="1">
      <c r="A201" s="1"/>
      <c r="H201" s="37"/>
      <c r="I201" s="37"/>
      <c r="K201" s="37"/>
      <c r="L201" s="37"/>
    </row>
    <row r="202" spans="1:12" ht="15.75" customHeight="1">
      <c r="A202" s="1"/>
      <c r="H202" s="37"/>
      <c r="I202" s="37"/>
      <c r="K202" s="37"/>
      <c r="L202" s="37"/>
    </row>
    <row r="203" spans="1:12" ht="15.75" customHeight="1">
      <c r="A203" s="1"/>
      <c r="H203" s="37"/>
      <c r="I203" s="37"/>
      <c r="K203" s="37"/>
      <c r="L203" s="37"/>
    </row>
    <row r="204" spans="1:12" ht="15.75" customHeight="1">
      <c r="A204" s="1"/>
      <c r="H204" s="37"/>
      <c r="I204" s="37"/>
      <c r="K204" s="37"/>
      <c r="L204" s="37"/>
    </row>
    <row r="205" spans="1:12" ht="15.75" customHeight="1">
      <c r="A205" s="1"/>
      <c r="H205" s="37"/>
      <c r="I205" s="37"/>
      <c r="K205" s="37"/>
      <c r="L205" s="37"/>
    </row>
    <row r="206" spans="1:12" ht="15.75" customHeight="1">
      <c r="A206" s="1"/>
      <c r="H206" s="37"/>
      <c r="I206" s="37"/>
      <c r="K206" s="37"/>
      <c r="L206" s="37"/>
    </row>
    <row r="207" spans="1:12" ht="15.75" customHeight="1">
      <c r="A207" s="1"/>
      <c r="H207" s="37"/>
      <c r="I207" s="37"/>
      <c r="K207" s="37"/>
      <c r="L207" s="37"/>
    </row>
    <row r="208" spans="1:12" ht="15.75" customHeight="1">
      <c r="A208" s="1"/>
      <c r="H208" s="37"/>
      <c r="I208" s="37"/>
      <c r="K208" s="37"/>
      <c r="L208" s="37"/>
    </row>
    <row r="209" spans="1:12" ht="15.75" customHeight="1">
      <c r="A209" s="1"/>
      <c r="H209" s="37"/>
      <c r="I209" s="37"/>
      <c r="K209" s="37"/>
      <c r="L209" s="37"/>
    </row>
    <row r="210" spans="1:12" ht="15.75" customHeight="1">
      <c r="A210" s="1"/>
      <c r="H210" s="37"/>
      <c r="I210" s="37"/>
      <c r="K210" s="37"/>
      <c r="L210" s="37"/>
    </row>
    <row r="211" spans="1:12" ht="15.75" customHeight="1">
      <c r="A211" s="1"/>
      <c r="H211" s="37"/>
      <c r="I211" s="37"/>
      <c r="K211" s="37"/>
      <c r="L211" s="37"/>
    </row>
    <row r="212" spans="1:12" ht="15.75" customHeight="1">
      <c r="A212" s="1"/>
      <c r="H212" s="37"/>
      <c r="I212" s="37"/>
      <c r="K212" s="37"/>
      <c r="L212" s="37"/>
    </row>
    <row r="213" spans="1:12" ht="15.75" customHeight="1">
      <c r="A213" s="1"/>
      <c r="H213" s="37"/>
      <c r="I213" s="37"/>
      <c r="K213" s="37"/>
      <c r="L213" s="37"/>
    </row>
    <row r="214" spans="1:12" ht="15.75" customHeight="1">
      <c r="A214" s="1"/>
      <c r="H214" s="37"/>
      <c r="I214" s="37"/>
      <c r="K214" s="37"/>
      <c r="L214" s="37"/>
    </row>
    <row r="215" spans="1:12" ht="15.75" customHeight="1">
      <c r="A215" s="1"/>
      <c r="H215" s="37"/>
      <c r="I215" s="37"/>
      <c r="K215" s="37"/>
      <c r="L215" s="37"/>
    </row>
    <row r="216" spans="1:12" ht="15.75" customHeight="1">
      <c r="A216" s="1"/>
      <c r="H216" s="37"/>
      <c r="I216" s="37"/>
      <c r="K216" s="37"/>
      <c r="L216" s="37"/>
    </row>
    <row r="217" spans="1:12" ht="15.75" customHeight="1">
      <c r="A217" s="1"/>
      <c r="H217" s="37"/>
      <c r="I217" s="37"/>
      <c r="K217" s="37"/>
      <c r="L217" s="37"/>
    </row>
    <row r="218" spans="1:12" ht="15.75" customHeight="1">
      <c r="A218" s="1"/>
      <c r="H218" s="37"/>
      <c r="I218" s="37"/>
      <c r="K218" s="37"/>
      <c r="L218" s="37"/>
    </row>
    <row r="219" spans="1:12" ht="15.75" customHeight="1">
      <c r="A219" s="1"/>
      <c r="H219" s="37"/>
      <c r="I219" s="37"/>
      <c r="K219" s="37"/>
      <c r="L219" s="37"/>
    </row>
    <row r="220" spans="1:12" ht="15.75" customHeight="1">
      <c r="A220" s="1"/>
      <c r="H220" s="37"/>
      <c r="I220" s="37"/>
      <c r="K220" s="37"/>
      <c r="L220" s="37"/>
    </row>
    <row r="221" spans="1:12" ht="15.75" customHeight="1">
      <c r="A221" s="1"/>
      <c r="H221" s="37"/>
      <c r="I221" s="37"/>
      <c r="K221" s="37"/>
      <c r="L221" s="37"/>
    </row>
    <row r="222" spans="1:12" ht="15.75" customHeight="1">
      <c r="A222" s="1"/>
      <c r="H222" s="37"/>
      <c r="I222" s="37"/>
      <c r="K222" s="37"/>
      <c r="L222" s="37"/>
    </row>
    <row r="223" spans="1:12" ht="15.75" customHeight="1">
      <c r="A223" s="1"/>
      <c r="H223" s="37"/>
      <c r="I223" s="37"/>
      <c r="K223" s="37"/>
      <c r="L223" s="37"/>
    </row>
    <row r="224" spans="1:12" ht="15.75" customHeight="1">
      <c r="A224" s="1"/>
      <c r="H224" s="37"/>
      <c r="I224" s="37"/>
      <c r="K224" s="37"/>
      <c r="L224" s="37"/>
    </row>
    <row r="225" spans="1:12" ht="15.75" customHeight="1">
      <c r="A225" s="1"/>
      <c r="H225" s="37"/>
      <c r="I225" s="37"/>
      <c r="K225" s="37"/>
      <c r="L225" s="37"/>
    </row>
    <row r="226" spans="1:12" ht="15.75" customHeight="1">
      <c r="H226" s="37"/>
      <c r="I226" s="37"/>
      <c r="K226" s="37"/>
      <c r="L226" s="37"/>
    </row>
    <row r="227" spans="1:12" ht="15.75" customHeight="1">
      <c r="H227" s="37"/>
      <c r="I227" s="37"/>
      <c r="K227" s="37"/>
      <c r="L227" s="37"/>
    </row>
    <row r="228" spans="1:12" ht="15.75" customHeight="1">
      <c r="H228" s="37"/>
      <c r="I228" s="37"/>
      <c r="K228" s="37"/>
      <c r="L228" s="37"/>
    </row>
    <row r="229" spans="1:12" ht="15.75" customHeight="1">
      <c r="H229" s="37"/>
      <c r="I229" s="37"/>
      <c r="K229" s="37"/>
      <c r="L229" s="37"/>
    </row>
    <row r="230" spans="1:12" ht="15.75" customHeight="1">
      <c r="H230" s="37"/>
      <c r="I230" s="37"/>
      <c r="K230" s="37"/>
      <c r="L230" s="37"/>
    </row>
    <row r="231" spans="1:12" ht="15.75" customHeight="1">
      <c r="H231" s="37"/>
      <c r="I231" s="37"/>
      <c r="K231" s="37"/>
      <c r="L231" s="37"/>
    </row>
    <row r="232" spans="1:12" ht="15.75" customHeight="1">
      <c r="H232" s="37"/>
      <c r="I232" s="37"/>
      <c r="K232" s="37"/>
      <c r="L232" s="37"/>
    </row>
    <row r="233" spans="1:12" ht="15.75" customHeight="1">
      <c r="H233" s="37"/>
      <c r="I233" s="37"/>
      <c r="K233" s="37"/>
      <c r="L233" s="37"/>
    </row>
    <row r="234" spans="1:12" ht="15.75" customHeight="1">
      <c r="H234" s="37"/>
      <c r="I234" s="37"/>
      <c r="K234" s="37"/>
      <c r="L234" s="37"/>
    </row>
    <row r="235" spans="1:12" ht="15.75" customHeight="1">
      <c r="H235" s="37"/>
      <c r="I235" s="37"/>
      <c r="K235" s="37"/>
      <c r="L235" s="37"/>
    </row>
    <row r="236" spans="1:12" ht="15.75" customHeight="1">
      <c r="H236" s="37"/>
      <c r="I236" s="37"/>
      <c r="K236" s="37"/>
      <c r="L236" s="37"/>
    </row>
    <row r="237" spans="1:12" ht="15.75" customHeight="1">
      <c r="H237" s="37"/>
      <c r="I237" s="37"/>
      <c r="K237" s="37"/>
      <c r="L237" s="37"/>
    </row>
    <row r="238" spans="1:12" ht="15.75" customHeight="1">
      <c r="H238" s="37"/>
      <c r="I238" s="37"/>
      <c r="K238" s="37"/>
      <c r="L238" s="37"/>
    </row>
    <row r="239" spans="1:12" ht="15.75" customHeight="1">
      <c r="H239" s="37"/>
      <c r="I239" s="37"/>
      <c r="K239" s="37"/>
      <c r="L239" s="37"/>
    </row>
    <row r="240" spans="1:12" ht="15.75" customHeight="1">
      <c r="H240" s="37"/>
      <c r="I240" s="37"/>
      <c r="K240" s="37"/>
      <c r="L240" s="37"/>
    </row>
    <row r="241" spans="8:12" ht="15.75" customHeight="1">
      <c r="H241" s="37"/>
      <c r="I241" s="37"/>
      <c r="K241" s="37"/>
      <c r="L241" s="37"/>
    </row>
    <row r="242" spans="8:12" ht="15.75" customHeight="1">
      <c r="H242" s="37"/>
      <c r="I242" s="37"/>
      <c r="K242" s="37"/>
      <c r="L242" s="37"/>
    </row>
    <row r="243" spans="8:12" ht="15.75" customHeight="1">
      <c r="H243" s="37"/>
      <c r="I243" s="37"/>
      <c r="K243" s="37"/>
      <c r="L243" s="37"/>
    </row>
    <row r="244" spans="8:12" ht="15.75" customHeight="1">
      <c r="H244" s="37"/>
      <c r="I244" s="37"/>
      <c r="K244" s="37"/>
      <c r="L244" s="37"/>
    </row>
    <row r="245" spans="8:12" ht="15.75" customHeight="1">
      <c r="H245" s="37"/>
      <c r="I245" s="37"/>
      <c r="K245" s="37"/>
      <c r="L245" s="37"/>
    </row>
    <row r="246" spans="8:12" ht="15.75" customHeight="1">
      <c r="H246" s="37"/>
      <c r="I246" s="37"/>
      <c r="K246" s="37"/>
      <c r="L246" s="37"/>
    </row>
    <row r="247" spans="8:12" ht="15.75" customHeight="1">
      <c r="H247" s="37"/>
      <c r="I247" s="37"/>
      <c r="K247" s="37"/>
      <c r="L247" s="37"/>
    </row>
    <row r="248" spans="8:12" ht="15.75" customHeight="1">
      <c r="H248" s="37"/>
      <c r="I248" s="37"/>
      <c r="K248" s="37"/>
      <c r="L248" s="37"/>
    </row>
    <row r="249" spans="8:12" ht="15.75" customHeight="1">
      <c r="H249" s="37"/>
      <c r="I249" s="37"/>
      <c r="K249" s="37"/>
      <c r="L249" s="37"/>
    </row>
    <row r="250" spans="8:12" ht="15.75" customHeight="1">
      <c r="H250" s="37"/>
      <c r="I250" s="37"/>
      <c r="K250" s="37"/>
      <c r="L250" s="37"/>
    </row>
    <row r="251" spans="8:12" ht="15.75" customHeight="1">
      <c r="H251" s="37"/>
      <c r="I251" s="37"/>
      <c r="K251" s="37"/>
      <c r="L251" s="37"/>
    </row>
    <row r="252" spans="8:12" ht="15.75" customHeight="1">
      <c r="H252" s="37"/>
      <c r="I252" s="37"/>
      <c r="K252" s="37"/>
      <c r="L252" s="37"/>
    </row>
    <row r="253" spans="8:12" ht="15.75" customHeight="1">
      <c r="H253" s="37"/>
      <c r="I253" s="37"/>
      <c r="K253" s="37"/>
      <c r="L253" s="37"/>
    </row>
    <row r="254" spans="8:12" ht="15.75" customHeight="1">
      <c r="H254" s="37"/>
      <c r="I254" s="37"/>
      <c r="K254" s="37"/>
      <c r="L254" s="37"/>
    </row>
    <row r="255" spans="8:12" ht="15.75" customHeight="1">
      <c r="H255" s="37"/>
      <c r="I255" s="37"/>
      <c r="K255" s="37"/>
      <c r="L255" s="37"/>
    </row>
    <row r="256" spans="8:12" ht="15.75" customHeight="1">
      <c r="H256" s="37"/>
      <c r="I256" s="37"/>
      <c r="K256" s="37"/>
      <c r="L256" s="37"/>
    </row>
    <row r="257" spans="8:12" ht="15.75" customHeight="1">
      <c r="H257" s="37"/>
      <c r="I257" s="37"/>
      <c r="K257" s="37"/>
      <c r="L257" s="37"/>
    </row>
    <row r="258" spans="8:12" ht="15.75" customHeight="1">
      <c r="H258" s="37"/>
      <c r="I258" s="37"/>
      <c r="K258" s="37"/>
      <c r="L258" s="37"/>
    </row>
    <row r="259" spans="8:12" ht="15.75" customHeight="1">
      <c r="H259" s="37"/>
      <c r="I259" s="37"/>
      <c r="K259" s="37"/>
      <c r="L259" s="37"/>
    </row>
    <row r="260" spans="8:12" ht="15.75" customHeight="1">
      <c r="H260" s="37"/>
      <c r="I260" s="37"/>
      <c r="K260" s="37"/>
      <c r="L260" s="37"/>
    </row>
    <row r="261" spans="8:12" ht="15.75" customHeight="1">
      <c r="H261" s="37"/>
      <c r="I261" s="37"/>
      <c r="K261" s="37"/>
      <c r="L261" s="37"/>
    </row>
    <row r="262" spans="8:12" ht="15.75" customHeight="1">
      <c r="H262" s="37"/>
      <c r="I262" s="37"/>
      <c r="K262" s="37"/>
      <c r="L262" s="37"/>
    </row>
    <row r="263" spans="8:12" ht="15.75" customHeight="1">
      <c r="H263" s="37"/>
      <c r="I263" s="37"/>
      <c r="K263" s="37"/>
      <c r="L263" s="37"/>
    </row>
    <row r="264" spans="8:12" ht="15.75" customHeight="1">
      <c r="H264" s="37"/>
      <c r="I264" s="37"/>
      <c r="K264" s="37"/>
      <c r="L264" s="37"/>
    </row>
    <row r="265" spans="8:12" ht="15.75" customHeight="1">
      <c r="H265" s="37"/>
      <c r="I265" s="37"/>
      <c r="K265" s="37"/>
      <c r="L265" s="37"/>
    </row>
    <row r="266" spans="8:12" ht="15.75" customHeight="1">
      <c r="H266" s="37"/>
      <c r="I266" s="37"/>
      <c r="K266" s="37"/>
      <c r="L266" s="37"/>
    </row>
    <row r="267" spans="8:12" ht="15.75" customHeight="1">
      <c r="H267" s="37"/>
      <c r="I267" s="37"/>
      <c r="K267" s="37"/>
      <c r="L267" s="37"/>
    </row>
    <row r="268" spans="8:12" ht="15.75" customHeight="1">
      <c r="H268" s="37"/>
      <c r="I268" s="37"/>
      <c r="K268" s="37"/>
      <c r="L268" s="37"/>
    </row>
    <row r="269" spans="8:12" ht="15.75" customHeight="1">
      <c r="H269" s="37"/>
      <c r="I269" s="37"/>
      <c r="K269" s="37"/>
      <c r="L269" s="37"/>
    </row>
    <row r="270" spans="8:12" ht="15.75" customHeight="1">
      <c r="H270" s="37"/>
      <c r="I270" s="37"/>
      <c r="K270" s="37"/>
      <c r="L270" s="37"/>
    </row>
    <row r="271" spans="8:12" ht="15.75" customHeight="1">
      <c r="H271" s="37"/>
      <c r="I271" s="37"/>
      <c r="K271" s="37"/>
      <c r="L271" s="37"/>
    </row>
    <row r="272" spans="8:12" ht="15.75" customHeight="1">
      <c r="H272" s="37"/>
      <c r="I272" s="37"/>
      <c r="K272" s="37"/>
      <c r="L272" s="37"/>
    </row>
    <row r="273" spans="8:12" ht="15.75" customHeight="1">
      <c r="H273" s="37"/>
      <c r="I273" s="37"/>
      <c r="K273" s="37"/>
      <c r="L273" s="37"/>
    </row>
    <row r="274" spans="8:12" ht="15.75" customHeight="1">
      <c r="H274" s="37"/>
      <c r="I274" s="37"/>
      <c r="K274" s="37"/>
      <c r="L274" s="37"/>
    </row>
    <row r="275" spans="8:12" ht="15.75" customHeight="1">
      <c r="H275" s="37"/>
      <c r="I275" s="37"/>
      <c r="K275" s="37"/>
      <c r="L275" s="37"/>
    </row>
    <row r="276" spans="8:12" ht="15.75" customHeight="1">
      <c r="H276" s="37"/>
      <c r="I276" s="37"/>
      <c r="K276" s="37"/>
      <c r="L276" s="37"/>
    </row>
    <row r="277" spans="8:12" ht="15.75" customHeight="1">
      <c r="H277" s="37"/>
      <c r="I277" s="37"/>
      <c r="K277" s="37"/>
      <c r="L277" s="37"/>
    </row>
    <row r="278" spans="8:12" ht="15.75" customHeight="1">
      <c r="H278" s="37"/>
      <c r="I278" s="37"/>
      <c r="K278" s="37"/>
      <c r="L278" s="37"/>
    </row>
    <row r="279" spans="8:12" ht="15.75" customHeight="1">
      <c r="H279" s="37"/>
      <c r="I279" s="37"/>
      <c r="K279" s="37"/>
      <c r="L279" s="37"/>
    </row>
    <row r="280" spans="8:12" ht="15.75" customHeight="1">
      <c r="H280" s="37"/>
      <c r="I280" s="37"/>
      <c r="K280" s="37"/>
      <c r="L280" s="37"/>
    </row>
    <row r="281" spans="8:12" ht="15.75" customHeight="1">
      <c r="H281" s="37"/>
      <c r="I281" s="37"/>
      <c r="K281" s="37"/>
      <c r="L281" s="37"/>
    </row>
    <row r="282" spans="8:12" ht="15.75" customHeight="1">
      <c r="H282" s="37"/>
      <c r="I282" s="37"/>
      <c r="K282" s="37"/>
      <c r="L282" s="37"/>
    </row>
    <row r="283" spans="8:12" ht="15.75" customHeight="1">
      <c r="H283" s="37"/>
      <c r="I283" s="37"/>
      <c r="K283" s="37"/>
      <c r="L283" s="37"/>
    </row>
    <row r="284" spans="8:12" ht="15.75" customHeight="1">
      <c r="H284" s="37"/>
      <c r="I284" s="37"/>
      <c r="K284" s="37"/>
      <c r="L284" s="37"/>
    </row>
    <row r="285" spans="8:12" ht="15.75" customHeight="1">
      <c r="H285" s="37"/>
      <c r="I285" s="37"/>
      <c r="K285" s="37"/>
      <c r="L285" s="37"/>
    </row>
    <row r="286" spans="8:12" ht="15.75" customHeight="1">
      <c r="H286" s="37"/>
      <c r="I286" s="37"/>
      <c r="K286" s="37"/>
      <c r="L286" s="37"/>
    </row>
    <row r="287" spans="8:12" ht="15.75" customHeight="1">
      <c r="H287" s="37"/>
      <c r="I287" s="37"/>
      <c r="K287" s="37"/>
      <c r="L287" s="37"/>
    </row>
    <row r="288" spans="8:12" ht="15.75" customHeight="1">
      <c r="H288" s="37"/>
      <c r="I288" s="37"/>
      <c r="K288" s="37"/>
      <c r="L288" s="37"/>
    </row>
    <row r="289" spans="8:12" ht="15.75" customHeight="1">
      <c r="H289" s="37"/>
      <c r="I289" s="37"/>
      <c r="K289" s="37"/>
      <c r="L289" s="37"/>
    </row>
    <row r="290" spans="8:12" ht="15.75" customHeight="1">
      <c r="H290" s="37"/>
      <c r="I290" s="37"/>
      <c r="K290" s="37"/>
      <c r="L290" s="37"/>
    </row>
    <row r="291" spans="8:12" ht="15.75" customHeight="1">
      <c r="H291" s="37"/>
      <c r="I291" s="37"/>
      <c r="K291" s="37"/>
      <c r="L291" s="37"/>
    </row>
    <row r="292" spans="8:12" ht="15.75" customHeight="1">
      <c r="H292" s="37"/>
      <c r="I292" s="37"/>
      <c r="K292" s="37"/>
      <c r="L292" s="37"/>
    </row>
    <row r="293" spans="8:12" ht="15.75" customHeight="1">
      <c r="H293" s="37"/>
      <c r="I293" s="37"/>
      <c r="K293" s="37"/>
      <c r="L293" s="37"/>
    </row>
    <row r="294" spans="8:12" ht="15.75" customHeight="1">
      <c r="H294" s="37"/>
      <c r="I294" s="37"/>
      <c r="K294" s="37"/>
      <c r="L294" s="37"/>
    </row>
    <row r="295" spans="8:12" ht="15.75" customHeight="1">
      <c r="H295" s="37"/>
      <c r="I295" s="37"/>
      <c r="K295" s="37"/>
      <c r="L295" s="37"/>
    </row>
    <row r="296" spans="8:12" ht="15.75" customHeight="1">
      <c r="H296" s="37"/>
      <c r="I296" s="37"/>
      <c r="K296" s="37"/>
      <c r="L296" s="37"/>
    </row>
    <row r="297" spans="8:12" ht="15.75" customHeight="1">
      <c r="H297" s="37"/>
      <c r="I297" s="37"/>
      <c r="K297" s="37"/>
      <c r="L297" s="37"/>
    </row>
    <row r="298" spans="8:12" ht="15.75" customHeight="1">
      <c r="H298" s="37"/>
      <c r="I298" s="37"/>
      <c r="K298" s="37"/>
      <c r="L298" s="37"/>
    </row>
    <row r="299" spans="8:12" ht="15.75" customHeight="1">
      <c r="H299" s="37"/>
      <c r="I299" s="37"/>
      <c r="K299" s="37"/>
      <c r="L299" s="37"/>
    </row>
    <row r="300" spans="8:12" ht="15.75" customHeight="1">
      <c r="H300" s="37"/>
      <c r="I300" s="37"/>
      <c r="K300" s="37"/>
      <c r="L300" s="37"/>
    </row>
    <row r="301" spans="8:12" ht="15.75" customHeight="1">
      <c r="H301" s="37"/>
      <c r="I301" s="37"/>
      <c r="K301" s="37"/>
      <c r="L301" s="37"/>
    </row>
    <row r="302" spans="8:12" ht="15.75" customHeight="1">
      <c r="H302" s="37"/>
      <c r="I302" s="37"/>
      <c r="K302" s="37"/>
      <c r="L302" s="37"/>
    </row>
    <row r="303" spans="8:12" ht="15.75" customHeight="1">
      <c r="H303" s="37"/>
      <c r="I303" s="37"/>
      <c r="K303" s="37"/>
      <c r="L303" s="37"/>
    </row>
    <row r="304" spans="8:12" ht="15.75" customHeight="1">
      <c r="H304" s="37"/>
      <c r="I304" s="37"/>
      <c r="K304" s="37"/>
      <c r="L304" s="37"/>
    </row>
    <row r="305" spans="8:12" ht="15.75" customHeight="1">
      <c r="H305" s="37"/>
      <c r="I305" s="37"/>
      <c r="K305" s="37"/>
      <c r="L305" s="37"/>
    </row>
    <row r="306" spans="8:12" ht="15.75" customHeight="1">
      <c r="H306" s="37"/>
      <c r="I306" s="37"/>
      <c r="K306" s="37"/>
      <c r="L306" s="37"/>
    </row>
    <row r="307" spans="8:12" ht="15.75" customHeight="1">
      <c r="H307" s="37"/>
      <c r="I307" s="37"/>
      <c r="K307" s="37"/>
      <c r="L307" s="37"/>
    </row>
    <row r="308" spans="8:12" ht="15.75" customHeight="1">
      <c r="H308" s="37"/>
      <c r="I308" s="37"/>
      <c r="K308" s="37"/>
      <c r="L308" s="37"/>
    </row>
    <row r="309" spans="8:12" ht="15.75" customHeight="1">
      <c r="H309" s="37"/>
      <c r="I309" s="37"/>
      <c r="K309" s="37"/>
      <c r="L309" s="37"/>
    </row>
    <row r="310" spans="8:12" ht="15.75" customHeight="1">
      <c r="H310" s="37"/>
      <c r="I310" s="37"/>
      <c r="K310" s="37"/>
      <c r="L310" s="37"/>
    </row>
    <row r="311" spans="8:12" ht="15.75" customHeight="1">
      <c r="H311" s="37"/>
      <c r="I311" s="37"/>
      <c r="K311" s="37"/>
      <c r="L311" s="37"/>
    </row>
    <row r="312" spans="8:12" ht="15.75" customHeight="1">
      <c r="H312" s="37"/>
      <c r="I312" s="37"/>
      <c r="K312" s="37"/>
      <c r="L312" s="37"/>
    </row>
    <row r="313" spans="8:12" ht="15.75" customHeight="1">
      <c r="H313" s="37"/>
      <c r="I313" s="37"/>
      <c r="K313" s="37"/>
      <c r="L313" s="37"/>
    </row>
    <row r="314" spans="8:12" ht="15.75" customHeight="1">
      <c r="H314" s="37"/>
      <c r="I314" s="37"/>
      <c r="K314" s="37"/>
      <c r="L314" s="37"/>
    </row>
    <row r="315" spans="8:12" ht="15.75" customHeight="1">
      <c r="H315" s="37"/>
      <c r="I315" s="37"/>
      <c r="K315" s="37"/>
      <c r="L315" s="37"/>
    </row>
    <row r="316" spans="8:12" ht="15.75" customHeight="1">
      <c r="H316" s="37"/>
      <c r="I316" s="37"/>
      <c r="K316" s="37"/>
      <c r="L316" s="37"/>
    </row>
    <row r="317" spans="8:12" ht="15.75" customHeight="1">
      <c r="H317" s="37"/>
      <c r="I317" s="37"/>
      <c r="K317" s="37"/>
      <c r="L317" s="37"/>
    </row>
    <row r="318" spans="8:12" ht="15.75" customHeight="1">
      <c r="H318" s="37"/>
      <c r="I318" s="37"/>
      <c r="K318" s="37"/>
      <c r="L318" s="37"/>
    </row>
    <row r="319" spans="8:12" ht="15.75" customHeight="1">
      <c r="H319" s="37"/>
      <c r="I319" s="37"/>
      <c r="K319" s="37"/>
      <c r="L319" s="37"/>
    </row>
    <row r="320" spans="8:12" ht="15.75" customHeight="1">
      <c r="H320" s="37"/>
      <c r="I320" s="37"/>
      <c r="K320" s="37"/>
      <c r="L320" s="37"/>
    </row>
    <row r="321" spans="8:12" ht="15.75" customHeight="1">
      <c r="H321" s="37"/>
      <c r="I321" s="37"/>
      <c r="K321" s="37"/>
      <c r="L321" s="37"/>
    </row>
    <row r="322" spans="8:12" ht="15.75" customHeight="1">
      <c r="H322" s="37"/>
      <c r="I322" s="37"/>
      <c r="K322" s="37"/>
      <c r="L322" s="37"/>
    </row>
    <row r="323" spans="8:12" ht="15.75" customHeight="1">
      <c r="H323" s="37"/>
      <c r="I323" s="37"/>
      <c r="K323" s="37"/>
      <c r="L323" s="37"/>
    </row>
    <row r="324" spans="8:12" ht="15.75" customHeight="1">
      <c r="H324" s="37"/>
      <c r="I324" s="37"/>
      <c r="K324" s="37"/>
      <c r="L324" s="37"/>
    </row>
    <row r="325" spans="8:12" ht="15.75" customHeight="1">
      <c r="H325" s="37"/>
      <c r="I325" s="37"/>
      <c r="K325" s="37"/>
      <c r="L325" s="37"/>
    </row>
    <row r="326" spans="8:12" ht="15.75" customHeight="1">
      <c r="H326" s="37"/>
      <c r="I326" s="37"/>
      <c r="K326" s="37"/>
      <c r="L326" s="37"/>
    </row>
    <row r="327" spans="8:12" ht="15.75" customHeight="1">
      <c r="H327" s="37"/>
      <c r="I327" s="37"/>
      <c r="K327" s="37"/>
      <c r="L327" s="37"/>
    </row>
    <row r="328" spans="8:12" ht="15.75" customHeight="1">
      <c r="H328" s="37"/>
      <c r="I328" s="37"/>
      <c r="K328" s="37"/>
      <c r="L328" s="37"/>
    </row>
    <row r="329" spans="8:12" ht="15.75" customHeight="1">
      <c r="H329" s="37"/>
      <c r="I329" s="37"/>
      <c r="K329" s="37"/>
      <c r="L329" s="37"/>
    </row>
    <row r="330" spans="8:12" ht="15.75" customHeight="1">
      <c r="H330" s="37"/>
      <c r="I330" s="37"/>
      <c r="K330" s="37"/>
      <c r="L330" s="37"/>
    </row>
    <row r="331" spans="8:12" ht="15.75" customHeight="1">
      <c r="H331" s="37"/>
      <c r="I331" s="37"/>
      <c r="K331" s="37"/>
      <c r="L331" s="37"/>
    </row>
    <row r="332" spans="8:12" ht="15.75" customHeight="1">
      <c r="H332" s="37"/>
      <c r="I332" s="37"/>
      <c r="K332" s="37"/>
      <c r="L332" s="37"/>
    </row>
    <row r="333" spans="8:12" ht="15.75" customHeight="1">
      <c r="H333" s="37"/>
      <c r="I333" s="37"/>
      <c r="K333" s="37"/>
      <c r="L333" s="37"/>
    </row>
    <row r="334" spans="8:12" ht="15.75" customHeight="1">
      <c r="H334" s="37"/>
      <c r="I334" s="37"/>
      <c r="K334" s="37"/>
      <c r="L334" s="37"/>
    </row>
    <row r="335" spans="8:12" ht="15.75" customHeight="1">
      <c r="H335" s="37"/>
      <c r="I335" s="37"/>
      <c r="K335" s="37"/>
      <c r="L335" s="37"/>
    </row>
    <row r="336" spans="8:12" ht="15.75" customHeight="1">
      <c r="H336" s="37"/>
      <c r="I336" s="37"/>
      <c r="K336" s="37"/>
      <c r="L336" s="37"/>
    </row>
    <row r="337" spans="8:12" ht="15.75" customHeight="1">
      <c r="H337" s="37"/>
      <c r="I337" s="37"/>
      <c r="K337" s="37"/>
      <c r="L337" s="37"/>
    </row>
    <row r="338" spans="8:12" ht="15.75" customHeight="1">
      <c r="H338" s="37"/>
      <c r="I338" s="37"/>
      <c r="K338" s="37"/>
      <c r="L338" s="37"/>
    </row>
    <row r="339" spans="8:12" ht="15.75" customHeight="1">
      <c r="H339" s="37"/>
      <c r="I339" s="37"/>
      <c r="K339" s="37"/>
      <c r="L339" s="37"/>
    </row>
    <row r="340" spans="8:12" ht="15.75" customHeight="1">
      <c r="H340" s="37"/>
      <c r="I340" s="37"/>
      <c r="K340" s="37"/>
      <c r="L340" s="37"/>
    </row>
    <row r="341" spans="8:12" ht="15.75" customHeight="1">
      <c r="H341" s="37"/>
      <c r="I341" s="37"/>
      <c r="K341" s="37"/>
      <c r="L341" s="37"/>
    </row>
    <row r="342" spans="8:12" ht="15.75" customHeight="1">
      <c r="H342" s="37"/>
      <c r="I342" s="37"/>
      <c r="K342" s="37"/>
      <c r="L342" s="37"/>
    </row>
    <row r="343" spans="8:12" ht="15.75" customHeight="1">
      <c r="H343" s="37"/>
      <c r="I343" s="37"/>
      <c r="K343" s="37"/>
      <c r="L343" s="37"/>
    </row>
    <row r="344" spans="8:12" ht="15.75" customHeight="1">
      <c r="H344" s="37"/>
      <c r="I344" s="37"/>
      <c r="K344" s="37"/>
      <c r="L344" s="37"/>
    </row>
    <row r="345" spans="8:12" ht="15.75" customHeight="1">
      <c r="H345" s="37"/>
      <c r="I345" s="37"/>
      <c r="K345" s="37"/>
      <c r="L345" s="37"/>
    </row>
    <row r="346" spans="8:12" ht="15.75" customHeight="1">
      <c r="H346" s="37"/>
      <c r="I346" s="37"/>
      <c r="K346" s="37"/>
      <c r="L346" s="37"/>
    </row>
    <row r="347" spans="8:12" ht="15.75" customHeight="1">
      <c r="H347" s="37"/>
      <c r="I347" s="37"/>
      <c r="K347" s="37"/>
      <c r="L347" s="37"/>
    </row>
    <row r="348" spans="8:12" ht="15.75" customHeight="1">
      <c r="H348" s="37"/>
      <c r="I348" s="37"/>
      <c r="K348" s="37"/>
      <c r="L348" s="37"/>
    </row>
    <row r="349" spans="8:12" ht="15.75" customHeight="1">
      <c r="H349" s="37"/>
      <c r="I349" s="37"/>
      <c r="K349" s="37"/>
      <c r="L349" s="37"/>
    </row>
    <row r="350" spans="8:12" ht="15.75" customHeight="1">
      <c r="H350" s="37"/>
      <c r="I350" s="37"/>
      <c r="K350" s="37"/>
      <c r="L350" s="37"/>
    </row>
    <row r="351" spans="8:12" ht="15.75" customHeight="1">
      <c r="H351" s="37"/>
      <c r="I351" s="37"/>
      <c r="K351" s="37"/>
      <c r="L351" s="37"/>
    </row>
    <row r="352" spans="8:12" ht="15.75" customHeight="1">
      <c r="H352" s="37"/>
      <c r="I352" s="37"/>
      <c r="K352" s="37"/>
      <c r="L352" s="37"/>
    </row>
    <row r="353" spans="8:12" ht="15.75" customHeight="1">
      <c r="H353" s="37"/>
      <c r="I353" s="37"/>
      <c r="K353" s="37"/>
      <c r="L353" s="37"/>
    </row>
    <row r="354" spans="8:12" ht="15.75" customHeight="1">
      <c r="H354" s="37"/>
      <c r="I354" s="37"/>
      <c r="K354" s="37"/>
      <c r="L354" s="37"/>
    </row>
    <row r="355" spans="8:12" ht="15.75" customHeight="1">
      <c r="H355" s="37"/>
      <c r="I355" s="37"/>
      <c r="K355" s="37"/>
      <c r="L355" s="37"/>
    </row>
    <row r="356" spans="8:12" ht="15.75" customHeight="1">
      <c r="H356" s="37"/>
      <c r="I356" s="37"/>
      <c r="K356" s="37"/>
      <c r="L356" s="37"/>
    </row>
    <row r="357" spans="8:12" ht="15.75" customHeight="1">
      <c r="H357" s="37"/>
      <c r="I357" s="37"/>
      <c r="K357" s="37"/>
      <c r="L357" s="37"/>
    </row>
    <row r="358" spans="8:12" ht="15.75" customHeight="1">
      <c r="H358" s="37"/>
      <c r="I358" s="37"/>
      <c r="K358" s="37"/>
      <c r="L358" s="37"/>
    </row>
    <row r="359" spans="8:12" ht="15.75" customHeight="1">
      <c r="H359" s="37"/>
      <c r="I359" s="37"/>
      <c r="K359" s="37"/>
      <c r="L359" s="37"/>
    </row>
    <row r="360" spans="8:12" ht="15.75" customHeight="1">
      <c r="H360" s="37"/>
      <c r="I360" s="37"/>
      <c r="K360" s="37"/>
      <c r="L360" s="37"/>
    </row>
    <row r="361" spans="8:12" ht="15.75" customHeight="1">
      <c r="H361" s="37"/>
      <c r="I361" s="37"/>
      <c r="K361" s="37"/>
      <c r="L361" s="37"/>
    </row>
    <row r="362" spans="8:12" ht="15.75" customHeight="1">
      <c r="H362" s="37"/>
      <c r="I362" s="37"/>
      <c r="K362" s="37"/>
      <c r="L362" s="37"/>
    </row>
    <row r="363" spans="8:12" ht="15.75" customHeight="1">
      <c r="H363" s="37"/>
      <c r="I363" s="37"/>
      <c r="K363" s="37"/>
      <c r="L363" s="37"/>
    </row>
    <row r="364" spans="8:12" ht="15.75" customHeight="1">
      <c r="H364" s="37"/>
      <c r="I364" s="37"/>
      <c r="K364" s="37"/>
      <c r="L364" s="37"/>
    </row>
    <row r="365" spans="8:12" ht="15.75" customHeight="1">
      <c r="H365" s="37"/>
      <c r="I365" s="37"/>
      <c r="K365" s="37"/>
      <c r="L365" s="37"/>
    </row>
    <row r="366" spans="8:12" ht="15.75" customHeight="1">
      <c r="H366" s="37"/>
      <c r="I366" s="37"/>
      <c r="K366" s="37"/>
      <c r="L366" s="37"/>
    </row>
    <row r="367" spans="8:12" ht="15.75" customHeight="1">
      <c r="H367" s="37"/>
      <c r="I367" s="37"/>
      <c r="K367" s="37"/>
      <c r="L367" s="37"/>
    </row>
    <row r="368" spans="8:12" ht="15.75" customHeight="1">
      <c r="H368" s="37"/>
      <c r="I368" s="37"/>
      <c r="K368" s="37"/>
      <c r="L368" s="37"/>
    </row>
    <row r="369" spans="8:12" ht="15.75" customHeight="1">
      <c r="H369" s="37"/>
      <c r="I369" s="37"/>
      <c r="K369" s="37"/>
      <c r="L369" s="37"/>
    </row>
    <row r="370" spans="8:12" ht="15.75" customHeight="1">
      <c r="H370" s="37"/>
      <c r="I370" s="37"/>
      <c r="K370" s="37"/>
      <c r="L370" s="37"/>
    </row>
    <row r="371" spans="8:12" ht="15.75" customHeight="1">
      <c r="H371" s="37"/>
      <c r="I371" s="37"/>
      <c r="K371" s="37"/>
      <c r="L371" s="37"/>
    </row>
    <row r="372" spans="8:12" ht="15.75" customHeight="1">
      <c r="H372" s="37"/>
      <c r="I372" s="37"/>
      <c r="K372" s="37"/>
      <c r="L372" s="37"/>
    </row>
    <row r="373" spans="8:12" ht="15.75" customHeight="1">
      <c r="H373" s="37"/>
      <c r="I373" s="37"/>
      <c r="K373" s="37"/>
      <c r="L373" s="37"/>
    </row>
    <row r="374" spans="8:12" ht="15.75" customHeight="1">
      <c r="H374" s="37"/>
      <c r="I374" s="37"/>
      <c r="K374" s="37"/>
      <c r="L374" s="37"/>
    </row>
    <row r="375" spans="8:12" ht="15.75" customHeight="1">
      <c r="H375" s="37"/>
      <c r="I375" s="37"/>
      <c r="K375" s="37"/>
      <c r="L375" s="37"/>
    </row>
    <row r="376" spans="8:12" ht="15.75" customHeight="1">
      <c r="H376" s="37"/>
      <c r="I376" s="37"/>
      <c r="K376" s="37"/>
      <c r="L376" s="37"/>
    </row>
    <row r="377" spans="8:12" ht="15.75" customHeight="1">
      <c r="H377" s="37"/>
      <c r="I377" s="37"/>
      <c r="K377" s="37"/>
      <c r="L377" s="37"/>
    </row>
    <row r="378" spans="8:12" ht="15.75" customHeight="1">
      <c r="H378" s="37"/>
      <c r="I378" s="37"/>
      <c r="K378" s="37"/>
      <c r="L378" s="37"/>
    </row>
    <row r="379" spans="8:12" ht="15.75" customHeight="1">
      <c r="H379" s="37"/>
      <c r="I379" s="37"/>
      <c r="K379" s="37"/>
      <c r="L379" s="37"/>
    </row>
    <row r="380" spans="8:12" ht="15.75" customHeight="1">
      <c r="H380" s="37"/>
      <c r="I380" s="37"/>
      <c r="K380" s="37"/>
      <c r="L380" s="37"/>
    </row>
    <row r="381" spans="8:12" ht="15.75" customHeight="1">
      <c r="H381" s="37"/>
      <c r="I381" s="37"/>
      <c r="K381" s="37"/>
      <c r="L381" s="37"/>
    </row>
    <row r="382" spans="8:12" ht="15.75" customHeight="1">
      <c r="H382" s="37"/>
      <c r="I382" s="37"/>
      <c r="K382" s="37"/>
      <c r="L382" s="37"/>
    </row>
    <row r="383" spans="8:12" ht="15.75" customHeight="1">
      <c r="H383" s="37"/>
      <c r="I383" s="37"/>
      <c r="K383" s="37"/>
      <c r="L383" s="37"/>
    </row>
    <row r="384" spans="8:12" ht="15.75" customHeight="1">
      <c r="H384" s="37"/>
      <c r="I384" s="37"/>
      <c r="K384" s="37"/>
      <c r="L384" s="37"/>
    </row>
    <row r="385" spans="8:12" ht="15.75" customHeight="1">
      <c r="H385" s="37"/>
      <c r="I385" s="37"/>
      <c r="K385" s="37"/>
      <c r="L385" s="37"/>
    </row>
    <row r="386" spans="8:12" ht="15.75" customHeight="1">
      <c r="H386" s="37"/>
      <c r="I386" s="37"/>
      <c r="K386" s="37"/>
      <c r="L386" s="37"/>
    </row>
    <row r="387" spans="8:12" ht="15.75" customHeight="1">
      <c r="H387" s="37"/>
      <c r="I387" s="37"/>
      <c r="K387" s="37"/>
      <c r="L387" s="37"/>
    </row>
    <row r="388" spans="8:12" ht="15.75" customHeight="1">
      <c r="H388" s="37"/>
      <c r="I388" s="37"/>
      <c r="K388" s="37"/>
      <c r="L388" s="37"/>
    </row>
    <row r="389" spans="8:12" ht="15.75" customHeight="1">
      <c r="H389" s="37"/>
      <c r="I389" s="37"/>
      <c r="K389" s="37"/>
      <c r="L389" s="37"/>
    </row>
    <row r="390" spans="8:12" ht="15.75" customHeight="1">
      <c r="H390" s="37"/>
      <c r="I390" s="37"/>
      <c r="K390" s="37"/>
      <c r="L390" s="37"/>
    </row>
    <row r="391" spans="8:12" ht="15.75" customHeight="1">
      <c r="H391" s="37"/>
      <c r="I391" s="37"/>
      <c r="K391" s="37"/>
      <c r="L391" s="37"/>
    </row>
    <row r="392" spans="8:12" ht="15.75" customHeight="1">
      <c r="H392" s="37"/>
      <c r="I392" s="37"/>
      <c r="K392" s="37"/>
      <c r="L392" s="37"/>
    </row>
    <row r="393" spans="8:12" ht="15.75" customHeight="1">
      <c r="H393" s="37"/>
      <c r="I393" s="37"/>
      <c r="K393" s="37"/>
      <c r="L393" s="37"/>
    </row>
    <row r="394" spans="8:12" ht="15.75" customHeight="1">
      <c r="H394" s="37"/>
      <c r="I394" s="37"/>
      <c r="K394" s="37"/>
      <c r="L394" s="37"/>
    </row>
    <row r="395" spans="8:12" ht="15.75" customHeight="1">
      <c r="H395" s="37"/>
      <c r="I395" s="37"/>
      <c r="K395" s="37"/>
      <c r="L395" s="37"/>
    </row>
    <row r="396" spans="8:12" ht="15.75" customHeight="1">
      <c r="H396" s="37"/>
      <c r="I396" s="37"/>
      <c r="K396" s="37"/>
      <c r="L396" s="37"/>
    </row>
    <row r="397" spans="8:12" ht="15.75" customHeight="1">
      <c r="H397" s="37"/>
      <c r="I397" s="37"/>
      <c r="K397" s="37"/>
      <c r="L397" s="37"/>
    </row>
    <row r="398" spans="8:12" ht="15.75" customHeight="1">
      <c r="H398" s="37"/>
      <c r="I398" s="37"/>
      <c r="K398" s="37"/>
      <c r="L398" s="37"/>
    </row>
    <row r="399" spans="8:12" ht="15.75" customHeight="1">
      <c r="H399" s="37"/>
      <c r="I399" s="37"/>
      <c r="K399" s="37"/>
      <c r="L399" s="37"/>
    </row>
    <row r="400" spans="8:12" ht="15.75" customHeight="1">
      <c r="H400" s="37"/>
      <c r="I400" s="37"/>
      <c r="K400" s="37"/>
      <c r="L400" s="37"/>
    </row>
    <row r="401" spans="8:12" ht="15.75" customHeight="1">
      <c r="H401" s="37"/>
      <c r="I401" s="37"/>
      <c r="K401" s="37"/>
      <c r="L401" s="37"/>
    </row>
    <row r="402" spans="8:12" ht="15.75" customHeight="1">
      <c r="H402" s="37"/>
      <c r="I402" s="37"/>
      <c r="K402" s="37"/>
      <c r="L402" s="37"/>
    </row>
    <row r="403" spans="8:12" ht="15.75" customHeight="1">
      <c r="H403" s="37"/>
      <c r="I403" s="37"/>
      <c r="K403" s="37"/>
      <c r="L403" s="37"/>
    </row>
    <row r="404" spans="8:12" ht="15.75" customHeight="1">
      <c r="H404" s="37"/>
      <c r="I404" s="37"/>
      <c r="K404" s="37"/>
      <c r="L404" s="37"/>
    </row>
    <row r="405" spans="8:12" ht="15.75" customHeight="1">
      <c r="H405" s="37"/>
      <c r="I405" s="37"/>
      <c r="K405" s="37"/>
      <c r="L405" s="37"/>
    </row>
    <row r="406" spans="8:12" ht="15.75" customHeight="1">
      <c r="H406" s="37"/>
      <c r="I406" s="37"/>
      <c r="K406" s="37"/>
      <c r="L406" s="37"/>
    </row>
    <row r="407" spans="8:12" ht="15.75" customHeight="1">
      <c r="H407" s="37"/>
      <c r="I407" s="37"/>
      <c r="K407" s="37"/>
      <c r="L407" s="37"/>
    </row>
    <row r="408" spans="8:12" ht="15.75" customHeight="1">
      <c r="H408" s="37"/>
      <c r="I408" s="37"/>
      <c r="K408" s="37"/>
      <c r="L408" s="37"/>
    </row>
    <row r="409" spans="8:12" ht="15.75" customHeight="1">
      <c r="H409" s="37"/>
      <c r="I409" s="37"/>
      <c r="K409" s="37"/>
      <c r="L409" s="37"/>
    </row>
    <row r="410" spans="8:12" ht="15.75" customHeight="1">
      <c r="H410" s="37"/>
      <c r="I410" s="37"/>
      <c r="K410" s="37"/>
      <c r="L410" s="37"/>
    </row>
    <row r="411" spans="8:12" ht="15.75" customHeight="1">
      <c r="H411" s="37"/>
      <c r="I411" s="37"/>
      <c r="K411" s="37"/>
      <c r="L411" s="37"/>
    </row>
    <row r="412" spans="8:12" ht="15.75" customHeight="1">
      <c r="H412" s="37"/>
      <c r="I412" s="37"/>
      <c r="K412" s="37"/>
      <c r="L412" s="37"/>
    </row>
    <row r="413" spans="8:12" ht="15.75" customHeight="1">
      <c r="H413" s="37"/>
      <c r="I413" s="37"/>
      <c r="K413" s="37"/>
      <c r="L413" s="37"/>
    </row>
    <row r="414" spans="8:12" ht="15.75" customHeight="1">
      <c r="H414" s="37"/>
      <c r="I414" s="37"/>
      <c r="K414" s="37"/>
      <c r="L414" s="37"/>
    </row>
    <row r="415" spans="8:12" ht="15.75" customHeight="1">
      <c r="H415" s="37"/>
      <c r="I415" s="37"/>
      <c r="K415" s="37"/>
      <c r="L415" s="37"/>
    </row>
    <row r="416" spans="8:12" ht="15.75" customHeight="1">
      <c r="H416" s="37"/>
      <c r="I416" s="37"/>
      <c r="K416" s="37"/>
      <c r="L416" s="37"/>
    </row>
    <row r="417" spans="8:12" ht="15.75" customHeight="1">
      <c r="H417" s="37"/>
      <c r="I417" s="37"/>
      <c r="K417" s="37"/>
      <c r="L417" s="37"/>
    </row>
    <row r="418" spans="8:12" ht="15.75" customHeight="1">
      <c r="H418" s="37"/>
      <c r="I418" s="37"/>
      <c r="K418" s="37"/>
      <c r="L418" s="37"/>
    </row>
    <row r="419" spans="8:12" ht="15.75" customHeight="1">
      <c r="H419" s="37"/>
      <c r="I419" s="37"/>
      <c r="K419" s="37"/>
      <c r="L419" s="37"/>
    </row>
    <row r="420" spans="8:12" ht="15.75" customHeight="1">
      <c r="H420" s="37"/>
      <c r="I420" s="37"/>
      <c r="K420" s="37"/>
      <c r="L420" s="37"/>
    </row>
    <row r="421" spans="8:12" ht="15.75" customHeight="1">
      <c r="H421" s="37"/>
      <c r="I421" s="37"/>
      <c r="K421" s="37"/>
      <c r="L421" s="37"/>
    </row>
    <row r="422" spans="8:12" ht="15.75" customHeight="1">
      <c r="H422" s="37"/>
      <c r="I422" s="37"/>
      <c r="K422" s="37"/>
      <c r="L422" s="37"/>
    </row>
    <row r="423" spans="8:12" ht="15.75" customHeight="1">
      <c r="H423" s="37"/>
      <c r="I423" s="37"/>
      <c r="K423" s="37"/>
      <c r="L423" s="37"/>
    </row>
    <row r="424" spans="8:12" ht="15.75" customHeight="1">
      <c r="H424" s="37"/>
      <c r="I424" s="37"/>
      <c r="K424" s="37"/>
      <c r="L424" s="37"/>
    </row>
    <row r="425" spans="8:12" ht="15.75" customHeight="1">
      <c r="H425" s="37"/>
      <c r="I425" s="37"/>
      <c r="K425" s="37"/>
      <c r="L425" s="37"/>
    </row>
    <row r="426" spans="8:12" ht="15.75" customHeight="1">
      <c r="H426" s="37"/>
      <c r="I426" s="37"/>
      <c r="K426" s="37"/>
      <c r="L426" s="37"/>
    </row>
    <row r="427" spans="8:12" ht="15.75" customHeight="1">
      <c r="H427" s="37"/>
      <c r="I427" s="37"/>
      <c r="K427" s="37"/>
      <c r="L427" s="37"/>
    </row>
    <row r="428" spans="8:12" ht="15.75" customHeight="1">
      <c r="H428" s="37"/>
      <c r="I428" s="37"/>
      <c r="K428" s="37"/>
      <c r="L428" s="37"/>
    </row>
    <row r="429" spans="8:12" ht="15.75" customHeight="1">
      <c r="H429" s="37"/>
      <c r="I429" s="37"/>
      <c r="K429" s="37"/>
      <c r="L429" s="37"/>
    </row>
    <row r="430" spans="8:12" ht="15.75" customHeight="1">
      <c r="H430" s="37"/>
      <c r="I430" s="37"/>
      <c r="K430" s="37"/>
      <c r="L430" s="37"/>
    </row>
    <row r="431" spans="8:12" ht="15.75" customHeight="1">
      <c r="H431" s="37"/>
      <c r="I431" s="37"/>
      <c r="K431" s="37"/>
      <c r="L431" s="37"/>
    </row>
    <row r="432" spans="8:12" ht="15.75" customHeight="1">
      <c r="H432" s="37"/>
      <c r="I432" s="37"/>
      <c r="K432" s="37"/>
      <c r="L432" s="37"/>
    </row>
    <row r="433" spans="8:12" ht="15.75" customHeight="1">
      <c r="H433" s="37"/>
      <c r="I433" s="37"/>
      <c r="K433" s="37"/>
      <c r="L433" s="37"/>
    </row>
    <row r="434" spans="8:12" ht="15.75" customHeight="1">
      <c r="H434" s="37"/>
      <c r="I434" s="37"/>
      <c r="K434" s="37"/>
      <c r="L434" s="37"/>
    </row>
    <row r="435" spans="8:12" ht="15.75" customHeight="1">
      <c r="H435" s="37"/>
      <c r="I435" s="37"/>
      <c r="K435" s="37"/>
      <c r="L435" s="37"/>
    </row>
    <row r="436" spans="8:12" ht="15.75" customHeight="1">
      <c r="H436" s="37"/>
      <c r="I436" s="37"/>
      <c r="K436" s="37"/>
      <c r="L436" s="37"/>
    </row>
    <row r="437" spans="8:12" ht="15.75" customHeight="1">
      <c r="H437" s="37"/>
      <c r="I437" s="37"/>
      <c r="K437" s="37"/>
      <c r="L437" s="37"/>
    </row>
    <row r="438" spans="8:12" ht="15.75" customHeight="1">
      <c r="H438" s="37"/>
      <c r="I438" s="37"/>
      <c r="K438" s="37"/>
      <c r="L438" s="37"/>
    </row>
    <row r="439" spans="8:12" ht="15.75" customHeight="1">
      <c r="H439" s="37"/>
      <c r="I439" s="37"/>
      <c r="K439" s="37"/>
      <c r="L439" s="37"/>
    </row>
    <row r="440" spans="8:12" ht="15.75" customHeight="1">
      <c r="H440" s="37"/>
      <c r="I440" s="37"/>
      <c r="K440" s="37"/>
      <c r="L440" s="37"/>
    </row>
    <row r="441" spans="8:12" ht="15.75" customHeight="1">
      <c r="H441" s="37"/>
      <c r="I441" s="37"/>
      <c r="K441" s="37"/>
      <c r="L441" s="37"/>
    </row>
    <row r="442" spans="8:12" ht="15.75" customHeight="1">
      <c r="H442" s="37"/>
      <c r="I442" s="37"/>
      <c r="K442" s="37"/>
      <c r="L442" s="37"/>
    </row>
    <row r="443" spans="8:12" ht="15.75" customHeight="1">
      <c r="H443" s="37"/>
      <c r="I443" s="37"/>
      <c r="K443" s="37"/>
      <c r="L443" s="37"/>
    </row>
    <row r="444" spans="8:12" ht="15.75" customHeight="1">
      <c r="H444" s="37"/>
      <c r="I444" s="37"/>
      <c r="K444" s="37"/>
      <c r="L444" s="37"/>
    </row>
    <row r="445" spans="8:12" ht="15.75" customHeight="1">
      <c r="H445" s="37"/>
      <c r="I445" s="37"/>
      <c r="K445" s="37"/>
      <c r="L445" s="37"/>
    </row>
    <row r="446" spans="8:12" ht="15.75" customHeight="1">
      <c r="H446" s="37"/>
      <c r="I446" s="37"/>
      <c r="K446" s="37"/>
      <c r="L446" s="37"/>
    </row>
    <row r="447" spans="8:12" ht="15.75" customHeight="1">
      <c r="H447" s="37"/>
      <c r="I447" s="37"/>
      <c r="K447" s="37"/>
      <c r="L447" s="37"/>
    </row>
    <row r="448" spans="8:12" ht="15.75" customHeight="1">
      <c r="H448" s="37"/>
      <c r="I448" s="37"/>
      <c r="K448" s="37"/>
      <c r="L448" s="37"/>
    </row>
    <row r="449" spans="8:12" ht="15.75" customHeight="1">
      <c r="H449" s="37"/>
      <c r="I449" s="37"/>
      <c r="K449" s="37"/>
      <c r="L449" s="37"/>
    </row>
    <row r="450" spans="8:12" ht="15.75" customHeight="1">
      <c r="H450" s="37"/>
      <c r="I450" s="37"/>
      <c r="K450" s="37"/>
      <c r="L450" s="37"/>
    </row>
    <row r="451" spans="8:12" ht="15.75" customHeight="1">
      <c r="H451" s="37"/>
      <c r="I451" s="37"/>
      <c r="K451" s="37"/>
      <c r="L451" s="37"/>
    </row>
    <row r="452" spans="8:12" ht="15.75" customHeight="1">
      <c r="H452" s="37"/>
      <c r="I452" s="37"/>
      <c r="K452" s="37"/>
      <c r="L452" s="37"/>
    </row>
    <row r="453" spans="8:12" ht="15.75" customHeight="1">
      <c r="H453" s="37"/>
      <c r="I453" s="37"/>
      <c r="K453" s="37"/>
      <c r="L453" s="37"/>
    </row>
    <row r="454" spans="8:12" ht="15.75" customHeight="1">
      <c r="H454" s="37"/>
      <c r="I454" s="37"/>
      <c r="K454" s="37"/>
      <c r="L454" s="37"/>
    </row>
    <row r="455" spans="8:12" ht="15.75" customHeight="1">
      <c r="H455" s="37"/>
      <c r="I455" s="37"/>
      <c r="K455" s="37"/>
      <c r="L455" s="37"/>
    </row>
    <row r="456" spans="8:12" ht="15.75" customHeight="1">
      <c r="H456" s="37"/>
      <c r="I456" s="37"/>
      <c r="K456" s="37"/>
      <c r="L456" s="37"/>
    </row>
    <row r="457" spans="8:12" ht="15.75" customHeight="1">
      <c r="H457" s="37"/>
      <c r="I457" s="37"/>
      <c r="K457" s="37"/>
      <c r="L457" s="37"/>
    </row>
    <row r="458" spans="8:12" ht="15.75" customHeight="1">
      <c r="H458" s="37"/>
      <c r="I458" s="37"/>
      <c r="K458" s="37"/>
      <c r="L458" s="37"/>
    </row>
    <row r="459" spans="8:12" ht="15.75" customHeight="1">
      <c r="H459" s="37"/>
      <c r="I459" s="37"/>
      <c r="K459" s="37"/>
      <c r="L459" s="37"/>
    </row>
    <row r="460" spans="8:12" ht="15.75" customHeight="1">
      <c r="H460" s="37"/>
      <c r="I460" s="37"/>
      <c r="K460" s="37"/>
      <c r="L460" s="37"/>
    </row>
    <row r="461" spans="8:12" ht="15.75" customHeight="1">
      <c r="H461" s="37"/>
      <c r="I461" s="37"/>
      <c r="K461" s="37"/>
      <c r="L461" s="37"/>
    </row>
    <row r="462" spans="8:12" ht="15.75" customHeight="1">
      <c r="H462" s="37"/>
      <c r="I462" s="37"/>
      <c r="K462" s="37"/>
      <c r="L462" s="37"/>
    </row>
    <row r="463" spans="8:12" ht="15.75" customHeight="1">
      <c r="H463" s="37"/>
      <c r="I463" s="37"/>
      <c r="K463" s="37"/>
      <c r="L463" s="37"/>
    </row>
    <row r="464" spans="8:12" ht="15.75" customHeight="1">
      <c r="H464" s="37"/>
      <c r="I464" s="37"/>
      <c r="K464" s="37"/>
      <c r="L464" s="37"/>
    </row>
    <row r="465" spans="8:12" ht="15.75" customHeight="1">
      <c r="H465" s="37"/>
      <c r="I465" s="37"/>
      <c r="K465" s="37"/>
      <c r="L465" s="37"/>
    </row>
    <row r="466" spans="8:12" ht="15.75" customHeight="1">
      <c r="H466" s="37"/>
      <c r="I466" s="37"/>
      <c r="K466" s="37"/>
      <c r="L466" s="37"/>
    </row>
    <row r="467" spans="8:12" ht="15.75" customHeight="1">
      <c r="H467" s="37"/>
      <c r="I467" s="37"/>
      <c r="K467" s="37"/>
      <c r="L467" s="37"/>
    </row>
    <row r="468" spans="8:12" ht="15.75" customHeight="1">
      <c r="H468" s="37"/>
      <c r="I468" s="37"/>
      <c r="K468" s="37"/>
      <c r="L468" s="37"/>
    </row>
    <row r="469" spans="8:12" ht="15.75" customHeight="1">
      <c r="H469" s="37"/>
      <c r="I469" s="37"/>
      <c r="K469" s="37"/>
      <c r="L469" s="37"/>
    </row>
    <row r="470" spans="8:12" ht="15.75" customHeight="1">
      <c r="H470" s="37"/>
      <c r="I470" s="37"/>
      <c r="K470" s="37"/>
      <c r="L470" s="37"/>
    </row>
    <row r="471" spans="8:12" ht="15.75" customHeight="1">
      <c r="H471" s="37"/>
      <c r="I471" s="37"/>
      <c r="K471" s="37"/>
      <c r="L471" s="37"/>
    </row>
    <row r="472" spans="8:12" ht="15.75" customHeight="1">
      <c r="H472" s="37"/>
      <c r="I472" s="37"/>
      <c r="K472" s="37"/>
      <c r="L472" s="37"/>
    </row>
    <row r="473" spans="8:12" ht="15.75" customHeight="1">
      <c r="H473" s="37"/>
      <c r="I473" s="37"/>
      <c r="K473" s="37"/>
      <c r="L473" s="37"/>
    </row>
    <row r="474" spans="8:12" ht="15.75" customHeight="1">
      <c r="H474" s="37"/>
      <c r="I474" s="37"/>
      <c r="K474" s="37"/>
      <c r="L474" s="37"/>
    </row>
    <row r="475" spans="8:12" ht="15.75" customHeight="1">
      <c r="H475" s="37"/>
      <c r="I475" s="37"/>
      <c r="K475" s="37"/>
      <c r="L475" s="37"/>
    </row>
    <row r="476" spans="8:12" ht="15.75" customHeight="1">
      <c r="H476" s="37"/>
      <c r="I476" s="37"/>
      <c r="K476" s="37"/>
      <c r="L476" s="37"/>
    </row>
    <row r="477" spans="8:12" ht="15.75" customHeight="1">
      <c r="H477" s="37"/>
      <c r="I477" s="37"/>
      <c r="K477" s="37"/>
      <c r="L477" s="37"/>
    </row>
    <row r="478" spans="8:12" ht="15.75" customHeight="1">
      <c r="H478" s="37"/>
      <c r="I478" s="37"/>
      <c r="K478" s="37"/>
      <c r="L478" s="37"/>
    </row>
    <row r="479" spans="8:12" ht="15.75" customHeight="1">
      <c r="H479" s="37"/>
      <c r="I479" s="37"/>
      <c r="K479" s="37"/>
      <c r="L479" s="37"/>
    </row>
    <row r="480" spans="8:12" ht="15.75" customHeight="1">
      <c r="H480" s="37"/>
      <c r="I480" s="37"/>
      <c r="K480" s="37"/>
      <c r="L480" s="37"/>
    </row>
    <row r="481" spans="8:12" ht="15.75" customHeight="1">
      <c r="H481" s="37"/>
      <c r="I481" s="37"/>
      <c r="K481" s="37"/>
      <c r="L481" s="37"/>
    </row>
    <row r="482" spans="8:12" ht="15.75" customHeight="1">
      <c r="H482" s="37"/>
      <c r="I482" s="37"/>
      <c r="K482" s="37"/>
      <c r="L482" s="37"/>
    </row>
    <row r="483" spans="8:12" ht="15.75" customHeight="1">
      <c r="H483" s="37"/>
      <c r="I483" s="37"/>
      <c r="K483" s="37"/>
      <c r="L483" s="37"/>
    </row>
    <row r="484" spans="8:12" ht="15.75" customHeight="1">
      <c r="H484" s="37"/>
      <c r="I484" s="37"/>
      <c r="K484" s="37"/>
      <c r="L484" s="37"/>
    </row>
    <row r="485" spans="8:12" ht="15.75" customHeight="1">
      <c r="H485" s="37"/>
      <c r="I485" s="37"/>
      <c r="K485" s="37"/>
      <c r="L485" s="37"/>
    </row>
    <row r="486" spans="8:12" ht="15.75" customHeight="1">
      <c r="H486" s="37"/>
      <c r="I486" s="37"/>
      <c r="K486" s="37"/>
      <c r="L486" s="37"/>
    </row>
    <row r="487" spans="8:12" ht="15.75" customHeight="1">
      <c r="H487" s="37"/>
      <c r="I487" s="37"/>
      <c r="K487" s="37"/>
      <c r="L487" s="37"/>
    </row>
    <row r="488" spans="8:12" ht="15.75" customHeight="1">
      <c r="H488" s="37"/>
      <c r="I488" s="37"/>
      <c r="K488" s="37"/>
      <c r="L488" s="37"/>
    </row>
    <row r="489" spans="8:12" ht="15.75" customHeight="1">
      <c r="H489" s="37"/>
      <c r="I489" s="37"/>
      <c r="K489" s="37"/>
      <c r="L489" s="37"/>
    </row>
    <row r="490" spans="8:12" ht="15.75" customHeight="1">
      <c r="H490" s="37"/>
      <c r="I490" s="37"/>
      <c r="K490" s="37"/>
      <c r="L490" s="37"/>
    </row>
    <row r="491" spans="8:12" ht="15.75" customHeight="1">
      <c r="H491" s="37"/>
      <c r="I491" s="37"/>
      <c r="K491" s="37"/>
      <c r="L491" s="37"/>
    </row>
    <row r="492" spans="8:12" ht="15.75" customHeight="1">
      <c r="H492" s="37"/>
      <c r="I492" s="37"/>
      <c r="K492" s="37"/>
      <c r="L492" s="37"/>
    </row>
    <row r="493" spans="8:12" ht="15.75" customHeight="1">
      <c r="H493" s="37"/>
      <c r="I493" s="37"/>
      <c r="K493" s="37"/>
      <c r="L493" s="37"/>
    </row>
    <row r="494" spans="8:12" ht="15.75" customHeight="1">
      <c r="H494" s="37"/>
      <c r="I494" s="37"/>
      <c r="K494" s="37"/>
      <c r="L494" s="37"/>
    </row>
    <row r="495" spans="8:12" ht="15.75" customHeight="1">
      <c r="H495" s="37"/>
      <c r="I495" s="37"/>
      <c r="K495" s="37"/>
      <c r="L495" s="37"/>
    </row>
    <row r="496" spans="8:12" ht="15.75" customHeight="1">
      <c r="H496" s="37"/>
      <c r="I496" s="37"/>
      <c r="K496" s="37"/>
      <c r="L496" s="37"/>
    </row>
    <row r="497" spans="8:12" ht="15.75" customHeight="1">
      <c r="H497" s="37"/>
      <c r="I497" s="37"/>
      <c r="K497" s="37"/>
      <c r="L497" s="37"/>
    </row>
    <row r="498" spans="8:12" ht="15.75" customHeight="1">
      <c r="H498" s="37"/>
      <c r="I498" s="37"/>
      <c r="K498" s="37"/>
      <c r="L498" s="37"/>
    </row>
    <row r="499" spans="8:12" ht="15.75" customHeight="1">
      <c r="H499" s="37"/>
      <c r="I499" s="37"/>
      <c r="K499" s="37"/>
      <c r="L499" s="37"/>
    </row>
    <row r="500" spans="8:12" ht="15.75" customHeight="1">
      <c r="H500" s="37"/>
      <c r="I500" s="37"/>
      <c r="K500" s="37"/>
      <c r="L500" s="37"/>
    </row>
    <row r="501" spans="8:12" ht="15.75" customHeight="1">
      <c r="H501" s="37"/>
      <c r="I501" s="37"/>
      <c r="K501" s="37"/>
      <c r="L501" s="37"/>
    </row>
    <row r="502" spans="8:12" ht="15.75" customHeight="1">
      <c r="H502" s="37"/>
      <c r="I502" s="37"/>
      <c r="K502" s="37"/>
      <c r="L502" s="37"/>
    </row>
    <row r="503" spans="8:12" ht="15.75" customHeight="1">
      <c r="H503" s="37"/>
      <c r="I503" s="37"/>
      <c r="K503" s="37"/>
      <c r="L503" s="37"/>
    </row>
    <row r="504" spans="8:12" ht="15.75" customHeight="1">
      <c r="H504" s="37"/>
      <c r="I504" s="37"/>
      <c r="K504" s="37"/>
      <c r="L504" s="37"/>
    </row>
    <row r="505" spans="8:12" ht="15.75" customHeight="1">
      <c r="H505" s="37"/>
      <c r="I505" s="37"/>
      <c r="K505" s="37"/>
      <c r="L505" s="37"/>
    </row>
    <row r="506" spans="8:12" ht="15.75" customHeight="1">
      <c r="H506" s="37"/>
      <c r="I506" s="37"/>
      <c r="K506" s="37"/>
      <c r="L506" s="37"/>
    </row>
    <row r="507" spans="8:12" ht="15.75" customHeight="1">
      <c r="H507" s="37"/>
      <c r="I507" s="37"/>
      <c r="K507" s="37"/>
      <c r="L507" s="37"/>
    </row>
    <row r="508" spans="8:12" ht="15.75" customHeight="1">
      <c r="H508" s="37"/>
      <c r="I508" s="37"/>
      <c r="K508" s="37"/>
      <c r="L508" s="37"/>
    </row>
    <row r="509" spans="8:12" ht="15.75" customHeight="1">
      <c r="H509" s="37"/>
      <c r="I509" s="37"/>
      <c r="K509" s="37"/>
      <c r="L509" s="37"/>
    </row>
    <row r="510" spans="8:12" ht="15.75" customHeight="1">
      <c r="H510" s="37"/>
      <c r="I510" s="37"/>
      <c r="K510" s="37"/>
      <c r="L510" s="37"/>
    </row>
    <row r="511" spans="8:12" ht="15.75" customHeight="1">
      <c r="H511" s="37"/>
      <c r="I511" s="37"/>
      <c r="K511" s="37"/>
      <c r="L511" s="37"/>
    </row>
    <row r="512" spans="8:12" ht="15.75" customHeight="1">
      <c r="H512" s="37"/>
      <c r="I512" s="37"/>
      <c r="K512" s="37"/>
      <c r="L512" s="37"/>
    </row>
    <row r="513" spans="8:12" ht="15.75" customHeight="1">
      <c r="H513" s="37"/>
      <c r="I513" s="37"/>
      <c r="K513" s="37"/>
      <c r="L513" s="37"/>
    </row>
    <row r="514" spans="8:12" ht="15.75" customHeight="1">
      <c r="H514" s="37"/>
      <c r="I514" s="37"/>
      <c r="K514" s="37"/>
      <c r="L514" s="37"/>
    </row>
    <row r="515" spans="8:12" ht="15.75" customHeight="1">
      <c r="H515" s="37"/>
      <c r="I515" s="37"/>
      <c r="K515" s="37"/>
      <c r="L515" s="37"/>
    </row>
    <row r="516" spans="8:12" ht="15.75" customHeight="1">
      <c r="H516" s="37"/>
      <c r="I516" s="37"/>
      <c r="K516" s="37"/>
      <c r="L516" s="37"/>
    </row>
    <row r="517" spans="8:12" ht="15.75" customHeight="1">
      <c r="H517" s="37"/>
      <c r="I517" s="37"/>
      <c r="K517" s="37"/>
      <c r="L517" s="37"/>
    </row>
    <row r="518" spans="8:12" ht="15.75" customHeight="1">
      <c r="H518" s="37"/>
      <c r="I518" s="37"/>
      <c r="K518" s="37"/>
      <c r="L518" s="37"/>
    </row>
    <row r="519" spans="8:12" ht="15.75" customHeight="1">
      <c r="H519" s="37"/>
      <c r="I519" s="37"/>
      <c r="K519" s="37"/>
      <c r="L519" s="37"/>
    </row>
    <row r="520" spans="8:12" ht="15.75" customHeight="1">
      <c r="H520" s="37"/>
      <c r="I520" s="37"/>
      <c r="K520" s="37"/>
      <c r="L520" s="37"/>
    </row>
    <row r="521" spans="8:12" ht="15.75" customHeight="1">
      <c r="H521" s="37"/>
      <c r="I521" s="37"/>
      <c r="K521" s="37"/>
      <c r="L521" s="37"/>
    </row>
    <row r="522" spans="8:12" ht="15.75" customHeight="1">
      <c r="H522" s="37"/>
      <c r="I522" s="37"/>
      <c r="K522" s="37"/>
      <c r="L522" s="37"/>
    </row>
    <row r="523" spans="8:12" ht="15.75" customHeight="1">
      <c r="H523" s="37"/>
      <c r="I523" s="37"/>
      <c r="K523" s="37"/>
      <c r="L523" s="37"/>
    </row>
    <row r="524" spans="8:12" ht="15.75" customHeight="1">
      <c r="H524" s="37"/>
      <c r="I524" s="37"/>
      <c r="K524" s="37"/>
      <c r="L524" s="37"/>
    </row>
    <row r="525" spans="8:12" ht="15.75" customHeight="1">
      <c r="H525" s="37"/>
      <c r="I525" s="37"/>
      <c r="K525" s="37"/>
      <c r="L525" s="37"/>
    </row>
    <row r="526" spans="8:12" ht="15.75" customHeight="1">
      <c r="H526" s="37"/>
      <c r="I526" s="37"/>
      <c r="K526" s="37"/>
      <c r="L526" s="37"/>
    </row>
    <row r="527" spans="8:12" ht="15.75" customHeight="1">
      <c r="H527" s="37"/>
      <c r="I527" s="37"/>
      <c r="K527" s="37"/>
      <c r="L527" s="37"/>
    </row>
    <row r="528" spans="8:12" ht="15.75" customHeight="1">
      <c r="H528" s="37"/>
      <c r="I528" s="37"/>
      <c r="K528" s="37"/>
      <c r="L528" s="37"/>
    </row>
    <row r="529" spans="8:12" ht="15.75" customHeight="1">
      <c r="H529" s="37"/>
      <c r="I529" s="37"/>
      <c r="K529" s="37"/>
      <c r="L529" s="37"/>
    </row>
    <row r="530" spans="8:12" ht="15.75" customHeight="1">
      <c r="H530" s="37"/>
      <c r="I530" s="37"/>
      <c r="K530" s="37"/>
      <c r="L530" s="37"/>
    </row>
    <row r="531" spans="8:12" ht="15.75" customHeight="1">
      <c r="H531" s="37"/>
      <c r="I531" s="37"/>
      <c r="K531" s="37"/>
      <c r="L531" s="37"/>
    </row>
    <row r="532" spans="8:12" ht="15.75" customHeight="1">
      <c r="H532" s="37"/>
      <c r="I532" s="37"/>
      <c r="K532" s="37"/>
      <c r="L532" s="37"/>
    </row>
    <row r="533" spans="8:12" ht="15.75" customHeight="1">
      <c r="H533" s="37"/>
      <c r="I533" s="37"/>
      <c r="K533" s="37"/>
      <c r="L533" s="37"/>
    </row>
    <row r="534" spans="8:12" ht="15.75" customHeight="1">
      <c r="H534" s="37"/>
      <c r="I534" s="37"/>
      <c r="K534" s="37"/>
      <c r="L534" s="37"/>
    </row>
    <row r="535" spans="8:12" ht="15.75" customHeight="1">
      <c r="H535" s="37"/>
      <c r="I535" s="37"/>
      <c r="K535" s="37"/>
      <c r="L535" s="37"/>
    </row>
    <row r="536" spans="8:12" ht="15.75" customHeight="1">
      <c r="H536" s="37"/>
      <c r="I536" s="37"/>
      <c r="K536" s="37"/>
      <c r="L536" s="37"/>
    </row>
    <row r="537" spans="8:12" ht="15.75" customHeight="1">
      <c r="H537" s="37"/>
      <c r="I537" s="37"/>
      <c r="K537" s="37"/>
      <c r="L537" s="37"/>
    </row>
    <row r="538" spans="8:12" ht="15.75" customHeight="1">
      <c r="H538" s="37"/>
      <c r="I538" s="37"/>
      <c r="K538" s="37"/>
      <c r="L538" s="37"/>
    </row>
    <row r="539" spans="8:12" ht="15.75" customHeight="1">
      <c r="H539" s="37"/>
      <c r="I539" s="37"/>
      <c r="K539" s="37"/>
      <c r="L539" s="37"/>
    </row>
    <row r="540" spans="8:12" ht="15.75" customHeight="1">
      <c r="H540" s="37"/>
      <c r="I540" s="37"/>
      <c r="K540" s="37"/>
      <c r="L540" s="37"/>
    </row>
    <row r="541" spans="8:12" ht="15.75" customHeight="1">
      <c r="H541" s="37"/>
      <c r="I541" s="37"/>
      <c r="K541" s="37"/>
      <c r="L541" s="37"/>
    </row>
    <row r="542" spans="8:12" ht="15.75" customHeight="1">
      <c r="H542" s="37"/>
      <c r="I542" s="37"/>
      <c r="K542" s="37"/>
      <c r="L542" s="37"/>
    </row>
    <row r="543" spans="8:12" ht="15.75" customHeight="1">
      <c r="H543" s="37"/>
      <c r="I543" s="37"/>
      <c r="K543" s="37"/>
      <c r="L543" s="37"/>
    </row>
    <row r="544" spans="8:12" ht="15.75" customHeight="1">
      <c r="H544" s="37"/>
      <c r="I544" s="37"/>
      <c r="K544" s="37"/>
      <c r="L544" s="37"/>
    </row>
    <row r="545" spans="8:12" ht="15.75" customHeight="1">
      <c r="H545" s="37"/>
      <c r="I545" s="37"/>
      <c r="K545" s="37"/>
      <c r="L545" s="37"/>
    </row>
    <row r="546" spans="8:12" ht="15.75" customHeight="1">
      <c r="H546" s="37"/>
      <c r="I546" s="37"/>
      <c r="K546" s="37"/>
      <c r="L546" s="37"/>
    </row>
    <row r="547" spans="8:12" ht="15.75" customHeight="1">
      <c r="H547" s="37"/>
      <c r="I547" s="37"/>
      <c r="K547" s="37"/>
      <c r="L547" s="37"/>
    </row>
    <row r="548" spans="8:12" ht="15.75" customHeight="1">
      <c r="H548" s="37"/>
      <c r="I548" s="37"/>
      <c r="K548" s="37"/>
      <c r="L548" s="37"/>
    </row>
    <row r="549" spans="8:12" ht="15.75" customHeight="1">
      <c r="H549" s="37"/>
      <c r="I549" s="37"/>
      <c r="K549" s="37"/>
      <c r="L549" s="37"/>
    </row>
    <row r="550" spans="8:12" ht="15.75" customHeight="1">
      <c r="H550" s="37"/>
      <c r="I550" s="37"/>
      <c r="K550" s="37"/>
      <c r="L550" s="37"/>
    </row>
    <row r="551" spans="8:12" ht="15.75" customHeight="1">
      <c r="H551" s="37"/>
      <c r="I551" s="37"/>
      <c r="K551" s="37"/>
      <c r="L551" s="37"/>
    </row>
    <row r="552" spans="8:12" ht="15.75" customHeight="1">
      <c r="H552" s="37"/>
      <c r="I552" s="37"/>
      <c r="K552" s="37"/>
      <c r="L552" s="37"/>
    </row>
    <row r="553" spans="8:12" ht="15.75" customHeight="1">
      <c r="H553" s="37"/>
      <c r="I553" s="37"/>
      <c r="K553" s="37"/>
      <c r="L553" s="37"/>
    </row>
    <row r="554" spans="8:12" ht="15.75" customHeight="1">
      <c r="H554" s="37"/>
      <c r="I554" s="37"/>
      <c r="K554" s="37"/>
      <c r="L554" s="37"/>
    </row>
    <row r="555" spans="8:12" ht="15.75" customHeight="1">
      <c r="H555" s="37"/>
      <c r="I555" s="37"/>
      <c r="K555" s="37"/>
      <c r="L555" s="37"/>
    </row>
    <row r="556" spans="8:12" ht="15.75" customHeight="1">
      <c r="H556" s="37"/>
      <c r="I556" s="37"/>
      <c r="K556" s="37"/>
      <c r="L556" s="37"/>
    </row>
    <row r="557" spans="8:12" ht="15.75" customHeight="1">
      <c r="H557" s="37"/>
      <c r="I557" s="37"/>
      <c r="K557" s="37"/>
      <c r="L557" s="37"/>
    </row>
    <row r="558" spans="8:12" ht="15.75" customHeight="1">
      <c r="H558" s="37"/>
      <c r="I558" s="37"/>
      <c r="K558" s="37"/>
      <c r="L558" s="37"/>
    </row>
    <row r="559" spans="8:12" ht="15.75" customHeight="1">
      <c r="H559" s="37"/>
      <c r="I559" s="37"/>
      <c r="K559" s="37"/>
      <c r="L559" s="37"/>
    </row>
    <row r="560" spans="8:12" ht="15.75" customHeight="1">
      <c r="H560" s="37"/>
      <c r="I560" s="37"/>
      <c r="K560" s="37"/>
      <c r="L560" s="37"/>
    </row>
    <row r="561" spans="8:12" ht="15.75" customHeight="1">
      <c r="H561" s="37"/>
      <c r="I561" s="37"/>
      <c r="K561" s="37"/>
      <c r="L561" s="37"/>
    </row>
    <row r="562" spans="8:12" ht="15.75" customHeight="1">
      <c r="H562" s="37"/>
      <c r="I562" s="37"/>
      <c r="K562" s="37"/>
      <c r="L562" s="37"/>
    </row>
    <row r="563" spans="8:12" ht="15.75" customHeight="1">
      <c r="H563" s="37"/>
      <c r="I563" s="37"/>
      <c r="K563" s="37"/>
      <c r="L563" s="37"/>
    </row>
    <row r="564" spans="8:12" ht="15.75" customHeight="1">
      <c r="H564" s="37"/>
      <c r="I564" s="37"/>
      <c r="K564" s="37"/>
      <c r="L564" s="37"/>
    </row>
    <row r="565" spans="8:12" ht="15.75" customHeight="1">
      <c r="H565" s="37"/>
      <c r="I565" s="37"/>
      <c r="K565" s="37"/>
      <c r="L565" s="37"/>
    </row>
    <row r="566" spans="8:12" ht="15.75" customHeight="1">
      <c r="H566" s="37"/>
      <c r="I566" s="37"/>
      <c r="K566" s="37"/>
      <c r="L566" s="37"/>
    </row>
    <row r="567" spans="8:12" ht="15.75" customHeight="1">
      <c r="H567" s="37"/>
      <c r="I567" s="37"/>
      <c r="K567" s="37"/>
      <c r="L567" s="37"/>
    </row>
    <row r="568" spans="8:12" ht="15.75" customHeight="1">
      <c r="H568" s="37"/>
      <c r="I568" s="37"/>
      <c r="K568" s="37"/>
      <c r="L568" s="37"/>
    </row>
    <row r="569" spans="8:12" ht="15.75" customHeight="1">
      <c r="H569" s="37"/>
      <c r="I569" s="37"/>
      <c r="K569" s="37"/>
      <c r="L569" s="37"/>
    </row>
    <row r="570" spans="8:12" ht="15.75" customHeight="1">
      <c r="H570" s="37"/>
      <c r="I570" s="37"/>
      <c r="K570" s="37"/>
      <c r="L570" s="37"/>
    </row>
    <row r="571" spans="8:12" ht="15.75" customHeight="1">
      <c r="H571" s="37"/>
      <c r="I571" s="37"/>
      <c r="K571" s="37"/>
      <c r="L571" s="37"/>
    </row>
    <row r="572" spans="8:12" ht="15.75" customHeight="1">
      <c r="H572" s="37"/>
      <c r="I572" s="37"/>
      <c r="K572" s="37"/>
      <c r="L572" s="37"/>
    </row>
    <row r="573" spans="8:12" ht="15.75" customHeight="1">
      <c r="H573" s="37"/>
      <c r="I573" s="37"/>
      <c r="K573" s="37"/>
      <c r="L573" s="37"/>
    </row>
    <row r="574" spans="8:12" ht="15.75" customHeight="1">
      <c r="H574" s="37"/>
      <c r="I574" s="37"/>
      <c r="K574" s="37"/>
      <c r="L574" s="37"/>
    </row>
    <row r="575" spans="8:12" ht="15.75" customHeight="1">
      <c r="H575" s="37"/>
      <c r="I575" s="37"/>
      <c r="K575" s="37"/>
      <c r="L575" s="37"/>
    </row>
    <row r="576" spans="8:12" ht="15.75" customHeight="1">
      <c r="H576" s="37"/>
      <c r="I576" s="37"/>
      <c r="K576" s="37"/>
      <c r="L576" s="37"/>
    </row>
    <row r="577" spans="8:12" ht="15.75" customHeight="1">
      <c r="H577" s="37"/>
      <c r="I577" s="37"/>
      <c r="K577" s="37"/>
      <c r="L577" s="37"/>
    </row>
    <row r="578" spans="8:12" ht="15.75" customHeight="1">
      <c r="H578" s="37"/>
      <c r="I578" s="37"/>
      <c r="K578" s="37"/>
      <c r="L578" s="37"/>
    </row>
    <row r="579" spans="8:12" ht="15.75" customHeight="1">
      <c r="H579" s="37"/>
      <c r="I579" s="37"/>
      <c r="K579" s="37"/>
      <c r="L579" s="37"/>
    </row>
    <row r="580" spans="8:12" ht="15.75" customHeight="1">
      <c r="H580" s="37"/>
      <c r="I580" s="37"/>
      <c r="K580" s="37"/>
      <c r="L580" s="37"/>
    </row>
    <row r="581" spans="8:12" ht="15.75" customHeight="1">
      <c r="H581" s="37"/>
      <c r="I581" s="37"/>
      <c r="K581" s="37"/>
      <c r="L581" s="37"/>
    </row>
    <row r="582" spans="8:12" ht="15.75" customHeight="1">
      <c r="H582" s="37"/>
      <c r="I582" s="37"/>
      <c r="K582" s="37"/>
      <c r="L582" s="37"/>
    </row>
    <row r="583" spans="8:12" ht="15.75" customHeight="1">
      <c r="H583" s="37"/>
      <c r="I583" s="37"/>
      <c r="K583" s="37"/>
      <c r="L583" s="37"/>
    </row>
    <row r="584" spans="8:12" ht="15.75" customHeight="1">
      <c r="H584" s="37"/>
      <c r="I584" s="37"/>
      <c r="K584" s="37"/>
      <c r="L584" s="37"/>
    </row>
    <row r="585" spans="8:12" ht="15.75" customHeight="1">
      <c r="H585" s="37"/>
      <c r="I585" s="37"/>
      <c r="K585" s="37"/>
      <c r="L585" s="37"/>
    </row>
    <row r="586" spans="8:12" ht="15.75" customHeight="1">
      <c r="H586" s="37"/>
      <c r="I586" s="37"/>
      <c r="K586" s="37"/>
      <c r="L586" s="37"/>
    </row>
    <row r="587" spans="8:12" ht="15.75" customHeight="1">
      <c r="H587" s="37"/>
      <c r="I587" s="37"/>
      <c r="K587" s="37"/>
      <c r="L587" s="37"/>
    </row>
    <row r="588" spans="8:12" ht="15.75" customHeight="1">
      <c r="H588" s="37"/>
      <c r="I588" s="37"/>
      <c r="K588" s="37"/>
      <c r="L588" s="37"/>
    </row>
    <row r="589" spans="8:12" ht="15.75" customHeight="1">
      <c r="H589" s="37"/>
      <c r="I589" s="37"/>
      <c r="K589" s="37"/>
      <c r="L589" s="37"/>
    </row>
    <row r="590" spans="8:12" ht="15.75" customHeight="1">
      <c r="H590" s="37"/>
      <c r="I590" s="37"/>
      <c r="K590" s="37"/>
      <c r="L590" s="37"/>
    </row>
    <row r="591" spans="8:12" ht="15.75" customHeight="1">
      <c r="H591" s="37"/>
      <c r="I591" s="37"/>
      <c r="K591" s="37"/>
      <c r="L591" s="37"/>
    </row>
    <row r="592" spans="8:12" ht="15.75" customHeight="1">
      <c r="H592" s="37"/>
      <c r="I592" s="37"/>
      <c r="K592" s="37"/>
      <c r="L592" s="37"/>
    </row>
    <row r="593" spans="8:12" ht="15.75" customHeight="1">
      <c r="H593" s="37"/>
      <c r="I593" s="37"/>
      <c r="K593" s="37"/>
      <c r="L593" s="37"/>
    </row>
    <row r="594" spans="8:12" ht="15.75" customHeight="1">
      <c r="H594" s="37"/>
      <c r="I594" s="37"/>
      <c r="K594" s="37"/>
      <c r="L594" s="37"/>
    </row>
    <row r="595" spans="8:12" ht="15.75" customHeight="1">
      <c r="H595" s="37"/>
      <c r="I595" s="37"/>
      <c r="K595" s="37"/>
      <c r="L595" s="37"/>
    </row>
    <row r="596" spans="8:12" ht="15.75" customHeight="1">
      <c r="H596" s="37"/>
      <c r="I596" s="37"/>
      <c r="K596" s="37"/>
      <c r="L596" s="37"/>
    </row>
    <row r="597" spans="8:12" ht="15.75" customHeight="1">
      <c r="H597" s="37"/>
      <c r="I597" s="37"/>
      <c r="K597" s="37"/>
      <c r="L597" s="37"/>
    </row>
    <row r="598" spans="8:12" ht="15.75" customHeight="1">
      <c r="H598" s="37"/>
      <c r="I598" s="37"/>
      <c r="K598" s="37"/>
      <c r="L598" s="37"/>
    </row>
    <row r="599" spans="8:12" ht="15.75" customHeight="1">
      <c r="H599" s="37"/>
      <c r="I599" s="37"/>
      <c r="K599" s="37"/>
      <c r="L599" s="37"/>
    </row>
    <row r="600" spans="8:12" ht="15.75" customHeight="1">
      <c r="H600" s="37"/>
      <c r="I600" s="37"/>
      <c r="K600" s="37"/>
      <c r="L600" s="37"/>
    </row>
    <row r="601" spans="8:12" ht="15.75" customHeight="1">
      <c r="H601" s="37"/>
      <c r="I601" s="37"/>
      <c r="K601" s="37"/>
      <c r="L601" s="37"/>
    </row>
    <row r="602" spans="8:12" ht="15.75" customHeight="1">
      <c r="H602" s="37"/>
      <c r="I602" s="37"/>
      <c r="K602" s="37"/>
      <c r="L602" s="37"/>
    </row>
    <row r="603" spans="8:12" ht="15.75" customHeight="1">
      <c r="H603" s="37"/>
      <c r="I603" s="37"/>
      <c r="K603" s="37"/>
      <c r="L603" s="37"/>
    </row>
    <row r="604" spans="8:12" ht="15.75" customHeight="1">
      <c r="H604" s="37"/>
      <c r="I604" s="37"/>
      <c r="K604" s="37"/>
      <c r="L604" s="37"/>
    </row>
    <row r="605" spans="8:12" ht="15.75" customHeight="1">
      <c r="H605" s="37"/>
      <c r="I605" s="37"/>
      <c r="K605" s="37"/>
      <c r="L605" s="37"/>
    </row>
    <row r="606" spans="8:12" ht="15.75" customHeight="1">
      <c r="H606" s="37"/>
      <c r="I606" s="37"/>
      <c r="K606" s="37"/>
      <c r="L606" s="37"/>
    </row>
    <row r="607" spans="8:12" ht="15.75" customHeight="1">
      <c r="H607" s="37"/>
      <c r="I607" s="37"/>
      <c r="K607" s="37"/>
      <c r="L607" s="37"/>
    </row>
    <row r="608" spans="8:12" ht="15.75" customHeight="1">
      <c r="H608" s="37"/>
      <c r="I608" s="37"/>
      <c r="K608" s="37"/>
      <c r="L608" s="37"/>
    </row>
    <row r="609" spans="8:12" ht="15.75" customHeight="1">
      <c r="H609" s="37"/>
      <c r="I609" s="37"/>
      <c r="K609" s="37"/>
      <c r="L609" s="37"/>
    </row>
    <row r="610" spans="8:12" ht="15.75" customHeight="1">
      <c r="H610" s="37"/>
      <c r="I610" s="37"/>
      <c r="K610" s="37"/>
      <c r="L610" s="37"/>
    </row>
    <row r="611" spans="8:12" ht="15.75" customHeight="1">
      <c r="H611" s="37"/>
      <c r="I611" s="37"/>
      <c r="K611" s="37"/>
      <c r="L611" s="37"/>
    </row>
    <row r="612" spans="8:12" ht="15.75" customHeight="1">
      <c r="H612" s="37"/>
      <c r="I612" s="37"/>
      <c r="K612" s="37"/>
      <c r="L612" s="37"/>
    </row>
    <row r="613" spans="8:12" ht="15.75" customHeight="1">
      <c r="H613" s="37"/>
      <c r="I613" s="37"/>
      <c r="K613" s="37"/>
      <c r="L613" s="37"/>
    </row>
    <row r="614" spans="8:12" ht="15.75" customHeight="1">
      <c r="H614" s="37"/>
      <c r="I614" s="37"/>
      <c r="K614" s="37"/>
      <c r="L614" s="37"/>
    </row>
    <row r="615" spans="8:12" ht="15.75" customHeight="1">
      <c r="H615" s="37"/>
      <c r="I615" s="37"/>
      <c r="K615" s="37"/>
      <c r="L615" s="37"/>
    </row>
    <row r="616" spans="8:12" ht="15.75" customHeight="1">
      <c r="H616" s="37"/>
      <c r="I616" s="37"/>
      <c r="K616" s="37"/>
      <c r="L616" s="37"/>
    </row>
    <row r="617" spans="8:12" ht="15.75" customHeight="1">
      <c r="H617" s="37"/>
      <c r="I617" s="37"/>
      <c r="K617" s="37"/>
      <c r="L617" s="37"/>
    </row>
    <row r="618" spans="8:12" ht="15.75" customHeight="1">
      <c r="H618" s="37"/>
      <c r="I618" s="37"/>
      <c r="K618" s="37"/>
      <c r="L618" s="37"/>
    </row>
    <row r="619" spans="8:12" ht="15.75" customHeight="1">
      <c r="H619" s="37"/>
      <c r="I619" s="37"/>
      <c r="K619" s="37"/>
      <c r="L619" s="37"/>
    </row>
    <row r="620" spans="8:12" ht="15.75" customHeight="1">
      <c r="H620" s="37"/>
      <c r="I620" s="37"/>
      <c r="K620" s="37"/>
      <c r="L620" s="37"/>
    </row>
    <row r="621" spans="8:12" ht="15.75" customHeight="1">
      <c r="H621" s="37"/>
      <c r="I621" s="37"/>
      <c r="K621" s="37"/>
      <c r="L621" s="37"/>
    </row>
    <row r="622" spans="8:12" ht="15.75" customHeight="1">
      <c r="H622" s="37"/>
      <c r="I622" s="37"/>
      <c r="K622" s="37"/>
      <c r="L622" s="37"/>
    </row>
    <row r="623" spans="8:12" ht="15.75" customHeight="1">
      <c r="H623" s="37"/>
      <c r="I623" s="37"/>
      <c r="K623" s="37"/>
      <c r="L623" s="37"/>
    </row>
    <row r="624" spans="8:12" ht="15.75" customHeight="1">
      <c r="H624" s="37"/>
      <c r="I624" s="37"/>
      <c r="K624" s="37"/>
      <c r="L624" s="37"/>
    </row>
    <row r="625" spans="8:12" ht="15.75" customHeight="1">
      <c r="H625" s="37"/>
      <c r="I625" s="37"/>
      <c r="K625" s="37"/>
      <c r="L625" s="37"/>
    </row>
    <row r="626" spans="8:12" ht="15.75" customHeight="1">
      <c r="H626" s="37"/>
      <c r="I626" s="37"/>
      <c r="K626" s="37"/>
      <c r="L626" s="37"/>
    </row>
    <row r="627" spans="8:12" ht="15.75" customHeight="1">
      <c r="H627" s="37"/>
      <c r="I627" s="37"/>
      <c r="K627" s="37"/>
      <c r="L627" s="37"/>
    </row>
    <row r="628" spans="8:12" ht="15.75" customHeight="1">
      <c r="H628" s="37"/>
      <c r="I628" s="37"/>
      <c r="K628" s="37"/>
      <c r="L628" s="37"/>
    </row>
    <row r="629" spans="8:12" ht="15.75" customHeight="1">
      <c r="H629" s="37"/>
      <c r="I629" s="37"/>
      <c r="K629" s="37"/>
      <c r="L629" s="37"/>
    </row>
    <row r="630" spans="8:12" ht="15.75" customHeight="1">
      <c r="H630" s="37"/>
      <c r="I630" s="37"/>
      <c r="K630" s="37"/>
      <c r="L630" s="37"/>
    </row>
    <row r="631" spans="8:12" ht="15.75" customHeight="1">
      <c r="H631" s="37"/>
      <c r="I631" s="37"/>
      <c r="K631" s="37"/>
      <c r="L631" s="37"/>
    </row>
    <row r="632" spans="8:12" ht="15.75" customHeight="1">
      <c r="H632" s="37"/>
      <c r="I632" s="37"/>
      <c r="K632" s="37"/>
      <c r="L632" s="37"/>
    </row>
    <row r="633" spans="8:12" ht="15.75" customHeight="1">
      <c r="H633" s="37"/>
      <c r="I633" s="37"/>
      <c r="K633" s="37"/>
      <c r="L633" s="37"/>
    </row>
    <row r="634" spans="8:12" ht="15.75" customHeight="1">
      <c r="H634" s="37"/>
      <c r="I634" s="37"/>
      <c r="K634" s="37"/>
      <c r="L634" s="37"/>
    </row>
    <row r="635" spans="8:12" ht="15.75" customHeight="1">
      <c r="H635" s="37"/>
      <c r="I635" s="37"/>
      <c r="K635" s="37"/>
      <c r="L635" s="37"/>
    </row>
    <row r="636" spans="8:12" ht="15.75" customHeight="1">
      <c r="H636" s="37"/>
      <c r="I636" s="37"/>
      <c r="K636" s="37"/>
      <c r="L636" s="37"/>
    </row>
    <row r="637" spans="8:12" ht="15.75" customHeight="1">
      <c r="H637" s="37"/>
      <c r="I637" s="37"/>
      <c r="K637" s="37"/>
      <c r="L637" s="37"/>
    </row>
    <row r="638" spans="8:12" ht="15.75" customHeight="1">
      <c r="H638" s="37"/>
      <c r="I638" s="37"/>
      <c r="K638" s="37"/>
      <c r="L638" s="37"/>
    </row>
    <row r="639" spans="8:12" ht="15.75" customHeight="1">
      <c r="H639" s="37"/>
      <c r="I639" s="37"/>
      <c r="K639" s="37"/>
      <c r="L639" s="37"/>
    </row>
    <row r="640" spans="8:12" ht="15.75" customHeight="1">
      <c r="H640" s="37"/>
      <c r="I640" s="37"/>
      <c r="K640" s="37"/>
      <c r="L640" s="37"/>
    </row>
    <row r="641" spans="8:12" ht="15.75" customHeight="1">
      <c r="H641" s="37"/>
      <c r="I641" s="37"/>
      <c r="K641" s="37"/>
      <c r="L641" s="37"/>
    </row>
    <row r="642" spans="8:12" ht="15.75" customHeight="1">
      <c r="H642" s="37"/>
      <c r="I642" s="37"/>
      <c r="K642" s="37"/>
      <c r="L642" s="37"/>
    </row>
    <row r="643" spans="8:12" ht="15.75" customHeight="1">
      <c r="H643" s="37"/>
      <c r="I643" s="37"/>
      <c r="K643" s="37"/>
      <c r="L643" s="37"/>
    </row>
    <row r="644" spans="8:12" ht="15.75" customHeight="1">
      <c r="H644" s="37"/>
      <c r="I644" s="37"/>
      <c r="K644" s="37"/>
      <c r="L644" s="37"/>
    </row>
    <row r="645" spans="8:12" ht="15.75" customHeight="1">
      <c r="H645" s="37"/>
      <c r="I645" s="37"/>
      <c r="K645" s="37"/>
      <c r="L645" s="37"/>
    </row>
    <row r="646" spans="8:12" ht="15.75" customHeight="1">
      <c r="H646" s="37"/>
      <c r="I646" s="37"/>
      <c r="K646" s="37"/>
      <c r="L646" s="37"/>
    </row>
    <row r="647" spans="8:12" ht="15.75" customHeight="1">
      <c r="H647" s="37"/>
      <c r="I647" s="37"/>
      <c r="K647" s="37"/>
      <c r="L647" s="37"/>
    </row>
    <row r="648" spans="8:12" ht="15.75" customHeight="1">
      <c r="H648" s="37"/>
      <c r="I648" s="37"/>
      <c r="K648" s="37"/>
      <c r="L648" s="37"/>
    </row>
    <row r="649" spans="8:12" ht="15.75" customHeight="1">
      <c r="H649" s="37"/>
      <c r="I649" s="37"/>
      <c r="K649" s="37"/>
      <c r="L649" s="37"/>
    </row>
    <row r="650" spans="8:12" ht="15.75" customHeight="1">
      <c r="H650" s="37"/>
      <c r="I650" s="37"/>
      <c r="K650" s="37"/>
      <c r="L650" s="37"/>
    </row>
    <row r="651" spans="8:12" ht="15.75" customHeight="1">
      <c r="H651" s="37"/>
      <c r="I651" s="37"/>
      <c r="K651" s="37"/>
      <c r="L651" s="37"/>
    </row>
    <row r="652" spans="8:12" ht="15.75" customHeight="1">
      <c r="H652" s="37"/>
      <c r="I652" s="37"/>
      <c r="K652" s="37"/>
      <c r="L652" s="37"/>
    </row>
    <row r="653" spans="8:12" ht="15.75" customHeight="1">
      <c r="H653" s="37"/>
      <c r="I653" s="37"/>
      <c r="K653" s="37"/>
      <c r="L653" s="37"/>
    </row>
    <row r="654" spans="8:12" ht="15.75" customHeight="1">
      <c r="H654" s="37"/>
      <c r="I654" s="37"/>
      <c r="K654" s="37"/>
      <c r="L654" s="37"/>
    </row>
    <row r="655" spans="8:12" ht="15.75" customHeight="1">
      <c r="H655" s="37"/>
      <c r="I655" s="37"/>
      <c r="K655" s="37"/>
      <c r="L655" s="37"/>
    </row>
    <row r="656" spans="8:12" ht="15.75" customHeight="1">
      <c r="H656" s="37"/>
      <c r="I656" s="37"/>
      <c r="K656" s="37"/>
      <c r="L656" s="37"/>
    </row>
    <row r="657" spans="8:12" ht="15.75" customHeight="1">
      <c r="H657" s="37"/>
      <c r="I657" s="37"/>
      <c r="K657" s="37"/>
      <c r="L657" s="37"/>
    </row>
    <row r="658" spans="8:12" ht="15.75" customHeight="1">
      <c r="H658" s="37"/>
      <c r="I658" s="37"/>
      <c r="K658" s="37"/>
      <c r="L658" s="37"/>
    </row>
    <row r="659" spans="8:12" ht="15.75" customHeight="1">
      <c r="H659" s="37"/>
      <c r="I659" s="37"/>
      <c r="K659" s="37"/>
      <c r="L659" s="37"/>
    </row>
    <row r="660" spans="8:12" ht="15.75" customHeight="1">
      <c r="H660" s="37"/>
      <c r="I660" s="37"/>
      <c r="K660" s="37"/>
      <c r="L660" s="37"/>
    </row>
    <row r="661" spans="8:12" ht="15.75" customHeight="1">
      <c r="H661" s="37"/>
      <c r="I661" s="37"/>
      <c r="K661" s="37"/>
      <c r="L661" s="37"/>
    </row>
    <row r="662" spans="8:12" ht="15.75" customHeight="1">
      <c r="H662" s="37"/>
      <c r="I662" s="37"/>
      <c r="K662" s="37"/>
      <c r="L662" s="37"/>
    </row>
    <row r="663" spans="8:12" ht="15.75" customHeight="1">
      <c r="H663" s="37"/>
      <c r="I663" s="37"/>
      <c r="K663" s="37"/>
      <c r="L663" s="37"/>
    </row>
    <row r="664" spans="8:12" ht="15.75" customHeight="1">
      <c r="H664" s="37"/>
      <c r="I664" s="37"/>
      <c r="K664" s="37"/>
      <c r="L664" s="37"/>
    </row>
    <row r="665" spans="8:12" ht="15.75" customHeight="1">
      <c r="H665" s="37"/>
      <c r="I665" s="37"/>
      <c r="K665" s="37"/>
      <c r="L665" s="37"/>
    </row>
    <row r="666" spans="8:12" ht="15.75" customHeight="1">
      <c r="H666" s="37"/>
      <c r="I666" s="37"/>
      <c r="K666" s="37"/>
      <c r="L666" s="37"/>
    </row>
    <row r="667" spans="8:12" ht="15.75" customHeight="1">
      <c r="H667" s="37"/>
      <c r="I667" s="37"/>
      <c r="K667" s="37"/>
      <c r="L667" s="37"/>
    </row>
    <row r="668" spans="8:12" ht="15.75" customHeight="1">
      <c r="H668" s="37"/>
      <c r="I668" s="37"/>
      <c r="K668" s="37"/>
      <c r="L668" s="37"/>
    </row>
    <row r="669" spans="8:12" ht="15.75" customHeight="1">
      <c r="H669" s="37"/>
      <c r="I669" s="37"/>
      <c r="K669" s="37"/>
      <c r="L669" s="37"/>
    </row>
    <row r="670" spans="8:12" ht="15.75" customHeight="1">
      <c r="H670" s="37"/>
      <c r="I670" s="37"/>
      <c r="K670" s="37"/>
      <c r="L670" s="37"/>
    </row>
    <row r="671" spans="8:12" ht="15.75" customHeight="1">
      <c r="H671" s="37"/>
      <c r="I671" s="37"/>
      <c r="K671" s="37"/>
      <c r="L671" s="37"/>
    </row>
    <row r="672" spans="8:12" ht="15.75" customHeight="1">
      <c r="H672" s="37"/>
      <c r="I672" s="37"/>
      <c r="K672" s="37"/>
      <c r="L672" s="37"/>
    </row>
    <row r="673" spans="8:12" ht="15.75" customHeight="1">
      <c r="H673" s="37"/>
      <c r="I673" s="37"/>
      <c r="K673" s="37"/>
      <c r="L673" s="37"/>
    </row>
    <row r="674" spans="8:12" ht="15.75" customHeight="1">
      <c r="H674" s="37"/>
      <c r="I674" s="37"/>
      <c r="K674" s="37"/>
      <c r="L674" s="37"/>
    </row>
    <row r="675" spans="8:12" ht="15.75" customHeight="1">
      <c r="H675" s="37"/>
      <c r="I675" s="37"/>
      <c r="K675" s="37"/>
      <c r="L675" s="37"/>
    </row>
    <row r="676" spans="8:12" ht="15.75" customHeight="1">
      <c r="H676" s="37"/>
      <c r="I676" s="37"/>
      <c r="K676" s="37"/>
      <c r="L676" s="37"/>
    </row>
    <row r="677" spans="8:12" ht="15.75" customHeight="1">
      <c r="H677" s="37"/>
      <c r="I677" s="37"/>
      <c r="K677" s="37"/>
      <c r="L677" s="37"/>
    </row>
    <row r="678" spans="8:12" ht="15.75" customHeight="1">
      <c r="H678" s="37"/>
      <c r="I678" s="37"/>
      <c r="K678" s="37"/>
      <c r="L678" s="37"/>
    </row>
    <row r="679" spans="8:12" ht="15.75" customHeight="1">
      <c r="H679" s="37"/>
      <c r="I679" s="37"/>
      <c r="K679" s="37"/>
      <c r="L679" s="37"/>
    </row>
    <row r="680" spans="8:12" ht="15.75" customHeight="1">
      <c r="H680" s="37"/>
      <c r="I680" s="37"/>
      <c r="K680" s="37"/>
      <c r="L680" s="37"/>
    </row>
    <row r="681" spans="8:12" ht="15.75" customHeight="1">
      <c r="H681" s="37"/>
      <c r="I681" s="37"/>
      <c r="K681" s="37"/>
      <c r="L681" s="37"/>
    </row>
    <row r="682" spans="8:12" ht="15.75" customHeight="1">
      <c r="H682" s="37"/>
      <c r="I682" s="37"/>
      <c r="K682" s="37"/>
      <c r="L682" s="37"/>
    </row>
    <row r="683" spans="8:12" ht="15.75" customHeight="1">
      <c r="H683" s="37"/>
      <c r="I683" s="37"/>
      <c r="K683" s="37"/>
      <c r="L683" s="37"/>
    </row>
    <row r="684" spans="8:12" ht="15.75" customHeight="1">
      <c r="H684" s="37"/>
      <c r="I684" s="37"/>
      <c r="K684" s="37"/>
      <c r="L684" s="37"/>
    </row>
    <row r="685" spans="8:12" ht="15.75" customHeight="1">
      <c r="H685" s="37"/>
      <c r="I685" s="37"/>
      <c r="K685" s="37"/>
      <c r="L685" s="37"/>
    </row>
    <row r="686" spans="8:12" ht="15.75" customHeight="1">
      <c r="H686" s="37"/>
      <c r="I686" s="37"/>
      <c r="K686" s="37"/>
      <c r="L686" s="37"/>
    </row>
    <row r="687" spans="8:12" ht="15.75" customHeight="1">
      <c r="H687" s="37"/>
      <c r="I687" s="37"/>
      <c r="K687" s="37"/>
      <c r="L687" s="37"/>
    </row>
    <row r="688" spans="8:12" ht="15.75" customHeight="1">
      <c r="H688" s="37"/>
      <c r="I688" s="37"/>
      <c r="K688" s="37"/>
      <c r="L688" s="37"/>
    </row>
    <row r="689" spans="8:12" ht="15.75" customHeight="1">
      <c r="H689" s="37"/>
      <c r="I689" s="37"/>
      <c r="K689" s="37"/>
      <c r="L689" s="37"/>
    </row>
    <row r="690" spans="8:12" ht="15.75" customHeight="1">
      <c r="H690" s="37"/>
      <c r="I690" s="37"/>
      <c r="K690" s="37"/>
      <c r="L690" s="37"/>
    </row>
    <row r="691" spans="8:12" ht="15.75" customHeight="1">
      <c r="H691" s="37"/>
      <c r="I691" s="37"/>
      <c r="K691" s="37"/>
      <c r="L691" s="37"/>
    </row>
    <row r="692" spans="8:12" ht="15.75" customHeight="1">
      <c r="H692" s="37"/>
      <c r="I692" s="37"/>
      <c r="K692" s="37"/>
      <c r="L692" s="37"/>
    </row>
    <row r="693" spans="8:12" ht="15.75" customHeight="1">
      <c r="H693" s="37"/>
      <c r="I693" s="37"/>
      <c r="K693" s="37"/>
      <c r="L693" s="37"/>
    </row>
    <row r="694" spans="8:12" ht="15.75" customHeight="1">
      <c r="H694" s="37"/>
      <c r="I694" s="37"/>
      <c r="K694" s="37"/>
      <c r="L694" s="37"/>
    </row>
    <row r="695" spans="8:12" ht="15.75" customHeight="1">
      <c r="H695" s="37"/>
      <c r="I695" s="37"/>
      <c r="K695" s="37"/>
      <c r="L695" s="37"/>
    </row>
    <row r="696" spans="8:12" ht="15.75" customHeight="1">
      <c r="H696" s="37"/>
      <c r="I696" s="37"/>
      <c r="K696" s="37"/>
      <c r="L696" s="37"/>
    </row>
    <row r="697" spans="8:12" ht="15.75" customHeight="1">
      <c r="H697" s="37"/>
      <c r="I697" s="37"/>
      <c r="K697" s="37"/>
      <c r="L697" s="37"/>
    </row>
    <row r="698" spans="8:12" ht="15.75" customHeight="1">
      <c r="H698" s="37"/>
      <c r="I698" s="37"/>
      <c r="K698" s="37"/>
      <c r="L698" s="37"/>
    </row>
    <row r="699" spans="8:12" ht="15.75" customHeight="1">
      <c r="H699" s="37"/>
      <c r="I699" s="37"/>
      <c r="K699" s="37"/>
      <c r="L699" s="37"/>
    </row>
    <row r="700" spans="8:12" ht="15.75" customHeight="1">
      <c r="H700" s="37"/>
      <c r="I700" s="37"/>
      <c r="K700" s="37"/>
      <c r="L700" s="37"/>
    </row>
    <row r="701" spans="8:12" ht="15.75" customHeight="1">
      <c r="H701" s="37"/>
      <c r="I701" s="37"/>
      <c r="K701" s="37"/>
      <c r="L701" s="37"/>
    </row>
    <row r="702" spans="8:12" ht="15.75" customHeight="1">
      <c r="H702" s="37"/>
      <c r="I702" s="37"/>
      <c r="K702" s="37"/>
      <c r="L702" s="37"/>
    </row>
    <row r="703" spans="8:12" ht="15.75" customHeight="1">
      <c r="H703" s="37"/>
      <c r="I703" s="37"/>
      <c r="K703" s="37"/>
      <c r="L703" s="37"/>
    </row>
    <row r="704" spans="8:12" ht="15.75" customHeight="1">
      <c r="H704" s="37"/>
      <c r="I704" s="37"/>
      <c r="K704" s="37"/>
      <c r="L704" s="37"/>
    </row>
    <row r="705" spans="8:12" ht="15.75" customHeight="1">
      <c r="H705" s="37"/>
      <c r="I705" s="37"/>
      <c r="K705" s="37"/>
      <c r="L705" s="37"/>
    </row>
    <row r="706" spans="8:12" ht="15.75" customHeight="1">
      <c r="H706" s="37"/>
      <c r="I706" s="37"/>
      <c r="K706" s="37"/>
      <c r="L706" s="37"/>
    </row>
    <row r="707" spans="8:12" ht="15.75" customHeight="1">
      <c r="H707" s="37"/>
      <c r="I707" s="37"/>
      <c r="K707" s="37"/>
      <c r="L707" s="37"/>
    </row>
    <row r="708" spans="8:12" ht="15.75" customHeight="1">
      <c r="H708" s="37"/>
      <c r="I708" s="37"/>
      <c r="K708" s="37"/>
      <c r="L708" s="37"/>
    </row>
    <row r="709" spans="8:12" ht="15.75" customHeight="1">
      <c r="H709" s="37"/>
      <c r="I709" s="37"/>
      <c r="K709" s="37"/>
      <c r="L709" s="37"/>
    </row>
    <row r="710" spans="8:12" ht="15.75" customHeight="1">
      <c r="H710" s="37"/>
      <c r="I710" s="37"/>
      <c r="K710" s="37"/>
      <c r="L710" s="37"/>
    </row>
    <row r="711" spans="8:12" ht="15.75" customHeight="1">
      <c r="H711" s="37"/>
      <c r="I711" s="37"/>
      <c r="K711" s="37"/>
      <c r="L711" s="37"/>
    </row>
    <row r="712" spans="8:12" ht="15.75" customHeight="1">
      <c r="H712" s="37"/>
      <c r="I712" s="37"/>
      <c r="K712" s="37"/>
      <c r="L712" s="37"/>
    </row>
    <row r="713" spans="8:12" ht="15.75" customHeight="1">
      <c r="H713" s="37"/>
      <c r="I713" s="37"/>
      <c r="K713" s="37"/>
      <c r="L713" s="37"/>
    </row>
    <row r="714" spans="8:12" ht="15.75" customHeight="1">
      <c r="H714" s="37"/>
      <c r="I714" s="37"/>
      <c r="K714" s="37"/>
      <c r="L714" s="37"/>
    </row>
    <row r="715" spans="8:12" ht="15.75" customHeight="1">
      <c r="H715" s="37"/>
      <c r="I715" s="37"/>
      <c r="K715" s="37"/>
      <c r="L715" s="37"/>
    </row>
    <row r="716" spans="8:12" ht="15.75" customHeight="1">
      <c r="H716" s="37"/>
      <c r="I716" s="37"/>
      <c r="K716" s="37"/>
      <c r="L716" s="37"/>
    </row>
    <row r="717" spans="8:12" ht="15.75" customHeight="1">
      <c r="H717" s="37"/>
      <c r="I717" s="37"/>
      <c r="K717" s="37"/>
      <c r="L717" s="37"/>
    </row>
    <row r="718" spans="8:12" ht="15.75" customHeight="1">
      <c r="H718" s="37"/>
      <c r="I718" s="37"/>
      <c r="K718" s="37"/>
      <c r="L718" s="37"/>
    </row>
    <row r="719" spans="8:12" ht="15.75" customHeight="1">
      <c r="H719" s="37"/>
      <c r="I719" s="37"/>
      <c r="K719" s="37"/>
      <c r="L719" s="37"/>
    </row>
    <row r="720" spans="8:12" ht="15.75" customHeight="1">
      <c r="H720" s="37"/>
      <c r="I720" s="37"/>
      <c r="K720" s="37"/>
      <c r="L720" s="37"/>
    </row>
    <row r="721" spans="8:12" ht="15.75" customHeight="1">
      <c r="H721" s="37"/>
      <c r="I721" s="37"/>
      <c r="K721" s="37"/>
      <c r="L721" s="37"/>
    </row>
    <row r="722" spans="8:12" ht="15.75" customHeight="1">
      <c r="H722" s="37"/>
      <c r="I722" s="37"/>
      <c r="K722" s="37"/>
      <c r="L722" s="37"/>
    </row>
    <row r="723" spans="8:12" ht="15.75" customHeight="1">
      <c r="H723" s="37"/>
      <c r="I723" s="37"/>
      <c r="K723" s="37"/>
      <c r="L723" s="37"/>
    </row>
    <row r="724" spans="8:12" ht="15.75" customHeight="1">
      <c r="H724" s="37"/>
      <c r="I724" s="37"/>
      <c r="K724" s="37"/>
      <c r="L724" s="37"/>
    </row>
    <row r="725" spans="8:12" ht="15.75" customHeight="1">
      <c r="H725" s="37"/>
      <c r="I725" s="37"/>
      <c r="K725" s="37"/>
      <c r="L725" s="37"/>
    </row>
    <row r="726" spans="8:12" ht="15.75" customHeight="1">
      <c r="H726" s="37"/>
      <c r="I726" s="37"/>
      <c r="K726" s="37"/>
      <c r="L726" s="37"/>
    </row>
    <row r="727" spans="8:12" ht="15.75" customHeight="1">
      <c r="H727" s="37"/>
      <c r="I727" s="37"/>
      <c r="K727" s="37"/>
      <c r="L727" s="37"/>
    </row>
    <row r="728" spans="8:12" ht="15.75" customHeight="1">
      <c r="H728" s="37"/>
      <c r="I728" s="37"/>
      <c r="K728" s="37"/>
      <c r="L728" s="37"/>
    </row>
    <row r="729" spans="8:12" ht="15.75" customHeight="1">
      <c r="H729" s="37"/>
      <c r="I729" s="37"/>
      <c r="K729" s="37"/>
      <c r="L729" s="37"/>
    </row>
    <row r="730" spans="8:12" ht="15.75" customHeight="1">
      <c r="H730" s="37"/>
      <c r="I730" s="37"/>
      <c r="K730" s="37"/>
      <c r="L730" s="37"/>
    </row>
    <row r="731" spans="8:12" ht="15.75" customHeight="1">
      <c r="H731" s="37"/>
      <c r="I731" s="37"/>
      <c r="K731" s="37"/>
      <c r="L731" s="37"/>
    </row>
    <row r="732" spans="8:12" ht="15.75" customHeight="1">
      <c r="H732" s="37"/>
      <c r="I732" s="37"/>
      <c r="K732" s="37"/>
      <c r="L732" s="37"/>
    </row>
    <row r="733" spans="8:12" ht="15.75" customHeight="1">
      <c r="H733" s="37"/>
      <c r="I733" s="37"/>
      <c r="K733" s="37"/>
      <c r="L733" s="37"/>
    </row>
    <row r="734" spans="8:12" ht="15.75" customHeight="1">
      <c r="H734" s="37"/>
      <c r="I734" s="37"/>
      <c r="K734" s="37"/>
      <c r="L734" s="37"/>
    </row>
    <row r="735" spans="8:12" ht="15.75" customHeight="1">
      <c r="H735" s="37"/>
      <c r="I735" s="37"/>
      <c r="K735" s="37"/>
      <c r="L735" s="37"/>
    </row>
    <row r="736" spans="8:12" ht="15.75" customHeight="1">
      <c r="H736" s="37"/>
      <c r="I736" s="37"/>
      <c r="K736" s="37"/>
      <c r="L736" s="37"/>
    </row>
    <row r="737" spans="8:12" ht="15.75" customHeight="1">
      <c r="H737" s="37"/>
      <c r="I737" s="37"/>
      <c r="K737" s="37"/>
      <c r="L737" s="37"/>
    </row>
    <row r="738" spans="8:12" ht="15.75" customHeight="1">
      <c r="H738" s="37"/>
      <c r="I738" s="37"/>
      <c r="K738" s="37"/>
      <c r="L738" s="37"/>
    </row>
    <row r="739" spans="8:12" ht="15.75" customHeight="1">
      <c r="H739" s="37"/>
      <c r="I739" s="37"/>
      <c r="K739" s="37"/>
      <c r="L739" s="37"/>
    </row>
    <row r="740" spans="8:12" ht="15.75" customHeight="1">
      <c r="H740" s="37"/>
      <c r="I740" s="37"/>
      <c r="K740" s="37"/>
      <c r="L740" s="37"/>
    </row>
    <row r="741" spans="8:12" ht="15.75" customHeight="1">
      <c r="H741" s="37"/>
      <c r="I741" s="37"/>
      <c r="K741" s="37"/>
      <c r="L741" s="37"/>
    </row>
    <row r="742" spans="8:12" ht="15.75" customHeight="1">
      <c r="H742" s="37"/>
      <c r="I742" s="37"/>
      <c r="K742" s="37"/>
      <c r="L742" s="37"/>
    </row>
    <row r="743" spans="8:12" ht="15.75" customHeight="1">
      <c r="H743" s="37"/>
      <c r="I743" s="37"/>
      <c r="K743" s="37"/>
      <c r="L743" s="37"/>
    </row>
    <row r="744" spans="8:12" ht="15.75" customHeight="1">
      <c r="H744" s="37"/>
      <c r="I744" s="37"/>
      <c r="K744" s="37"/>
      <c r="L744" s="37"/>
    </row>
    <row r="745" spans="8:12" ht="15.75" customHeight="1">
      <c r="H745" s="37"/>
      <c r="I745" s="37"/>
      <c r="K745" s="37"/>
      <c r="L745" s="37"/>
    </row>
    <row r="746" spans="8:12" ht="15.75" customHeight="1">
      <c r="H746" s="37"/>
      <c r="I746" s="37"/>
      <c r="K746" s="37"/>
      <c r="L746" s="37"/>
    </row>
    <row r="747" spans="8:12" ht="15.75" customHeight="1">
      <c r="H747" s="37"/>
      <c r="I747" s="37"/>
      <c r="K747" s="37"/>
      <c r="L747" s="37"/>
    </row>
    <row r="748" spans="8:12" ht="15.75" customHeight="1">
      <c r="H748" s="37"/>
      <c r="I748" s="37"/>
      <c r="K748" s="37"/>
      <c r="L748" s="37"/>
    </row>
    <row r="749" spans="8:12" ht="15.75" customHeight="1">
      <c r="H749" s="37"/>
      <c r="I749" s="37"/>
      <c r="K749" s="37"/>
      <c r="L749" s="37"/>
    </row>
    <row r="750" spans="8:12" ht="15.75" customHeight="1">
      <c r="H750" s="37"/>
      <c r="I750" s="37"/>
      <c r="K750" s="37"/>
      <c r="L750" s="37"/>
    </row>
    <row r="751" spans="8:12" ht="15.75" customHeight="1">
      <c r="H751" s="37"/>
      <c r="I751" s="37"/>
      <c r="K751" s="37"/>
      <c r="L751" s="37"/>
    </row>
    <row r="752" spans="8:12" ht="15.75" customHeight="1">
      <c r="H752" s="37"/>
      <c r="I752" s="37"/>
      <c r="K752" s="37"/>
      <c r="L752" s="37"/>
    </row>
    <row r="753" spans="8:12" ht="15.75" customHeight="1">
      <c r="H753" s="37"/>
      <c r="I753" s="37"/>
      <c r="K753" s="37"/>
      <c r="L753" s="37"/>
    </row>
    <row r="754" spans="8:12" ht="15.75" customHeight="1">
      <c r="H754" s="37"/>
      <c r="I754" s="37"/>
      <c r="K754" s="37"/>
      <c r="L754" s="37"/>
    </row>
    <row r="755" spans="8:12" ht="15.75" customHeight="1">
      <c r="H755" s="37"/>
      <c r="I755" s="37"/>
      <c r="K755" s="37"/>
      <c r="L755" s="37"/>
    </row>
    <row r="756" spans="8:12" ht="15.75" customHeight="1">
      <c r="H756" s="37"/>
      <c r="I756" s="37"/>
      <c r="K756" s="37"/>
      <c r="L756" s="37"/>
    </row>
    <row r="757" spans="8:12" ht="15.75" customHeight="1">
      <c r="H757" s="37"/>
      <c r="I757" s="37"/>
      <c r="K757" s="37"/>
      <c r="L757" s="37"/>
    </row>
    <row r="758" spans="8:12" ht="15.75" customHeight="1">
      <c r="H758" s="37"/>
      <c r="I758" s="37"/>
      <c r="K758" s="37"/>
      <c r="L758" s="37"/>
    </row>
    <row r="759" spans="8:12" ht="15.75" customHeight="1">
      <c r="H759" s="37"/>
      <c r="I759" s="37"/>
      <c r="K759" s="37"/>
      <c r="L759" s="37"/>
    </row>
    <row r="760" spans="8:12" ht="15.75" customHeight="1">
      <c r="H760" s="37"/>
      <c r="I760" s="37"/>
      <c r="K760" s="37"/>
      <c r="L760" s="37"/>
    </row>
    <row r="761" spans="8:12" ht="15.75" customHeight="1">
      <c r="H761" s="37"/>
      <c r="I761" s="37"/>
      <c r="K761" s="37"/>
      <c r="L761" s="37"/>
    </row>
    <row r="762" spans="8:12" ht="15.75" customHeight="1">
      <c r="H762" s="37"/>
      <c r="I762" s="37"/>
      <c r="K762" s="37"/>
      <c r="L762" s="37"/>
    </row>
    <row r="763" spans="8:12" ht="15.75" customHeight="1">
      <c r="H763" s="37"/>
      <c r="I763" s="37"/>
      <c r="K763" s="37"/>
      <c r="L763" s="37"/>
    </row>
    <row r="764" spans="8:12" ht="15.75" customHeight="1">
      <c r="H764" s="37"/>
      <c r="I764" s="37"/>
      <c r="K764" s="37"/>
      <c r="L764" s="37"/>
    </row>
    <row r="765" spans="8:12" ht="15.75" customHeight="1">
      <c r="H765" s="37"/>
      <c r="I765" s="37"/>
      <c r="K765" s="37"/>
      <c r="L765" s="37"/>
    </row>
    <row r="766" spans="8:12" ht="15.75" customHeight="1">
      <c r="H766" s="37"/>
      <c r="I766" s="37"/>
      <c r="K766" s="37"/>
      <c r="L766" s="37"/>
    </row>
    <row r="767" spans="8:12" ht="15.75" customHeight="1">
      <c r="H767" s="37"/>
      <c r="I767" s="37"/>
      <c r="K767" s="37"/>
      <c r="L767" s="37"/>
    </row>
    <row r="768" spans="8:12" ht="15.75" customHeight="1">
      <c r="H768" s="37"/>
      <c r="I768" s="37"/>
      <c r="K768" s="37"/>
      <c r="L768" s="37"/>
    </row>
    <row r="769" spans="8:12" ht="15.75" customHeight="1">
      <c r="H769" s="37"/>
      <c r="I769" s="37"/>
      <c r="K769" s="37"/>
      <c r="L769" s="37"/>
    </row>
    <row r="770" spans="8:12" ht="15.75" customHeight="1">
      <c r="H770" s="37"/>
      <c r="I770" s="37"/>
      <c r="K770" s="37"/>
      <c r="L770" s="37"/>
    </row>
    <row r="771" spans="8:12" ht="15.75" customHeight="1">
      <c r="H771" s="37"/>
      <c r="I771" s="37"/>
      <c r="K771" s="37"/>
      <c r="L771" s="37"/>
    </row>
    <row r="772" spans="8:12" ht="15.75" customHeight="1">
      <c r="H772" s="37"/>
      <c r="I772" s="37"/>
      <c r="K772" s="37"/>
      <c r="L772" s="37"/>
    </row>
    <row r="773" spans="8:12" ht="15.75" customHeight="1">
      <c r="H773" s="37"/>
      <c r="I773" s="37"/>
      <c r="K773" s="37"/>
      <c r="L773" s="37"/>
    </row>
    <row r="774" spans="8:12" ht="15.75" customHeight="1">
      <c r="H774" s="37"/>
      <c r="I774" s="37"/>
      <c r="K774" s="37"/>
      <c r="L774" s="37"/>
    </row>
    <row r="775" spans="8:12" ht="15.75" customHeight="1">
      <c r="H775" s="37"/>
      <c r="I775" s="37"/>
      <c r="K775" s="37"/>
      <c r="L775" s="37"/>
    </row>
    <row r="776" spans="8:12" ht="15.75" customHeight="1">
      <c r="H776" s="37"/>
      <c r="I776" s="37"/>
      <c r="K776" s="37"/>
      <c r="L776" s="37"/>
    </row>
    <row r="777" spans="8:12" ht="15.75" customHeight="1">
      <c r="H777" s="37"/>
      <c r="I777" s="37"/>
      <c r="K777" s="37"/>
      <c r="L777" s="37"/>
    </row>
    <row r="778" spans="8:12" ht="15.75" customHeight="1">
      <c r="H778" s="37"/>
      <c r="I778" s="37"/>
      <c r="K778" s="37"/>
      <c r="L778" s="37"/>
    </row>
    <row r="779" spans="8:12" ht="15.75" customHeight="1">
      <c r="H779" s="37"/>
      <c r="I779" s="37"/>
      <c r="K779" s="37"/>
      <c r="L779" s="37"/>
    </row>
    <row r="780" spans="8:12" ht="15.75" customHeight="1">
      <c r="H780" s="37"/>
      <c r="I780" s="37"/>
      <c r="K780" s="37"/>
      <c r="L780" s="37"/>
    </row>
    <row r="781" spans="8:12" ht="15.75" customHeight="1">
      <c r="H781" s="37"/>
      <c r="I781" s="37"/>
      <c r="K781" s="37"/>
      <c r="L781" s="37"/>
    </row>
    <row r="782" spans="8:12" ht="15.75" customHeight="1">
      <c r="H782" s="37"/>
      <c r="I782" s="37"/>
      <c r="K782" s="37"/>
      <c r="L782" s="37"/>
    </row>
    <row r="783" spans="8:12" ht="15.75" customHeight="1">
      <c r="H783" s="37"/>
      <c r="I783" s="37"/>
      <c r="K783" s="37"/>
      <c r="L783" s="37"/>
    </row>
    <row r="784" spans="8:12" ht="15.75" customHeight="1">
      <c r="H784" s="37"/>
      <c r="I784" s="37"/>
      <c r="K784" s="37"/>
      <c r="L784" s="37"/>
    </row>
    <row r="785" spans="8:12" ht="15.75" customHeight="1">
      <c r="H785" s="37"/>
      <c r="I785" s="37"/>
      <c r="K785" s="37"/>
      <c r="L785" s="37"/>
    </row>
    <row r="786" spans="8:12" ht="15.75" customHeight="1">
      <c r="H786" s="37"/>
      <c r="I786" s="37"/>
      <c r="K786" s="37"/>
      <c r="L786" s="37"/>
    </row>
    <row r="787" spans="8:12" ht="15.75" customHeight="1">
      <c r="H787" s="37"/>
      <c r="I787" s="37"/>
      <c r="K787" s="37"/>
      <c r="L787" s="37"/>
    </row>
    <row r="788" spans="8:12" ht="15.75" customHeight="1">
      <c r="H788" s="37"/>
      <c r="I788" s="37"/>
      <c r="K788" s="37"/>
      <c r="L788" s="37"/>
    </row>
    <row r="789" spans="8:12" ht="15.75" customHeight="1">
      <c r="H789" s="37"/>
      <c r="I789" s="37"/>
      <c r="K789" s="37"/>
      <c r="L789" s="37"/>
    </row>
    <row r="790" spans="8:12" ht="15.75" customHeight="1">
      <c r="H790" s="37"/>
      <c r="I790" s="37"/>
      <c r="K790" s="37"/>
      <c r="L790" s="37"/>
    </row>
    <row r="791" spans="8:12" ht="15.75" customHeight="1">
      <c r="H791" s="37"/>
      <c r="I791" s="37"/>
      <c r="K791" s="37"/>
      <c r="L791" s="37"/>
    </row>
    <row r="792" spans="8:12" ht="15.75" customHeight="1">
      <c r="H792" s="37"/>
      <c r="I792" s="37"/>
      <c r="K792" s="37"/>
      <c r="L792" s="37"/>
    </row>
    <row r="793" spans="8:12" ht="15.75" customHeight="1">
      <c r="H793" s="37"/>
      <c r="I793" s="37"/>
      <c r="K793" s="37"/>
      <c r="L793" s="37"/>
    </row>
    <row r="794" spans="8:12" ht="15.75" customHeight="1">
      <c r="H794" s="37"/>
      <c r="I794" s="37"/>
      <c r="K794" s="37"/>
      <c r="L794" s="37"/>
    </row>
    <row r="795" spans="8:12" ht="15.75" customHeight="1">
      <c r="H795" s="37"/>
      <c r="I795" s="37"/>
      <c r="K795" s="37"/>
      <c r="L795" s="37"/>
    </row>
    <row r="796" spans="8:12" ht="15.75" customHeight="1">
      <c r="H796" s="37"/>
      <c r="I796" s="37"/>
      <c r="K796" s="37"/>
      <c r="L796" s="37"/>
    </row>
    <row r="797" spans="8:12" ht="15.75" customHeight="1">
      <c r="H797" s="37"/>
      <c r="I797" s="37"/>
      <c r="K797" s="37"/>
      <c r="L797" s="37"/>
    </row>
    <row r="798" spans="8:12" ht="15.75" customHeight="1">
      <c r="H798" s="37"/>
      <c r="I798" s="37"/>
      <c r="K798" s="37"/>
      <c r="L798" s="37"/>
    </row>
    <row r="799" spans="8:12" ht="15.75" customHeight="1">
      <c r="H799" s="37"/>
      <c r="I799" s="37"/>
      <c r="K799" s="37"/>
      <c r="L799" s="37"/>
    </row>
    <row r="800" spans="8:12" ht="15.75" customHeight="1">
      <c r="H800" s="37"/>
      <c r="I800" s="37"/>
      <c r="K800" s="37"/>
      <c r="L800" s="37"/>
    </row>
    <row r="801" spans="8:12" ht="15.75" customHeight="1">
      <c r="H801" s="37"/>
      <c r="I801" s="37"/>
      <c r="K801" s="37"/>
      <c r="L801" s="37"/>
    </row>
    <row r="802" spans="8:12" ht="15.75" customHeight="1">
      <c r="H802" s="37"/>
      <c r="I802" s="37"/>
      <c r="K802" s="37"/>
      <c r="L802" s="37"/>
    </row>
    <row r="803" spans="8:12" ht="15.75" customHeight="1">
      <c r="H803" s="37"/>
      <c r="I803" s="37"/>
      <c r="K803" s="37"/>
      <c r="L803" s="37"/>
    </row>
    <row r="804" spans="8:12" ht="15.75" customHeight="1">
      <c r="H804" s="37"/>
      <c r="I804" s="37"/>
      <c r="K804" s="37"/>
      <c r="L804" s="37"/>
    </row>
    <row r="805" spans="8:12" ht="15.75" customHeight="1">
      <c r="H805" s="37"/>
      <c r="I805" s="37"/>
      <c r="K805" s="37"/>
      <c r="L805" s="37"/>
    </row>
    <row r="806" spans="8:12" ht="15.75" customHeight="1">
      <c r="H806" s="37"/>
      <c r="I806" s="37"/>
      <c r="K806" s="37"/>
      <c r="L806" s="37"/>
    </row>
    <row r="807" spans="8:12" ht="15.75" customHeight="1">
      <c r="H807" s="37"/>
      <c r="I807" s="37"/>
      <c r="K807" s="37"/>
      <c r="L807" s="37"/>
    </row>
    <row r="808" spans="8:12" ht="15.75" customHeight="1">
      <c r="H808" s="37"/>
      <c r="I808" s="37"/>
      <c r="K808" s="37"/>
      <c r="L808" s="37"/>
    </row>
    <row r="809" spans="8:12" ht="15.75" customHeight="1">
      <c r="H809" s="37"/>
      <c r="I809" s="37"/>
      <c r="K809" s="37"/>
      <c r="L809" s="37"/>
    </row>
    <row r="810" spans="8:12" ht="15.75" customHeight="1">
      <c r="H810" s="37"/>
      <c r="I810" s="37"/>
      <c r="K810" s="37"/>
      <c r="L810" s="37"/>
    </row>
    <row r="811" spans="8:12" ht="15.75" customHeight="1">
      <c r="H811" s="37"/>
      <c r="I811" s="37"/>
      <c r="K811" s="37"/>
      <c r="L811" s="37"/>
    </row>
    <row r="812" spans="8:12" ht="15.75" customHeight="1">
      <c r="H812" s="37"/>
      <c r="I812" s="37"/>
      <c r="K812" s="37"/>
      <c r="L812" s="37"/>
    </row>
    <row r="813" spans="8:12" ht="15.75" customHeight="1">
      <c r="H813" s="37"/>
      <c r="I813" s="37"/>
      <c r="K813" s="37"/>
      <c r="L813" s="37"/>
    </row>
    <row r="814" spans="8:12" ht="15.75" customHeight="1">
      <c r="H814" s="37"/>
      <c r="I814" s="37"/>
      <c r="K814" s="37"/>
      <c r="L814" s="37"/>
    </row>
    <row r="815" spans="8:12" ht="15.75" customHeight="1">
      <c r="H815" s="37"/>
      <c r="I815" s="37"/>
      <c r="K815" s="37"/>
      <c r="L815" s="37"/>
    </row>
    <row r="816" spans="8:12" ht="15.75" customHeight="1">
      <c r="H816" s="37"/>
      <c r="I816" s="37"/>
      <c r="K816" s="37"/>
      <c r="L816" s="37"/>
    </row>
    <row r="817" spans="8:12" ht="15.75" customHeight="1">
      <c r="H817" s="37"/>
      <c r="I817" s="37"/>
      <c r="K817" s="37"/>
      <c r="L817" s="37"/>
    </row>
    <row r="818" spans="8:12" ht="15.75" customHeight="1">
      <c r="H818" s="37"/>
      <c r="I818" s="37"/>
      <c r="K818" s="37"/>
      <c r="L818" s="37"/>
    </row>
    <row r="819" spans="8:12" ht="15.75" customHeight="1">
      <c r="H819" s="37"/>
      <c r="I819" s="37"/>
      <c r="K819" s="37"/>
      <c r="L819" s="37"/>
    </row>
    <row r="820" spans="8:12" ht="15.75" customHeight="1">
      <c r="H820" s="37"/>
      <c r="I820" s="37"/>
      <c r="K820" s="37"/>
      <c r="L820" s="37"/>
    </row>
    <row r="821" spans="8:12" ht="15.75" customHeight="1">
      <c r="H821" s="37"/>
      <c r="I821" s="37"/>
      <c r="K821" s="37"/>
      <c r="L821" s="37"/>
    </row>
    <row r="822" spans="8:12" ht="15.75" customHeight="1">
      <c r="H822" s="37"/>
      <c r="I822" s="37"/>
      <c r="K822" s="37"/>
      <c r="L822" s="37"/>
    </row>
    <row r="823" spans="8:12" ht="15.75" customHeight="1">
      <c r="H823" s="37"/>
      <c r="I823" s="37"/>
      <c r="K823" s="37"/>
      <c r="L823" s="37"/>
    </row>
    <row r="824" spans="8:12" ht="15.75" customHeight="1">
      <c r="H824" s="37"/>
      <c r="I824" s="37"/>
      <c r="K824" s="37"/>
      <c r="L824" s="37"/>
    </row>
    <row r="825" spans="8:12" ht="15.75" customHeight="1">
      <c r="H825" s="37"/>
      <c r="I825" s="37"/>
      <c r="K825" s="37"/>
      <c r="L825" s="37"/>
    </row>
    <row r="826" spans="8:12" ht="15.75" customHeight="1">
      <c r="H826" s="37"/>
      <c r="I826" s="37"/>
      <c r="K826" s="37"/>
      <c r="L826" s="37"/>
    </row>
    <row r="827" spans="8:12" ht="15.75" customHeight="1">
      <c r="H827" s="37"/>
      <c r="I827" s="37"/>
      <c r="K827" s="37"/>
      <c r="L827" s="37"/>
    </row>
    <row r="828" spans="8:12" ht="15.75" customHeight="1">
      <c r="H828" s="37"/>
      <c r="I828" s="37"/>
      <c r="K828" s="37"/>
      <c r="L828" s="37"/>
    </row>
    <row r="829" spans="8:12" ht="15.75" customHeight="1">
      <c r="H829" s="37"/>
      <c r="I829" s="37"/>
      <c r="K829" s="37"/>
      <c r="L829" s="37"/>
    </row>
    <row r="830" spans="8:12" ht="15.75" customHeight="1">
      <c r="H830" s="37"/>
      <c r="I830" s="37"/>
      <c r="K830" s="37"/>
      <c r="L830" s="37"/>
    </row>
    <row r="831" spans="8:12" ht="15.75" customHeight="1">
      <c r="H831" s="37"/>
      <c r="I831" s="37"/>
      <c r="K831" s="37"/>
      <c r="L831" s="37"/>
    </row>
    <row r="832" spans="8:12" ht="15.75" customHeight="1">
      <c r="H832" s="37"/>
      <c r="I832" s="37"/>
      <c r="K832" s="37"/>
      <c r="L832" s="37"/>
    </row>
    <row r="833" spans="8:12" ht="15.75" customHeight="1">
      <c r="H833" s="37"/>
      <c r="I833" s="37"/>
      <c r="K833" s="37"/>
      <c r="L833" s="37"/>
    </row>
    <row r="834" spans="8:12" ht="15.75" customHeight="1">
      <c r="H834" s="37"/>
      <c r="I834" s="37"/>
      <c r="K834" s="37"/>
      <c r="L834" s="37"/>
    </row>
    <row r="835" spans="8:12" ht="15.75" customHeight="1">
      <c r="H835" s="37"/>
      <c r="I835" s="37"/>
      <c r="K835" s="37"/>
      <c r="L835" s="37"/>
    </row>
    <row r="836" spans="8:12" ht="15.75" customHeight="1">
      <c r="H836" s="37"/>
      <c r="I836" s="37"/>
      <c r="K836" s="37"/>
      <c r="L836" s="37"/>
    </row>
    <row r="837" spans="8:12" ht="15.75" customHeight="1">
      <c r="H837" s="37"/>
      <c r="I837" s="37"/>
      <c r="K837" s="37"/>
      <c r="L837" s="37"/>
    </row>
    <row r="838" spans="8:12" ht="15.75" customHeight="1">
      <c r="H838" s="37"/>
      <c r="I838" s="37"/>
      <c r="K838" s="37"/>
      <c r="L838" s="37"/>
    </row>
    <row r="839" spans="8:12" ht="15.75" customHeight="1">
      <c r="H839" s="37"/>
      <c r="I839" s="37"/>
      <c r="K839" s="37"/>
      <c r="L839" s="37"/>
    </row>
    <row r="840" spans="8:12" ht="15.75" customHeight="1">
      <c r="H840" s="37"/>
      <c r="I840" s="37"/>
      <c r="K840" s="37"/>
      <c r="L840" s="37"/>
    </row>
    <row r="841" spans="8:12" ht="15.75" customHeight="1">
      <c r="H841" s="37"/>
      <c r="I841" s="37"/>
      <c r="K841" s="37"/>
      <c r="L841" s="37"/>
    </row>
    <row r="842" spans="8:12" ht="15.75" customHeight="1">
      <c r="H842" s="37"/>
      <c r="I842" s="37"/>
      <c r="K842" s="37"/>
      <c r="L842" s="37"/>
    </row>
    <row r="843" spans="8:12" ht="15.75" customHeight="1">
      <c r="H843" s="37"/>
      <c r="I843" s="37"/>
      <c r="K843" s="37"/>
      <c r="L843" s="37"/>
    </row>
    <row r="844" spans="8:12" ht="15.75" customHeight="1">
      <c r="H844" s="37"/>
      <c r="I844" s="37"/>
      <c r="K844" s="37"/>
      <c r="L844" s="37"/>
    </row>
    <row r="845" spans="8:12" ht="15.75" customHeight="1">
      <c r="H845" s="37"/>
      <c r="I845" s="37"/>
      <c r="K845" s="37"/>
      <c r="L845" s="37"/>
    </row>
    <row r="846" spans="8:12" ht="15.75" customHeight="1">
      <c r="H846" s="37"/>
      <c r="I846" s="37"/>
      <c r="K846" s="37"/>
      <c r="L846" s="37"/>
    </row>
    <row r="847" spans="8:12" ht="15.75" customHeight="1">
      <c r="H847" s="37"/>
      <c r="I847" s="37"/>
      <c r="K847" s="37"/>
      <c r="L847" s="37"/>
    </row>
    <row r="848" spans="8:12" ht="15.75" customHeight="1">
      <c r="H848" s="37"/>
      <c r="I848" s="37"/>
      <c r="K848" s="37"/>
      <c r="L848" s="37"/>
    </row>
    <row r="849" spans="8:12" ht="15.75" customHeight="1">
      <c r="H849" s="37"/>
      <c r="I849" s="37"/>
      <c r="K849" s="37"/>
      <c r="L849" s="37"/>
    </row>
    <row r="850" spans="8:12" ht="15.75" customHeight="1">
      <c r="H850" s="37"/>
      <c r="I850" s="37"/>
      <c r="K850" s="37"/>
      <c r="L850" s="37"/>
    </row>
    <row r="851" spans="8:12" ht="15.75" customHeight="1">
      <c r="H851" s="37"/>
      <c r="I851" s="37"/>
      <c r="K851" s="37"/>
      <c r="L851" s="37"/>
    </row>
    <row r="852" spans="8:12" ht="15.75" customHeight="1">
      <c r="H852" s="37"/>
      <c r="I852" s="37"/>
      <c r="K852" s="37"/>
      <c r="L852" s="37"/>
    </row>
    <row r="853" spans="8:12" ht="15.75" customHeight="1">
      <c r="H853" s="37"/>
      <c r="I853" s="37"/>
      <c r="K853" s="37"/>
      <c r="L853" s="37"/>
    </row>
    <row r="854" spans="8:12" ht="15.75" customHeight="1">
      <c r="H854" s="37"/>
      <c r="I854" s="37"/>
      <c r="K854" s="37"/>
      <c r="L854" s="37"/>
    </row>
    <row r="855" spans="8:12" ht="15.75" customHeight="1">
      <c r="H855" s="37"/>
      <c r="I855" s="37"/>
      <c r="K855" s="37"/>
      <c r="L855" s="37"/>
    </row>
    <row r="856" spans="8:12" ht="15.75" customHeight="1">
      <c r="H856" s="37"/>
      <c r="I856" s="37"/>
      <c r="K856" s="37"/>
      <c r="L856" s="37"/>
    </row>
    <row r="857" spans="8:12" ht="15.75" customHeight="1">
      <c r="H857" s="37"/>
      <c r="I857" s="37"/>
      <c r="K857" s="37"/>
      <c r="L857" s="37"/>
    </row>
    <row r="858" spans="8:12" ht="15.75" customHeight="1">
      <c r="H858" s="37"/>
      <c r="I858" s="37"/>
      <c r="K858" s="37"/>
      <c r="L858" s="37"/>
    </row>
    <row r="859" spans="8:12" ht="15.75" customHeight="1">
      <c r="H859" s="37"/>
      <c r="I859" s="37"/>
      <c r="K859" s="37"/>
      <c r="L859" s="37"/>
    </row>
    <row r="860" spans="8:12" ht="15.75" customHeight="1">
      <c r="H860" s="37"/>
      <c r="I860" s="37"/>
      <c r="K860" s="37"/>
      <c r="L860" s="37"/>
    </row>
    <row r="861" spans="8:12" ht="15.75" customHeight="1">
      <c r="H861" s="37"/>
      <c r="I861" s="37"/>
      <c r="K861" s="37"/>
      <c r="L861" s="37"/>
    </row>
    <row r="862" spans="8:12" ht="15.75" customHeight="1">
      <c r="H862" s="37"/>
      <c r="I862" s="37"/>
      <c r="K862" s="37"/>
      <c r="L862" s="37"/>
    </row>
    <row r="863" spans="8:12" ht="15.75" customHeight="1">
      <c r="H863" s="37"/>
      <c r="I863" s="37"/>
      <c r="K863" s="37"/>
      <c r="L863" s="37"/>
    </row>
    <row r="864" spans="8:12" ht="15.75" customHeight="1">
      <c r="H864" s="37"/>
      <c r="I864" s="37"/>
      <c r="K864" s="37"/>
      <c r="L864" s="37"/>
    </row>
    <row r="865" spans="8:12" ht="15.75" customHeight="1">
      <c r="H865" s="37"/>
      <c r="I865" s="37"/>
      <c r="K865" s="37"/>
      <c r="L865" s="37"/>
    </row>
    <row r="866" spans="8:12" ht="15.75" customHeight="1">
      <c r="H866" s="37"/>
      <c r="I866" s="37"/>
      <c r="K866" s="37"/>
      <c r="L866" s="37"/>
    </row>
    <row r="867" spans="8:12" ht="15.75" customHeight="1">
      <c r="H867" s="37"/>
      <c r="I867" s="37"/>
      <c r="K867" s="37"/>
      <c r="L867" s="37"/>
    </row>
    <row r="868" spans="8:12" ht="15.75" customHeight="1">
      <c r="H868" s="37"/>
      <c r="I868" s="37"/>
      <c r="K868" s="37"/>
      <c r="L868" s="37"/>
    </row>
    <row r="869" spans="8:12" ht="15.75" customHeight="1">
      <c r="H869" s="37"/>
      <c r="I869" s="37"/>
      <c r="K869" s="37"/>
      <c r="L869" s="37"/>
    </row>
    <row r="870" spans="8:12" ht="15.75" customHeight="1">
      <c r="H870" s="37"/>
      <c r="I870" s="37"/>
      <c r="K870" s="37"/>
      <c r="L870" s="37"/>
    </row>
    <row r="871" spans="8:12" ht="15.75" customHeight="1">
      <c r="H871" s="37"/>
      <c r="I871" s="37"/>
      <c r="K871" s="37"/>
      <c r="L871" s="37"/>
    </row>
    <row r="872" spans="8:12" ht="15.75" customHeight="1">
      <c r="H872" s="37"/>
      <c r="I872" s="37"/>
      <c r="K872" s="37"/>
      <c r="L872" s="37"/>
    </row>
    <row r="873" spans="8:12" ht="15.75" customHeight="1">
      <c r="H873" s="37"/>
      <c r="I873" s="37"/>
      <c r="K873" s="37"/>
      <c r="L873" s="37"/>
    </row>
    <row r="874" spans="8:12" ht="15.75" customHeight="1">
      <c r="H874" s="37"/>
      <c r="I874" s="37"/>
      <c r="K874" s="37"/>
      <c r="L874" s="37"/>
    </row>
    <row r="875" spans="8:12" ht="15.75" customHeight="1">
      <c r="H875" s="37"/>
      <c r="I875" s="37"/>
      <c r="K875" s="37"/>
      <c r="L875" s="37"/>
    </row>
    <row r="876" spans="8:12" ht="15.75" customHeight="1">
      <c r="H876" s="37"/>
      <c r="I876" s="37"/>
      <c r="K876" s="37"/>
      <c r="L876" s="37"/>
    </row>
    <row r="877" spans="8:12" ht="15.75" customHeight="1">
      <c r="H877" s="37"/>
      <c r="I877" s="37"/>
      <c r="K877" s="37"/>
      <c r="L877" s="37"/>
    </row>
    <row r="878" spans="8:12" ht="15.75" customHeight="1">
      <c r="H878" s="37"/>
      <c r="I878" s="37"/>
      <c r="K878" s="37"/>
      <c r="L878" s="37"/>
    </row>
    <row r="879" spans="8:12" ht="15.75" customHeight="1">
      <c r="H879" s="37"/>
      <c r="I879" s="37"/>
      <c r="K879" s="37"/>
      <c r="L879" s="37"/>
    </row>
    <row r="880" spans="8:12" ht="15.75" customHeight="1">
      <c r="H880" s="37"/>
      <c r="I880" s="37"/>
      <c r="K880" s="37"/>
      <c r="L880" s="37"/>
    </row>
    <row r="881" spans="8:12" ht="15.75" customHeight="1">
      <c r="H881" s="37"/>
      <c r="I881" s="37"/>
      <c r="K881" s="37"/>
      <c r="L881" s="37"/>
    </row>
    <row r="882" spans="8:12" ht="15.75" customHeight="1">
      <c r="H882" s="37"/>
      <c r="I882" s="37"/>
      <c r="K882" s="37"/>
      <c r="L882" s="37"/>
    </row>
    <row r="883" spans="8:12" ht="15.75" customHeight="1">
      <c r="H883" s="37"/>
      <c r="I883" s="37"/>
      <c r="K883" s="37"/>
      <c r="L883" s="37"/>
    </row>
    <row r="884" spans="8:12" ht="15.75" customHeight="1">
      <c r="H884" s="37"/>
      <c r="I884" s="37"/>
      <c r="K884" s="37"/>
      <c r="L884" s="37"/>
    </row>
    <row r="885" spans="8:12" ht="15.75" customHeight="1">
      <c r="H885" s="37"/>
      <c r="I885" s="37"/>
      <c r="K885" s="37"/>
      <c r="L885" s="37"/>
    </row>
    <row r="886" spans="8:12" ht="15.75" customHeight="1">
      <c r="H886" s="37"/>
      <c r="I886" s="37"/>
      <c r="K886" s="37"/>
      <c r="L886" s="37"/>
    </row>
    <row r="887" spans="8:12" ht="15.75" customHeight="1">
      <c r="H887" s="37"/>
      <c r="I887" s="37"/>
      <c r="K887" s="37"/>
      <c r="L887" s="37"/>
    </row>
    <row r="888" spans="8:12" ht="15.75" customHeight="1">
      <c r="H888" s="37"/>
      <c r="I888" s="37"/>
      <c r="K888" s="37"/>
      <c r="L888" s="37"/>
    </row>
    <row r="889" spans="8:12" ht="15.75" customHeight="1">
      <c r="H889" s="37"/>
      <c r="I889" s="37"/>
      <c r="K889" s="37"/>
      <c r="L889" s="37"/>
    </row>
    <row r="890" spans="8:12" ht="15.75" customHeight="1">
      <c r="H890" s="37"/>
      <c r="I890" s="37"/>
      <c r="K890" s="37"/>
      <c r="L890" s="37"/>
    </row>
    <row r="891" spans="8:12" ht="15.75" customHeight="1">
      <c r="H891" s="37"/>
      <c r="I891" s="37"/>
      <c r="K891" s="37"/>
      <c r="L891" s="37"/>
    </row>
    <row r="892" spans="8:12" ht="15.75" customHeight="1">
      <c r="H892" s="37"/>
      <c r="I892" s="37"/>
      <c r="K892" s="37"/>
      <c r="L892" s="37"/>
    </row>
    <row r="893" spans="8:12" ht="15.75" customHeight="1">
      <c r="H893" s="37"/>
      <c r="I893" s="37"/>
      <c r="K893" s="37"/>
      <c r="L893" s="37"/>
    </row>
    <row r="894" spans="8:12" ht="15.75" customHeight="1">
      <c r="H894" s="37"/>
      <c r="I894" s="37"/>
      <c r="K894" s="37"/>
      <c r="L894" s="37"/>
    </row>
    <row r="895" spans="8:12" ht="15.75" customHeight="1">
      <c r="H895" s="37"/>
      <c r="I895" s="37"/>
      <c r="K895" s="37"/>
      <c r="L895" s="37"/>
    </row>
    <row r="896" spans="8:12" ht="15.75" customHeight="1">
      <c r="H896" s="37"/>
      <c r="I896" s="37"/>
      <c r="K896" s="37"/>
      <c r="L896" s="37"/>
    </row>
    <row r="897" spans="8:12" ht="15.75" customHeight="1">
      <c r="H897" s="37"/>
      <c r="I897" s="37"/>
      <c r="K897" s="37"/>
      <c r="L897" s="37"/>
    </row>
    <row r="898" spans="8:12" ht="15.75" customHeight="1">
      <c r="H898" s="37"/>
      <c r="I898" s="37"/>
      <c r="K898" s="37"/>
      <c r="L898" s="37"/>
    </row>
    <row r="899" spans="8:12" ht="15.75" customHeight="1">
      <c r="H899" s="37"/>
      <c r="I899" s="37"/>
      <c r="K899" s="37"/>
      <c r="L899" s="37"/>
    </row>
    <row r="900" spans="8:12" ht="15.75" customHeight="1">
      <c r="H900" s="37"/>
      <c r="I900" s="37"/>
      <c r="K900" s="37"/>
      <c r="L900" s="37"/>
    </row>
    <row r="901" spans="8:12" ht="15.75" customHeight="1">
      <c r="H901" s="37"/>
      <c r="I901" s="37"/>
      <c r="K901" s="37"/>
      <c r="L901" s="37"/>
    </row>
    <row r="902" spans="8:12" ht="15.75" customHeight="1">
      <c r="H902" s="37"/>
      <c r="I902" s="37"/>
      <c r="K902" s="37"/>
      <c r="L902" s="37"/>
    </row>
    <row r="903" spans="8:12" ht="15.75" customHeight="1">
      <c r="H903" s="37"/>
      <c r="I903" s="37"/>
      <c r="K903" s="37"/>
      <c r="L903" s="37"/>
    </row>
    <row r="904" spans="8:12" ht="15.75" customHeight="1">
      <c r="H904" s="37"/>
      <c r="I904" s="37"/>
      <c r="K904" s="37"/>
      <c r="L904" s="37"/>
    </row>
    <row r="905" spans="8:12" ht="15.75" customHeight="1">
      <c r="H905" s="37"/>
      <c r="I905" s="37"/>
      <c r="K905" s="37"/>
      <c r="L905" s="37"/>
    </row>
    <row r="906" spans="8:12" ht="15.75" customHeight="1">
      <c r="H906" s="37"/>
      <c r="I906" s="37"/>
      <c r="K906" s="37"/>
      <c r="L906" s="37"/>
    </row>
    <row r="907" spans="8:12" ht="15.75" customHeight="1">
      <c r="H907" s="37"/>
      <c r="I907" s="37"/>
      <c r="K907" s="37"/>
      <c r="L907" s="37"/>
    </row>
    <row r="908" spans="8:12" ht="15.75" customHeight="1">
      <c r="H908" s="37"/>
      <c r="I908" s="37"/>
      <c r="K908" s="37"/>
      <c r="L908" s="37"/>
    </row>
    <row r="909" spans="8:12" ht="15.75" customHeight="1">
      <c r="H909" s="37"/>
      <c r="I909" s="37"/>
      <c r="K909" s="37"/>
      <c r="L909" s="37"/>
    </row>
    <row r="910" spans="8:12" ht="15.75" customHeight="1">
      <c r="H910" s="37"/>
      <c r="I910" s="37"/>
      <c r="K910" s="37"/>
      <c r="L910" s="37"/>
    </row>
    <row r="911" spans="8:12" ht="15.75" customHeight="1">
      <c r="H911" s="37"/>
      <c r="I911" s="37"/>
      <c r="K911" s="37"/>
      <c r="L911" s="37"/>
    </row>
    <row r="912" spans="8:12" ht="15.75" customHeight="1">
      <c r="H912" s="37"/>
      <c r="I912" s="37"/>
      <c r="K912" s="37"/>
      <c r="L912" s="37"/>
    </row>
    <row r="913" spans="8:12" ht="15.75" customHeight="1">
      <c r="H913" s="37"/>
      <c r="I913" s="37"/>
      <c r="K913" s="37"/>
      <c r="L913" s="37"/>
    </row>
    <row r="914" spans="8:12" ht="15.75" customHeight="1">
      <c r="H914" s="37"/>
      <c r="I914" s="37"/>
      <c r="K914" s="37"/>
      <c r="L914" s="37"/>
    </row>
    <row r="915" spans="8:12" ht="15.75" customHeight="1">
      <c r="H915" s="37"/>
      <c r="I915" s="37"/>
      <c r="K915" s="37"/>
      <c r="L915" s="37"/>
    </row>
    <row r="916" spans="8:12" ht="15.75" customHeight="1">
      <c r="H916" s="37"/>
      <c r="I916" s="37"/>
      <c r="K916" s="37"/>
      <c r="L916" s="37"/>
    </row>
    <row r="917" spans="8:12" ht="15.75" customHeight="1">
      <c r="H917" s="37"/>
      <c r="I917" s="37"/>
      <c r="K917" s="37"/>
      <c r="L917" s="37"/>
    </row>
    <row r="918" spans="8:12" ht="15.75" customHeight="1">
      <c r="H918" s="37"/>
      <c r="I918" s="37"/>
      <c r="K918" s="37"/>
      <c r="L918" s="37"/>
    </row>
    <row r="919" spans="8:12" ht="15.75" customHeight="1">
      <c r="H919" s="37"/>
      <c r="I919" s="37"/>
      <c r="K919" s="37"/>
      <c r="L919" s="37"/>
    </row>
    <row r="920" spans="8:12" ht="15.75" customHeight="1">
      <c r="H920" s="37"/>
      <c r="I920" s="37"/>
      <c r="K920" s="37"/>
      <c r="L920" s="37"/>
    </row>
    <row r="921" spans="8:12" ht="15.75" customHeight="1">
      <c r="H921" s="37"/>
      <c r="I921" s="37"/>
      <c r="K921" s="37"/>
      <c r="L921" s="37"/>
    </row>
    <row r="922" spans="8:12" ht="15.75" customHeight="1">
      <c r="H922" s="37"/>
      <c r="I922" s="37"/>
      <c r="K922" s="37"/>
      <c r="L922" s="37"/>
    </row>
    <row r="923" spans="8:12" ht="15.75" customHeight="1">
      <c r="H923" s="37"/>
      <c r="I923" s="37"/>
      <c r="K923" s="37"/>
      <c r="L923" s="37"/>
    </row>
    <row r="924" spans="8:12" ht="15.75" customHeight="1">
      <c r="H924" s="37"/>
      <c r="I924" s="37"/>
      <c r="K924" s="37"/>
      <c r="L924" s="37"/>
    </row>
    <row r="925" spans="8:12" ht="15.75" customHeight="1">
      <c r="H925" s="37"/>
      <c r="I925" s="37"/>
      <c r="K925" s="37"/>
      <c r="L925" s="37"/>
    </row>
    <row r="926" spans="8:12" ht="15.75" customHeight="1">
      <c r="H926" s="37"/>
      <c r="I926" s="37"/>
      <c r="K926" s="37"/>
      <c r="L926" s="37"/>
    </row>
    <row r="927" spans="8:12" ht="15.75" customHeight="1">
      <c r="H927" s="37"/>
      <c r="I927" s="37"/>
      <c r="K927" s="37"/>
      <c r="L927" s="37"/>
    </row>
    <row r="928" spans="8:12" ht="15.75" customHeight="1">
      <c r="H928" s="37"/>
      <c r="I928" s="37"/>
      <c r="K928" s="37"/>
      <c r="L928" s="37"/>
    </row>
    <row r="929" spans="8:12" ht="15.75" customHeight="1">
      <c r="H929" s="37"/>
      <c r="I929" s="37"/>
      <c r="K929" s="37"/>
      <c r="L929" s="37"/>
    </row>
    <row r="930" spans="8:12" ht="15.75" customHeight="1">
      <c r="H930" s="37"/>
      <c r="I930" s="37"/>
      <c r="K930" s="37"/>
      <c r="L930" s="37"/>
    </row>
    <row r="931" spans="8:12" ht="15.75" customHeight="1">
      <c r="H931" s="37"/>
      <c r="I931" s="37"/>
      <c r="K931" s="37"/>
      <c r="L931" s="37"/>
    </row>
    <row r="932" spans="8:12" ht="15.75" customHeight="1">
      <c r="H932" s="37"/>
      <c r="I932" s="37"/>
      <c r="K932" s="37"/>
      <c r="L932" s="37"/>
    </row>
    <row r="933" spans="8:12" ht="15.75" customHeight="1">
      <c r="H933" s="37"/>
      <c r="I933" s="37"/>
      <c r="K933" s="37"/>
      <c r="L933" s="37"/>
    </row>
    <row r="934" spans="8:12" ht="15.75" customHeight="1">
      <c r="H934" s="37"/>
      <c r="I934" s="37"/>
      <c r="K934" s="37"/>
      <c r="L934" s="37"/>
    </row>
    <row r="935" spans="8:12" ht="15.75" customHeight="1">
      <c r="H935" s="37"/>
      <c r="I935" s="37"/>
      <c r="K935" s="37"/>
      <c r="L935" s="37"/>
    </row>
    <row r="936" spans="8:12" ht="15.75" customHeight="1">
      <c r="H936" s="37"/>
      <c r="I936" s="37"/>
      <c r="K936" s="37"/>
      <c r="L936" s="37"/>
    </row>
    <row r="937" spans="8:12" ht="15.75" customHeight="1">
      <c r="H937" s="37"/>
      <c r="I937" s="37"/>
      <c r="K937" s="37"/>
      <c r="L937" s="37"/>
    </row>
    <row r="938" spans="8:12" ht="15.75" customHeight="1">
      <c r="H938" s="37"/>
      <c r="I938" s="37"/>
      <c r="K938" s="37"/>
      <c r="L938" s="37"/>
    </row>
    <row r="939" spans="8:12" ht="15.75" customHeight="1">
      <c r="H939" s="37"/>
      <c r="I939" s="37"/>
      <c r="K939" s="37"/>
      <c r="L939" s="37"/>
    </row>
    <row r="940" spans="8:12" ht="15.75" customHeight="1">
      <c r="H940" s="37"/>
      <c r="I940" s="37"/>
      <c r="K940" s="37"/>
      <c r="L940" s="37"/>
    </row>
    <row r="941" spans="8:12" ht="15.75" customHeight="1">
      <c r="H941" s="37"/>
      <c r="I941" s="37"/>
      <c r="K941" s="37"/>
      <c r="L941" s="37"/>
    </row>
    <row r="942" spans="8:12" ht="15.75" customHeight="1">
      <c r="H942" s="37"/>
      <c r="I942" s="37"/>
      <c r="K942" s="37"/>
      <c r="L942" s="37"/>
    </row>
    <row r="943" spans="8:12" ht="15.75" customHeight="1">
      <c r="H943" s="37"/>
      <c r="I943" s="37"/>
      <c r="K943" s="37"/>
      <c r="L943" s="37"/>
    </row>
    <row r="944" spans="8:12" ht="15.75" customHeight="1">
      <c r="H944" s="37"/>
      <c r="I944" s="37"/>
      <c r="K944" s="37"/>
      <c r="L944" s="37"/>
    </row>
    <row r="945" spans="8:12" ht="15.75" customHeight="1">
      <c r="H945" s="37"/>
      <c r="I945" s="37"/>
      <c r="K945" s="37"/>
      <c r="L945" s="37"/>
    </row>
    <row r="946" spans="8:12" ht="15.75" customHeight="1">
      <c r="H946" s="37"/>
      <c r="I946" s="37"/>
      <c r="K946" s="37"/>
      <c r="L946" s="37"/>
    </row>
    <row r="947" spans="8:12" ht="15.75" customHeight="1">
      <c r="H947" s="37"/>
      <c r="I947" s="37"/>
      <c r="K947" s="37"/>
      <c r="L947" s="37"/>
    </row>
    <row r="948" spans="8:12" ht="15.75" customHeight="1">
      <c r="H948" s="37"/>
      <c r="I948" s="37"/>
      <c r="K948" s="37"/>
      <c r="L948" s="37"/>
    </row>
    <row r="949" spans="8:12" ht="15.75" customHeight="1">
      <c r="H949" s="37"/>
      <c r="I949" s="37"/>
      <c r="K949" s="37"/>
      <c r="L949" s="37"/>
    </row>
    <row r="950" spans="8:12" ht="15.75" customHeight="1">
      <c r="H950" s="37"/>
      <c r="I950" s="37"/>
      <c r="K950" s="37"/>
      <c r="L950" s="37"/>
    </row>
    <row r="951" spans="8:12" ht="15.75" customHeight="1">
      <c r="H951" s="37"/>
      <c r="I951" s="37"/>
      <c r="K951" s="37"/>
      <c r="L951" s="37"/>
    </row>
    <row r="952" spans="8:12" ht="15.75" customHeight="1">
      <c r="H952" s="37"/>
      <c r="I952" s="37"/>
      <c r="K952" s="37"/>
      <c r="L952" s="37"/>
    </row>
    <row r="953" spans="8:12" ht="15.75" customHeight="1">
      <c r="H953" s="37"/>
      <c r="I953" s="37"/>
      <c r="K953" s="37"/>
      <c r="L953" s="37"/>
    </row>
    <row r="954" spans="8:12" ht="15.75" customHeight="1">
      <c r="H954" s="37"/>
      <c r="I954" s="37"/>
      <c r="K954" s="37"/>
      <c r="L954" s="37"/>
    </row>
    <row r="955" spans="8:12" ht="15.75" customHeight="1">
      <c r="H955" s="37"/>
      <c r="I955" s="37"/>
      <c r="K955" s="37"/>
      <c r="L955" s="37"/>
    </row>
    <row r="956" spans="8:12" ht="15.75" customHeight="1">
      <c r="H956" s="37"/>
      <c r="I956" s="37"/>
      <c r="K956" s="37"/>
      <c r="L956" s="37"/>
    </row>
    <row r="957" spans="8:12" ht="15.75" customHeight="1">
      <c r="H957" s="37"/>
      <c r="I957" s="37"/>
      <c r="K957" s="37"/>
      <c r="L957" s="37"/>
    </row>
    <row r="958" spans="8:12" ht="15.75" customHeight="1">
      <c r="H958" s="37"/>
      <c r="I958" s="37"/>
      <c r="K958" s="37"/>
      <c r="L958" s="37"/>
    </row>
    <row r="959" spans="8:12" ht="15.75" customHeight="1">
      <c r="H959" s="37"/>
      <c r="I959" s="37"/>
      <c r="K959" s="37"/>
      <c r="L959" s="37"/>
    </row>
    <row r="960" spans="8:12" ht="15.75" customHeight="1">
      <c r="H960" s="37"/>
      <c r="I960" s="37"/>
      <c r="K960" s="37"/>
      <c r="L960" s="37"/>
    </row>
    <row r="961" spans="8:12" ht="15.75" customHeight="1">
      <c r="H961" s="37"/>
      <c r="I961" s="37"/>
      <c r="K961" s="37"/>
      <c r="L961" s="37"/>
    </row>
    <row r="962" spans="8:12" ht="15.75" customHeight="1">
      <c r="H962" s="37"/>
      <c r="I962" s="37"/>
      <c r="K962" s="37"/>
      <c r="L962" s="37"/>
    </row>
    <row r="963" spans="8:12" ht="15.75" customHeight="1">
      <c r="H963" s="37"/>
      <c r="I963" s="37"/>
      <c r="K963" s="37"/>
      <c r="L963" s="37"/>
    </row>
    <row r="964" spans="8:12" ht="15.75" customHeight="1">
      <c r="H964" s="37"/>
      <c r="I964" s="37"/>
      <c r="K964" s="37"/>
      <c r="L964" s="37"/>
    </row>
    <row r="965" spans="8:12" ht="15.75" customHeight="1">
      <c r="H965" s="37"/>
      <c r="I965" s="37"/>
      <c r="K965" s="37"/>
      <c r="L965" s="37"/>
    </row>
    <row r="966" spans="8:12" ht="15.75" customHeight="1">
      <c r="H966" s="37"/>
      <c r="I966" s="37"/>
      <c r="K966" s="37"/>
      <c r="L966" s="37"/>
    </row>
    <row r="967" spans="8:12" ht="15.75" customHeight="1">
      <c r="H967" s="37"/>
      <c r="I967" s="37"/>
      <c r="K967" s="37"/>
      <c r="L967" s="37"/>
    </row>
    <row r="968" spans="8:12" ht="15.75" customHeight="1">
      <c r="H968" s="37"/>
      <c r="I968" s="37"/>
      <c r="K968" s="37"/>
      <c r="L968" s="37"/>
    </row>
    <row r="969" spans="8:12" ht="15.75" customHeight="1">
      <c r="H969" s="37"/>
      <c r="I969" s="37"/>
      <c r="K969" s="37"/>
      <c r="L969" s="37"/>
    </row>
    <row r="970" spans="8:12" ht="15.75" customHeight="1">
      <c r="H970" s="37"/>
      <c r="I970" s="37"/>
      <c r="K970" s="37"/>
      <c r="L970" s="37"/>
    </row>
    <row r="971" spans="8:12" ht="15.75" customHeight="1">
      <c r="H971" s="37"/>
      <c r="I971" s="37"/>
      <c r="K971" s="37"/>
      <c r="L971" s="37"/>
    </row>
    <row r="972" spans="8:12" ht="15.75" customHeight="1">
      <c r="H972" s="37"/>
      <c r="I972" s="37"/>
      <c r="K972" s="37"/>
      <c r="L972" s="37"/>
    </row>
    <row r="973" spans="8:12" ht="15.75" customHeight="1">
      <c r="H973" s="37"/>
      <c r="I973" s="37"/>
      <c r="K973" s="37"/>
      <c r="L973" s="37"/>
    </row>
    <row r="974" spans="8:12" ht="15.75" customHeight="1">
      <c r="H974" s="37"/>
      <c r="I974" s="37"/>
      <c r="K974" s="37"/>
      <c r="L974" s="37"/>
    </row>
    <row r="975" spans="8:12" ht="15.75" customHeight="1">
      <c r="H975" s="37"/>
      <c r="I975" s="37"/>
      <c r="K975" s="37"/>
      <c r="L975" s="37"/>
    </row>
    <row r="976" spans="8:12" ht="15.75" customHeight="1">
      <c r="H976" s="37"/>
      <c r="I976" s="37"/>
      <c r="K976" s="37"/>
      <c r="L976" s="37"/>
    </row>
    <row r="977" spans="8:12" ht="15.75" customHeight="1">
      <c r="H977" s="37"/>
      <c r="I977" s="37"/>
      <c r="K977" s="37"/>
      <c r="L977" s="37"/>
    </row>
    <row r="978" spans="8:12" ht="15.75" customHeight="1">
      <c r="H978" s="37"/>
      <c r="I978" s="37"/>
      <c r="K978" s="37"/>
      <c r="L978" s="37"/>
    </row>
    <row r="979" spans="8:12" ht="15.75" customHeight="1">
      <c r="H979" s="37"/>
      <c r="I979" s="37"/>
      <c r="K979" s="37"/>
      <c r="L979" s="37"/>
    </row>
    <row r="980" spans="8:12" ht="15.75" customHeight="1">
      <c r="H980" s="37"/>
      <c r="I980" s="37"/>
      <c r="K980" s="37"/>
      <c r="L980" s="37"/>
    </row>
    <row r="981" spans="8:12" ht="15.75" customHeight="1">
      <c r="H981" s="37"/>
      <c r="I981" s="37"/>
      <c r="K981" s="37"/>
      <c r="L981" s="37"/>
    </row>
    <row r="982" spans="8:12" ht="15.75" customHeight="1">
      <c r="H982" s="37"/>
      <c r="I982" s="37"/>
      <c r="K982" s="37"/>
      <c r="L982" s="37"/>
    </row>
    <row r="983" spans="8:12" ht="15.75" customHeight="1">
      <c r="H983" s="37"/>
      <c r="I983" s="37"/>
      <c r="K983" s="37"/>
      <c r="L983" s="37"/>
    </row>
    <row r="984" spans="8:12" ht="15.75" customHeight="1">
      <c r="H984" s="37"/>
      <c r="I984" s="37"/>
      <c r="K984" s="37"/>
      <c r="L984" s="37"/>
    </row>
    <row r="985" spans="8:12" ht="15.75" customHeight="1">
      <c r="H985" s="37"/>
      <c r="I985" s="37"/>
      <c r="K985" s="37"/>
      <c r="L985" s="37"/>
    </row>
    <row r="986" spans="8:12" ht="15.75" customHeight="1">
      <c r="H986" s="37"/>
      <c r="I986" s="37"/>
      <c r="K986" s="37"/>
      <c r="L986" s="37"/>
    </row>
    <row r="987" spans="8:12" ht="15.75" customHeight="1">
      <c r="H987" s="37"/>
      <c r="I987" s="37"/>
      <c r="K987" s="37"/>
      <c r="L987" s="37"/>
    </row>
    <row r="988" spans="8:12" ht="15.75" customHeight="1">
      <c r="H988" s="37"/>
      <c r="I988" s="37"/>
      <c r="K988" s="37"/>
      <c r="L988" s="37"/>
    </row>
    <row r="989" spans="8:12" ht="15.75" customHeight="1">
      <c r="H989" s="37"/>
      <c r="I989" s="37"/>
      <c r="K989" s="37"/>
      <c r="L989" s="37"/>
    </row>
    <row r="990" spans="8:12" ht="15.75" customHeight="1">
      <c r="H990" s="37"/>
      <c r="I990" s="37"/>
      <c r="K990" s="37"/>
      <c r="L990" s="37"/>
    </row>
    <row r="991" spans="8:12" ht="15.75" customHeight="1">
      <c r="H991" s="37"/>
      <c r="I991" s="37"/>
      <c r="K991" s="37"/>
      <c r="L991" s="37"/>
    </row>
    <row r="992" spans="8:12" ht="15.75" customHeight="1">
      <c r="H992" s="37"/>
      <c r="I992" s="37"/>
      <c r="K992" s="37"/>
      <c r="L992" s="37"/>
    </row>
    <row r="993" spans="8:12" ht="15.75" customHeight="1">
      <c r="H993" s="37"/>
      <c r="I993" s="37"/>
      <c r="K993" s="37"/>
      <c r="L993" s="37"/>
    </row>
    <row r="994" spans="8:12" ht="15.75" customHeight="1">
      <c r="H994" s="37"/>
      <c r="I994" s="37"/>
      <c r="K994" s="37"/>
      <c r="L994" s="37"/>
    </row>
    <row r="995" spans="8:12" ht="15.75" customHeight="1">
      <c r="H995" s="37"/>
      <c r="I995" s="37"/>
      <c r="K995" s="37"/>
      <c r="L995" s="37"/>
    </row>
    <row r="996" spans="8:12" ht="15.75" customHeight="1">
      <c r="H996" s="37"/>
      <c r="I996" s="37"/>
      <c r="K996" s="37"/>
      <c r="L996" s="37"/>
    </row>
    <row r="997" spans="8:12" ht="15.75" customHeight="1">
      <c r="H997" s="37"/>
      <c r="I997" s="37"/>
      <c r="K997" s="37"/>
      <c r="L997" s="37"/>
    </row>
    <row r="998" spans="8:12" ht="15.75" customHeight="1">
      <c r="H998" s="37"/>
      <c r="I998" s="37"/>
      <c r="K998" s="37"/>
      <c r="L998" s="37"/>
    </row>
    <row r="999" spans="8:12" ht="15.75" customHeight="1">
      <c r="H999" s="37"/>
      <c r="I999" s="37"/>
      <c r="K999" s="37"/>
      <c r="L999" s="37"/>
    </row>
    <row r="1000" spans="8:12" ht="15.75" customHeight="1">
      <c r="H1000" s="37"/>
      <c r="I1000" s="37"/>
      <c r="K1000" s="37"/>
      <c r="L1000" s="37"/>
    </row>
    <row r="1001" spans="8:12" ht="15.75" customHeight="1">
      <c r="H1001" s="37"/>
      <c r="I1001" s="37"/>
      <c r="K1001" s="37"/>
      <c r="L1001" s="37"/>
    </row>
    <row r="1002" spans="8:12" ht="15.75" customHeight="1"/>
  </sheetData>
  <mergeCells count="13">
    <mergeCell ref="B19:B23"/>
    <mergeCell ref="B24:B25"/>
    <mergeCell ref="B26:H26"/>
    <mergeCell ref="B17:B18"/>
    <mergeCell ref="B2:N2"/>
    <mergeCell ref="B3:N3"/>
    <mergeCell ref="C4:D4"/>
    <mergeCell ref="B5:B6"/>
    <mergeCell ref="B7:B16"/>
    <mergeCell ref="C13:C14"/>
    <mergeCell ref="D13:D14"/>
    <mergeCell ref="E13:E14"/>
    <mergeCell ref="F13:F14"/>
  </mergeCells>
  <hyperlinks>
    <hyperlink ref="H5" r:id="rId1" xr:uid="{00000000-0004-0000-0200-000000000000}"/>
    <hyperlink ref="K5" r:id="rId2" xr:uid="{00000000-0004-0000-0200-000001000000}"/>
    <hyperlink ref="K6" r:id="rId3" xr:uid="{00000000-0004-0000-0200-000002000000}"/>
    <hyperlink ref="K7" r:id="rId4" xr:uid="{00000000-0004-0000-0200-000003000000}"/>
    <hyperlink ref="H14" r:id="rId5" xr:uid="{00000000-0004-0000-0200-000004000000}"/>
    <hyperlink ref="H19" r:id="rId6" xr:uid="{00000000-0004-0000-0200-000005000000}"/>
    <hyperlink ref="K19" r:id="rId7" xr:uid="{00000000-0004-0000-0200-000006000000}"/>
    <hyperlink ref="M19" r:id="rId8" xr:uid="{00000000-0004-0000-0200-000007000000}"/>
  </hyperlinks>
  <pageMargins left="0.70866141732283472" right="0.70866141732283472" top="0.55118110236220474" bottom="0.55118110236220474" header="0" footer="0"/>
  <pageSetup scale="75" orientation="landscape" r:id="rId9"/>
  <drawing r:id="rId10"/>
  <legacyDrawing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000"/>
  <sheetViews>
    <sheetView topLeftCell="E13" workbookViewId="0">
      <selection activeCell="N6" sqref="N6"/>
    </sheetView>
  </sheetViews>
  <sheetFormatPr baseColWidth="10" defaultColWidth="12.625" defaultRowHeight="15" customHeight="1"/>
  <cols>
    <col min="1" max="1" width="2.375" customWidth="1"/>
    <col min="2" max="2" width="25.5" hidden="1" customWidth="1"/>
    <col min="3" max="3" width="5.625" customWidth="1"/>
    <col min="4" max="4" width="34.125" customWidth="1"/>
    <col min="5" max="5" width="40.125" customWidth="1"/>
    <col min="6" max="6" width="30.875" customWidth="1"/>
    <col min="7" max="7" width="21.625" customWidth="1"/>
    <col min="8" max="8" width="38.25" hidden="1" customWidth="1"/>
    <col min="9" max="9" width="9.375" hidden="1" customWidth="1"/>
    <col min="10" max="10" width="50.375" hidden="1" customWidth="1"/>
    <col min="11" max="11" width="9.375" hidden="1" customWidth="1"/>
    <col min="12" max="12" width="47.125" customWidth="1"/>
    <col min="13" max="13" width="9.375" customWidth="1"/>
    <col min="14" max="14" width="22.875" customWidth="1"/>
    <col min="15" max="16" width="9.375" customWidth="1"/>
  </cols>
  <sheetData>
    <row r="1" spans="1:31"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57" customHeight="1">
      <c r="A2" s="1"/>
      <c r="B2" s="303" t="s">
        <v>355</v>
      </c>
      <c r="C2" s="288"/>
      <c r="D2" s="288"/>
      <c r="E2" s="288"/>
      <c r="F2" s="288"/>
      <c r="G2" s="288"/>
      <c r="H2" s="288"/>
      <c r="I2" s="288"/>
      <c r="J2" s="288"/>
      <c r="K2" s="288"/>
      <c r="L2" s="288"/>
      <c r="M2" s="289"/>
      <c r="N2" s="1"/>
      <c r="O2" s="1"/>
      <c r="P2" s="1"/>
      <c r="Q2" s="1"/>
      <c r="R2" s="1"/>
      <c r="S2" s="1"/>
      <c r="T2" s="1"/>
      <c r="U2" s="1"/>
      <c r="V2" s="1"/>
      <c r="W2" s="1"/>
      <c r="X2" s="1"/>
      <c r="Y2" s="1"/>
      <c r="Z2" s="1"/>
      <c r="AA2" s="1"/>
      <c r="AB2" s="1"/>
      <c r="AC2" s="1"/>
      <c r="AD2" s="1"/>
      <c r="AE2" s="1"/>
    </row>
    <row r="3" spans="1:31" ht="27.75" customHeight="1" thickBot="1">
      <c r="A3" s="1"/>
      <c r="B3" s="296" t="s">
        <v>356</v>
      </c>
      <c r="C3" s="288"/>
      <c r="D3" s="288"/>
      <c r="E3" s="288"/>
      <c r="F3" s="288"/>
      <c r="G3" s="288"/>
      <c r="H3" s="288"/>
      <c r="I3" s="288"/>
      <c r="J3" s="288"/>
      <c r="K3" s="288"/>
      <c r="L3" s="288"/>
      <c r="M3" s="289"/>
      <c r="N3" s="1"/>
      <c r="O3" s="1"/>
      <c r="P3" s="1"/>
      <c r="Q3" s="1"/>
      <c r="R3" s="1"/>
      <c r="S3" s="1"/>
      <c r="T3" s="1"/>
      <c r="U3" s="1"/>
      <c r="V3" s="1"/>
      <c r="W3" s="1"/>
      <c r="X3" s="1"/>
      <c r="Y3" s="1"/>
      <c r="Z3" s="1"/>
      <c r="AA3" s="1"/>
      <c r="AB3" s="1"/>
      <c r="AC3" s="1"/>
      <c r="AD3" s="1"/>
      <c r="AE3" s="1"/>
    </row>
    <row r="4" spans="1:31" ht="40.5" customHeight="1" thickBot="1">
      <c r="A4" s="1"/>
      <c r="B4" s="7" t="s">
        <v>3</v>
      </c>
      <c r="C4" s="280" t="s">
        <v>121</v>
      </c>
      <c r="D4" s="281"/>
      <c r="E4" s="8" t="s">
        <v>357</v>
      </c>
      <c r="F4" s="7" t="s">
        <v>6</v>
      </c>
      <c r="G4" s="7" t="s">
        <v>7</v>
      </c>
      <c r="H4" s="7" t="s">
        <v>8</v>
      </c>
      <c r="I4" s="93" t="s">
        <v>9</v>
      </c>
      <c r="J4" s="7" t="s">
        <v>10</v>
      </c>
      <c r="K4" s="94" t="s">
        <v>9</v>
      </c>
      <c r="L4" s="95" t="s">
        <v>11</v>
      </c>
      <c r="M4" s="96" t="s">
        <v>9</v>
      </c>
      <c r="N4" s="157" t="s">
        <v>604</v>
      </c>
      <c r="O4" s="1"/>
      <c r="P4" s="1"/>
      <c r="Q4" s="1"/>
      <c r="R4" s="1"/>
      <c r="S4" s="1"/>
      <c r="T4" s="1"/>
      <c r="U4" s="1"/>
      <c r="V4" s="1"/>
      <c r="W4" s="1"/>
      <c r="X4" s="1"/>
      <c r="Y4" s="1"/>
      <c r="Z4" s="1"/>
      <c r="AA4" s="1"/>
      <c r="AB4" s="1"/>
      <c r="AC4" s="1"/>
      <c r="AD4" s="1"/>
      <c r="AE4" s="1"/>
    </row>
    <row r="5" spans="1:31" ht="111" customHeight="1" thickBot="1">
      <c r="A5" s="1"/>
      <c r="B5" s="304" t="s">
        <v>358</v>
      </c>
      <c r="C5" s="51" t="s">
        <v>123</v>
      </c>
      <c r="D5" s="20" t="s">
        <v>359</v>
      </c>
      <c r="E5" s="12" t="s">
        <v>360</v>
      </c>
      <c r="F5" s="12" t="s">
        <v>361</v>
      </c>
      <c r="G5" s="52" t="s">
        <v>151</v>
      </c>
      <c r="H5" s="97" t="s">
        <v>362</v>
      </c>
      <c r="I5" s="98">
        <f>AVERAGE(1,1,0.5,1,1,0.5,1,1,1,0.5,0.5,1)</f>
        <v>0.83333333333333337</v>
      </c>
      <c r="J5" s="53" t="s">
        <v>363</v>
      </c>
      <c r="K5" s="16">
        <f>AVERAGE(1,1,1,1,1,1,1,1,1,1,1,0,1,1)</f>
        <v>0.9285714285714286</v>
      </c>
      <c r="L5" s="178" t="s">
        <v>364</v>
      </c>
      <c r="M5" s="162">
        <f>AVERAGE(1,1,1,1,1,0,1,1,1)</f>
        <v>0.88888888888888884</v>
      </c>
      <c r="N5" s="267" t="s">
        <v>647</v>
      </c>
      <c r="O5" s="1"/>
      <c r="P5" s="1"/>
      <c r="Q5" s="1"/>
      <c r="R5" s="1"/>
      <c r="S5" s="1"/>
      <c r="T5" s="1"/>
      <c r="U5" s="1"/>
      <c r="V5" s="1"/>
      <c r="W5" s="1"/>
      <c r="X5" s="1"/>
      <c r="Y5" s="1"/>
      <c r="Z5" s="1"/>
      <c r="AA5" s="1"/>
      <c r="AB5" s="1"/>
      <c r="AC5" s="1"/>
      <c r="AD5" s="1"/>
      <c r="AE5" s="1"/>
    </row>
    <row r="6" spans="1:31" ht="111" customHeight="1" thickBot="1">
      <c r="A6" s="1"/>
      <c r="B6" s="275"/>
      <c r="C6" s="51">
        <v>1.2</v>
      </c>
      <c r="D6" s="20" t="s">
        <v>365</v>
      </c>
      <c r="E6" s="12" t="s">
        <v>366</v>
      </c>
      <c r="F6" s="12" t="s">
        <v>367</v>
      </c>
      <c r="G6" s="52" t="s">
        <v>151</v>
      </c>
      <c r="H6" s="99" t="s">
        <v>368</v>
      </c>
      <c r="I6" s="98">
        <f>AVERAGE(1,0.51,1,0.75,0.75,0)</f>
        <v>0.66833333333333333</v>
      </c>
      <c r="J6" s="100" t="s">
        <v>369</v>
      </c>
      <c r="K6" s="16">
        <f>AVERAGE(1,1,1,1,1,1)</f>
        <v>1</v>
      </c>
      <c r="L6" s="180" t="s">
        <v>370</v>
      </c>
      <c r="M6" s="162">
        <f>AVERAGE(1,1,1,1,1)</f>
        <v>1</v>
      </c>
      <c r="N6" s="268" t="s">
        <v>610</v>
      </c>
      <c r="O6" s="1"/>
      <c r="P6" s="1"/>
      <c r="Q6" s="1"/>
      <c r="R6" s="1"/>
      <c r="S6" s="1"/>
      <c r="T6" s="1"/>
      <c r="U6" s="1"/>
      <c r="V6" s="1"/>
      <c r="W6" s="1"/>
      <c r="X6" s="1"/>
      <c r="Y6" s="1"/>
      <c r="Z6" s="1"/>
      <c r="AA6" s="1"/>
      <c r="AB6" s="1"/>
      <c r="AC6" s="1"/>
      <c r="AD6" s="1"/>
      <c r="AE6" s="1"/>
    </row>
    <row r="7" spans="1:31" ht="111" customHeight="1" thickBot="1">
      <c r="A7" s="1"/>
      <c r="B7" s="282"/>
      <c r="C7" s="51" t="s">
        <v>133</v>
      </c>
      <c r="D7" s="20" t="s">
        <v>371</v>
      </c>
      <c r="E7" s="20" t="s">
        <v>372</v>
      </c>
      <c r="F7" s="12" t="s">
        <v>373</v>
      </c>
      <c r="G7" s="52" t="s">
        <v>127</v>
      </c>
      <c r="H7" s="15" t="s">
        <v>374</v>
      </c>
      <c r="I7" s="98">
        <f t="shared" ref="I7:I8" si="0">AVERAGE(0)</f>
        <v>0</v>
      </c>
      <c r="J7" s="56" t="s">
        <v>375</v>
      </c>
      <c r="K7" s="16">
        <f>AVERAGE(0,0.3,0,0)</f>
        <v>7.4999999999999997E-2</v>
      </c>
      <c r="L7" s="180" t="s">
        <v>376</v>
      </c>
      <c r="M7" s="162">
        <f t="shared" ref="M7:M8" si="1">AVERAGE(1)</f>
        <v>1</v>
      </c>
      <c r="N7" s="269" t="s">
        <v>610</v>
      </c>
      <c r="O7" s="1"/>
      <c r="P7" s="1"/>
      <c r="Q7" s="1"/>
      <c r="R7" s="1"/>
      <c r="S7" s="1"/>
      <c r="T7" s="1"/>
      <c r="U7" s="1"/>
      <c r="V7" s="1"/>
      <c r="W7" s="1"/>
      <c r="X7" s="1"/>
      <c r="Y7" s="1"/>
      <c r="Z7" s="1"/>
      <c r="AA7" s="1"/>
      <c r="AB7" s="1"/>
      <c r="AC7" s="1"/>
      <c r="AD7" s="1"/>
      <c r="AE7" s="1"/>
    </row>
    <row r="8" spans="1:31" ht="111" customHeight="1" thickBot="1">
      <c r="A8" s="1"/>
      <c r="B8" s="101" t="s">
        <v>377</v>
      </c>
      <c r="C8" s="51" t="s">
        <v>43</v>
      </c>
      <c r="D8" s="20" t="s">
        <v>378</v>
      </c>
      <c r="E8" s="12" t="s">
        <v>379</v>
      </c>
      <c r="F8" s="12" t="s">
        <v>380</v>
      </c>
      <c r="G8" s="52" t="s">
        <v>151</v>
      </c>
      <c r="H8" s="15" t="s">
        <v>381</v>
      </c>
      <c r="I8" s="98">
        <f t="shared" si="0"/>
        <v>0</v>
      </c>
      <c r="J8" s="53" t="s">
        <v>382</v>
      </c>
      <c r="K8" s="16">
        <f>AVERAGE(1)</f>
        <v>1</v>
      </c>
      <c r="L8" s="102" t="s">
        <v>383</v>
      </c>
      <c r="M8" s="162">
        <f t="shared" si="1"/>
        <v>1</v>
      </c>
      <c r="N8" s="269" t="s">
        <v>610</v>
      </c>
      <c r="O8" s="1"/>
      <c r="P8" s="1"/>
      <c r="Q8" s="1"/>
      <c r="R8" s="1"/>
      <c r="S8" s="1"/>
      <c r="T8" s="1"/>
      <c r="U8" s="1"/>
      <c r="V8" s="1"/>
      <c r="W8" s="1"/>
      <c r="X8" s="1"/>
      <c r="Y8" s="1"/>
      <c r="Z8" s="1"/>
      <c r="AA8" s="1"/>
      <c r="AB8" s="1"/>
      <c r="AC8" s="1"/>
      <c r="AD8" s="1"/>
      <c r="AE8" s="1"/>
    </row>
    <row r="9" spans="1:31" ht="111" customHeight="1" thickBot="1">
      <c r="A9" s="1"/>
      <c r="B9" s="302" t="s">
        <v>384</v>
      </c>
      <c r="C9" s="51" t="s">
        <v>62</v>
      </c>
      <c r="D9" s="20" t="s">
        <v>385</v>
      </c>
      <c r="E9" s="12" t="s">
        <v>386</v>
      </c>
      <c r="F9" s="12" t="s">
        <v>387</v>
      </c>
      <c r="G9" s="52" t="s">
        <v>127</v>
      </c>
      <c r="H9" s="97" t="s">
        <v>388</v>
      </c>
      <c r="I9" s="98">
        <f>AVERAGE(0.3,1,1,1,1,0)</f>
        <v>0.71666666666666667</v>
      </c>
      <c r="J9" s="103" t="s">
        <v>389</v>
      </c>
      <c r="K9" s="16">
        <f>AVERAGE(1,1,1,1,0.3,0,1)</f>
        <v>0.75714285714285712</v>
      </c>
      <c r="L9" s="104" t="s">
        <v>390</v>
      </c>
      <c r="M9" s="162">
        <f>AVERAGE(1,1,1,0.5,1,1)</f>
        <v>0.91666666666666663</v>
      </c>
      <c r="N9" s="269" t="s">
        <v>648</v>
      </c>
      <c r="O9" s="1"/>
      <c r="P9" s="1"/>
      <c r="Q9" s="1"/>
      <c r="R9" s="1"/>
      <c r="S9" s="1"/>
      <c r="T9" s="1"/>
      <c r="U9" s="1"/>
      <c r="V9" s="1"/>
      <c r="W9" s="1"/>
      <c r="X9" s="1"/>
      <c r="Y9" s="1"/>
      <c r="Z9" s="1"/>
      <c r="AA9" s="1"/>
      <c r="AB9" s="1"/>
      <c r="AC9" s="1"/>
      <c r="AD9" s="1"/>
      <c r="AE9" s="1"/>
    </row>
    <row r="10" spans="1:31" ht="111" customHeight="1" thickBot="1">
      <c r="A10" s="1"/>
      <c r="B10" s="275"/>
      <c r="C10" s="51" t="s">
        <v>69</v>
      </c>
      <c r="D10" s="170" t="s">
        <v>391</v>
      </c>
      <c r="E10" s="147" t="s">
        <v>392</v>
      </c>
      <c r="F10" s="12" t="s">
        <v>393</v>
      </c>
      <c r="G10" s="52" t="s">
        <v>127</v>
      </c>
      <c r="H10" s="97" t="s">
        <v>394</v>
      </c>
      <c r="I10" s="98">
        <f>AVERAGE(1,1,1)</f>
        <v>1</v>
      </c>
      <c r="J10" s="53" t="s">
        <v>395</v>
      </c>
      <c r="K10" s="16">
        <f>AVERAGE(1,1,1,1,1)</f>
        <v>1</v>
      </c>
      <c r="L10" s="105" t="s">
        <v>396</v>
      </c>
      <c r="M10" s="162">
        <f>AVERAGE(1,1,1,0.9,1)</f>
        <v>0.98000000000000009</v>
      </c>
      <c r="N10" s="269" t="s">
        <v>642</v>
      </c>
      <c r="O10" s="1"/>
      <c r="P10" s="1"/>
      <c r="Q10" s="1"/>
      <c r="R10" s="1"/>
      <c r="S10" s="1"/>
      <c r="T10" s="1"/>
      <c r="U10" s="1"/>
      <c r="V10" s="1"/>
      <c r="W10" s="1"/>
      <c r="X10" s="1"/>
      <c r="Y10" s="1"/>
      <c r="Z10" s="1"/>
      <c r="AA10" s="1"/>
      <c r="AB10" s="1"/>
      <c r="AC10" s="1"/>
      <c r="AD10" s="1"/>
      <c r="AE10" s="1"/>
    </row>
    <row r="11" spans="1:31" ht="111" customHeight="1" thickBot="1">
      <c r="A11" s="1"/>
      <c r="B11" s="282"/>
      <c r="C11" s="51" t="s">
        <v>76</v>
      </c>
      <c r="D11" s="20" t="s">
        <v>397</v>
      </c>
      <c r="E11" s="12" t="s">
        <v>398</v>
      </c>
      <c r="F11" s="12" t="s">
        <v>380</v>
      </c>
      <c r="G11" s="52" t="s">
        <v>151</v>
      </c>
      <c r="H11" s="15" t="s">
        <v>399</v>
      </c>
      <c r="I11" s="98">
        <f>AVERAGE(0.1)</f>
        <v>0.1</v>
      </c>
      <c r="J11" s="106" t="s">
        <v>400</v>
      </c>
      <c r="K11" s="16">
        <f>AVERAGE(1)</f>
        <v>1</v>
      </c>
      <c r="L11" s="107" t="s">
        <v>401</v>
      </c>
      <c r="M11" s="162">
        <f>AVERAGE(1,1)</f>
        <v>1</v>
      </c>
      <c r="N11" s="269" t="s">
        <v>610</v>
      </c>
      <c r="O11" s="1"/>
      <c r="P11" s="1"/>
      <c r="Q11" s="1"/>
      <c r="R11" s="1"/>
      <c r="S11" s="1"/>
      <c r="T11" s="1"/>
      <c r="U11" s="1"/>
      <c r="V11" s="1"/>
      <c r="W11" s="1"/>
      <c r="X11" s="1"/>
      <c r="Y11" s="1"/>
      <c r="Z11" s="1"/>
      <c r="AA11" s="1"/>
      <c r="AB11" s="1"/>
      <c r="AC11" s="1"/>
      <c r="AD11" s="1"/>
      <c r="AE11" s="1"/>
    </row>
    <row r="12" spans="1:31" ht="111" customHeight="1" thickBot="1">
      <c r="A12" s="1"/>
      <c r="B12" s="302" t="s">
        <v>402</v>
      </c>
      <c r="C12" s="51" t="s">
        <v>83</v>
      </c>
      <c r="D12" s="233" t="s">
        <v>403</v>
      </c>
      <c r="E12" s="12" t="s">
        <v>404</v>
      </c>
      <c r="F12" s="12" t="s">
        <v>405</v>
      </c>
      <c r="G12" s="52" t="s">
        <v>127</v>
      </c>
      <c r="H12" s="78" t="s">
        <v>406</v>
      </c>
      <c r="I12" s="16">
        <v>0</v>
      </c>
      <c r="J12" s="74" t="s">
        <v>407</v>
      </c>
      <c r="K12" s="16">
        <f>AVERAGE(0.2)</f>
        <v>0.2</v>
      </c>
      <c r="L12" s="183" t="s">
        <v>408</v>
      </c>
      <c r="M12" s="162">
        <f t="shared" ref="M12:M13" si="2">AVERAGE(,)</f>
        <v>0</v>
      </c>
      <c r="N12" s="265" t="s">
        <v>618</v>
      </c>
      <c r="O12" s="1"/>
      <c r="P12" s="1"/>
      <c r="Q12" s="1"/>
      <c r="R12" s="1"/>
      <c r="S12" s="1"/>
      <c r="T12" s="1"/>
      <c r="U12" s="1"/>
      <c r="V12" s="1"/>
      <c r="W12" s="1"/>
      <c r="X12" s="1"/>
      <c r="Y12" s="1"/>
      <c r="Z12" s="1"/>
      <c r="AA12" s="1"/>
      <c r="AB12" s="1"/>
      <c r="AC12" s="1"/>
      <c r="AD12" s="1"/>
      <c r="AE12" s="1"/>
    </row>
    <row r="13" spans="1:31" ht="111" customHeight="1" thickBot="1">
      <c r="A13" s="1"/>
      <c r="B13" s="282"/>
      <c r="C13" s="51">
        <v>4.2</v>
      </c>
      <c r="D13" s="233" t="s">
        <v>409</v>
      </c>
      <c r="E13" s="12" t="s">
        <v>410</v>
      </c>
      <c r="F13" s="12" t="s">
        <v>156</v>
      </c>
      <c r="G13" s="52" t="s">
        <v>127</v>
      </c>
      <c r="H13" s="17" t="s">
        <v>411</v>
      </c>
      <c r="I13" s="108">
        <v>0</v>
      </c>
      <c r="J13" s="74" t="s">
        <v>412</v>
      </c>
      <c r="K13" s="16">
        <f>AVERAGE(0)</f>
        <v>0</v>
      </c>
      <c r="L13" s="182" t="s">
        <v>413</v>
      </c>
      <c r="M13" s="162">
        <f t="shared" si="2"/>
        <v>0</v>
      </c>
      <c r="N13" s="265" t="s">
        <v>618</v>
      </c>
      <c r="O13" s="1"/>
      <c r="P13" s="1"/>
      <c r="Q13" s="1"/>
      <c r="R13" s="1"/>
      <c r="S13" s="1"/>
      <c r="T13" s="1"/>
      <c r="U13" s="1"/>
      <c r="V13" s="1"/>
      <c r="W13" s="1"/>
      <c r="X13" s="1"/>
      <c r="Y13" s="1"/>
      <c r="Z13" s="1"/>
      <c r="AA13" s="1"/>
      <c r="AB13" s="1"/>
      <c r="AC13" s="1"/>
      <c r="AD13" s="1"/>
      <c r="AE13" s="1"/>
    </row>
    <row r="14" spans="1:31" ht="111" customHeight="1" thickBot="1">
      <c r="A14" s="1"/>
      <c r="B14" s="302" t="s">
        <v>414</v>
      </c>
      <c r="C14" s="51" t="s">
        <v>339</v>
      </c>
      <c r="D14" s="233" t="s">
        <v>415</v>
      </c>
      <c r="E14" s="12" t="s">
        <v>416</v>
      </c>
      <c r="F14" s="12" t="s">
        <v>417</v>
      </c>
      <c r="G14" s="52" t="s">
        <v>418</v>
      </c>
      <c r="H14" s="78" t="s">
        <v>419</v>
      </c>
      <c r="I14" s="16">
        <f>AVERAGE(1)</f>
        <v>1</v>
      </c>
      <c r="J14" s="74" t="s">
        <v>420</v>
      </c>
      <c r="K14" s="16">
        <f>AVERAGE(1)</f>
        <v>1</v>
      </c>
      <c r="L14" s="181" t="s">
        <v>421</v>
      </c>
      <c r="M14" s="162">
        <f>AVERAGE(1)</f>
        <v>1</v>
      </c>
      <c r="N14" s="269" t="s">
        <v>610</v>
      </c>
      <c r="O14" s="1"/>
      <c r="P14" s="1"/>
      <c r="Q14" s="1"/>
      <c r="R14" s="1"/>
      <c r="S14" s="1"/>
      <c r="T14" s="1"/>
      <c r="U14" s="1"/>
      <c r="V14" s="1"/>
      <c r="W14" s="1"/>
      <c r="X14" s="1"/>
      <c r="Y14" s="1"/>
      <c r="Z14" s="1"/>
      <c r="AA14" s="1"/>
      <c r="AB14" s="1"/>
      <c r="AC14" s="1"/>
      <c r="AD14" s="1"/>
      <c r="AE14" s="1"/>
    </row>
    <row r="15" spans="1:31" ht="111" customHeight="1" thickBot="1">
      <c r="A15" s="1"/>
      <c r="B15" s="276"/>
      <c r="C15" s="51">
        <v>5.2</v>
      </c>
      <c r="D15" s="233" t="s">
        <v>422</v>
      </c>
      <c r="E15" s="12" t="s">
        <v>416</v>
      </c>
      <c r="F15" s="12" t="s">
        <v>423</v>
      </c>
      <c r="G15" s="52" t="s">
        <v>127</v>
      </c>
      <c r="H15" s="109" t="s">
        <v>424</v>
      </c>
      <c r="I15" s="16">
        <f>AVERAGE(1,1,1,1,1)</f>
        <v>1</v>
      </c>
      <c r="J15" s="110" t="s">
        <v>425</v>
      </c>
      <c r="K15" s="16">
        <f>AVERAGE(1,1,1,1,1,1,1)</f>
        <v>1</v>
      </c>
      <c r="L15" s="185" t="s">
        <v>426</v>
      </c>
      <c r="M15" s="163">
        <f>AVERAGE(1,1,1,1,1,1)</f>
        <v>1</v>
      </c>
      <c r="N15" s="270" t="s">
        <v>610</v>
      </c>
      <c r="O15" s="1"/>
      <c r="P15" s="1"/>
      <c r="Q15" s="1"/>
      <c r="R15" s="1"/>
      <c r="S15" s="1"/>
      <c r="T15" s="1"/>
      <c r="U15" s="1"/>
      <c r="V15" s="1"/>
      <c r="W15" s="1"/>
      <c r="X15" s="1"/>
      <c r="Y15" s="1"/>
      <c r="Z15" s="1"/>
      <c r="AA15" s="1"/>
      <c r="AB15" s="1"/>
      <c r="AC15" s="1"/>
      <c r="AD15" s="1"/>
      <c r="AE15" s="1"/>
    </row>
    <row r="16" spans="1:31" ht="42.75" customHeight="1" thickTop="1" thickBot="1">
      <c r="A16" s="1"/>
      <c r="B16" s="299" t="s">
        <v>427</v>
      </c>
      <c r="C16" s="300"/>
      <c r="D16" s="300"/>
      <c r="E16" s="300"/>
      <c r="F16" s="300"/>
      <c r="G16" s="300"/>
      <c r="H16" s="300"/>
      <c r="I16" s="300"/>
      <c r="J16" s="301"/>
      <c r="K16" s="111">
        <f>AVERAGE(K5:K15)</f>
        <v>0.72370129870129873</v>
      </c>
      <c r="L16" s="184"/>
      <c r="M16" s="90">
        <f>AVERAGE(M5:M15)</f>
        <v>0.79868686868686867</v>
      </c>
      <c r="N16" s="91"/>
      <c r="O16" s="1"/>
      <c r="P16" s="1"/>
      <c r="Q16" s="1"/>
      <c r="R16" s="1"/>
      <c r="S16" s="1"/>
      <c r="T16" s="1"/>
      <c r="U16" s="1"/>
      <c r="V16" s="1"/>
      <c r="W16" s="1"/>
      <c r="X16" s="1"/>
      <c r="Y16" s="1"/>
      <c r="Z16" s="1"/>
      <c r="AA16" s="1"/>
      <c r="AB16" s="1"/>
      <c r="AC16" s="1"/>
      <c r="AD16" s="1"/>
      <c r="AE16" s="1"/>
    </row>
    <row r="17" spans="1:31" ht="17.25" customHeight="1">
      <c r="A17" s="1"/>
      <c r="B17" s="1"/>
      <c r="C17" s="1"/>
      <c r="D17" s="1"/>
      <c r="E17" s="1"/>
      <c r="F17" s="1"/>
      <c r="G17" s="1"/>
      <c r="H17" s="1"/>
      <c r="I17" s="6"/>
      <c r="J17" s="1"/>
      <c r="K17" s="6"/>
      <c r="L17" s="6"/>
      <c r="M17" s="33"/>
      <c r="N17" s="1"/>
      <c r="O17" s="1"/>
      <c r="P17" s="1"/>
      <c r="Q17" s="1"/>
      <c r="R17" s="1"/>
      <c r="S17" s="1"/>
      <c r="T17" s="1"/>
      <c r="U17" s="1"/>
      <c r="V17" s="1"/>
      <c r="W17" s="1"/>
      <c r="X17" s="1"/>
      <c r="Y17" s="1"/>
      <c r="Z17" s="1"/>
      <c r="AA17" s="1"/>
      <c r="AB17" s="1"/>
      <c r="AC17" s="1"/>
      <c r="AD17" s="1"/>
      <c r="AE17" s="1"/>
    </row>
    <row r="18" spans="1:31" ht="15.75" customHeight="1">
      <c r="A18" s="1"/>
      <c r="B18" s="1"/>
      <c r="C18" s="1"/>
      <c r="D18" s="1"/>
      <c r="E18" s="1"/>
      <c r="F18" s="1"/>
      <c r="G18" s="1"/>
      <c r="H18" s="1"/>
      <c r="I18" s="6"/>
      <c r="J18" s="1"/>
      <c r="K18" s="6"/>
      <c r="L18" s="1"/>
      <c r="M18" s="1"/>
      <c r="N18" s="1"/>
      <c r="O18" s="1"/>
      <c r="P18" s="1"/>
      <c r="Q18" s="1"/>
      <c r="R18" s="1"/>
      <c r="S18" s="1"/>
      <c r="T18" s="1"/>
      <c r="U18" s="1"/>
      <c r="V18" s="1"/>
      <c r="W18" s="1"/>
      <c r="X18" s="1"/>
      <c r="Y18" s="1"/>
      <c r="Z18" s="1"/>
      <c r="AA18" s="1"/>
      <c r="AB18" s="1"/>
      <c r="AC18" s="1"/>
      <c r="AD18" s="1"/>
      <c r="AE18" s="1"/>
    </row>
    <row r="19" spans="1:31" ht="17.25" customHeight="1">
      <c r="A19" s="1"/>
      <c r="B19" s="1"/>
      <c r="C19" s="1"/>
      <c r="D19" s="1"/>
      <c r="E19" s="1"/>
      <c r="F19" s="1"/>
      <c r="G19" s="1"/>
      <c r="H19" s="1"/>
      <c r="I19" s="6"/>
      <c r="J19" s="1"/>
      <c r="K19" s="6"/>
      <c r="L19" s="1"/>
      <c r="M19" s="1"/>
      <c r="N19" s="1"/>
      <c r="O19" s="1"/>
      <c r="P19" s="1"/>
      <c r="Q19" s="1"/>
      <c r="R19" s="1"/>
      <c r="S19" s="1"/>
      <c r="T19" s="1"/>
      <c r="U19" s="1"/>
      <c r="V19" s="1"/>
      <c r="W19" s="1"/>
      <c r="X19" s="1"/>
      <c r="Y19" s="1"/>
      <c r="Z19" s="1"/>
      <c r="AA19" s="1"/>
      <c r="AB19" s="1"/>
      <c r="AC19" s="1"/>
      <c r="AD19" s="1"/>
      <c r="AE19" s="1"/>
    </row>
    <row r="20" spans="1:31" ht="17.25" customHeight="1">
      <c r="A20" s="1"/>
      <c r="B20" s="1"/>
      <c r="C20" s="1"/>
      <c r="D20" s="1"/>
      <c r="E20" s="1"/>
      <c r="F20" s="1"/>
      <c r="G20" s="1"/>
      <c r="H20" s="1"/>
      <c r="I20" s="6"/>
      <c r="J20" s="1"/>
      <c r="K20" s="6"/>
      <c r="L20" s="1"/>
      <c r="M20" s="1"/>
      <c r="N20" s="1"/>
      <c r="O20" s="1"/>
      <c r="P20" s="1"/>
      <c r="Q20" s="1"/>
      <c r="R20" s="1"/>
      <c r="S20" s="1"/>
      <c r="T20" s="1"/>
      <c r="U20" s="1"/>
      <c r="V20" s="1"/>
      <c r="W20" s="1"/>
      <c r="X20" s="1"/>
      <c r="Y20" s="1"/>
      <c r="Z20" s="1"/>
      <c r="AA20" s="1"/>
      <c r="AB20" s="1"/>
      <c r="AC20" s="1"/>
      <c r="AD20" s="1"/>
      <c r="AE20" s="1"/>
    </row>
    <row r="21" spans="1:31" ht="17.25" customHeight="1">
      <c r="A21" s="1"/>
      <c r="B21" s="1"/>
      <c r="C21" s="1"/>
      <c r="D21" s="1"/>
      <c r="E21" s="1"/>
      <c r="F21" s="1"/>
      <c r="G21" s="1"/>
      <c r="H21" s="1"/>
      <c r="I21" s="6"/>
      <c r="J21" s="1"/>
      <c r="K21" s="6"/>
      <c r="L21" s="1"/>
      <c r="M21" s="1"/>
      <c r="N21" s="1"/>
      <c r="O21" s="1"/>
      <c r="P21" s="1"/>
      <c r="Q21" s="1"/>
      <c r="R21" s="1"/>
      <c r="S21" s="1"/>
      <c r="T21" s="1"/>
      <c r="U21" s="1"/>
      <c r="V21" s="1"/>
      <c r="W21" s="1"/>
      <c r="X21" s="1"/>
      <c r="Y21" s="1"/>
      <c r="Z21" s="1"/>
      <c r="AA21" s="1"/>
      <c r="AB21" s="1"/>
      <c r="AC21" s="1"/>
      <c r="AD21" s="1"/>
      <c r="AE21" s="1"/>
    </row>
    <row r="22" spans="1:31" ht="17.25" customHeight="1">
      <c r="A22" s="1"/>
      <c r="B22" s="1"/>
      <c r="C22" s="1"/>
      <c r="D22" s="1"/>
      <c r="E22" s="1"/>
      <c r="F22" s="1"/>
      <c r="G22" s="1"/>
      <c r="H22" s="1"/>
      <c r="I22" s="6"/>
      <c r="J22" s="1"/>
      <c r="K22" s="6"/>
      <c r="L22" s="1"/>
      <c r="M22" s="1"/>
      <c r="N22" s="1"/>
      <c r="O22" s="1"/>
      <c r="P22" s="1"/>
      <c r="Q22" s="1"/>
      <c r="R22" s="1"/>
      <c r="S22" s="1"/>
      <c r="T22" s="1"/>
      <c r="U22" s="1"/>
      <c r="V22" s="1"/>
      <c r="W22" s="1"/>
      <c r="X22" s="1"/>
      <c r="Y22" s="1"/>
      <c r="Z22" s="1"/>
      <c r="AA22" s="1"/>
      <c r="AB22" s="1"/>
      <c r="AC22" s="1"/>
      <c r="AD22" s="1"/>
      <c r="AE22" s="1"/>
    </row>
    <row r="23" spans="1:31" ht="17.25" customHeight="1">
      <c r="A23" s="1"/>
      <c r="B23" s="1"/>
      <c r="C23" s="1"/>
      <c r="D23" s="1"/>
      <c r="E23" s="1"/>
      <c r="F23" s="1"/>
      <c r="G23" s="1"/>
      <c r="H23" s="1"/>
      <c r="I23" s="6"/>
      <c r="J23" s="1"/>
      <c r="K23" s="6"/>
      <c r="L23" s="1"/>
      <c r="M23" s="1"/>
      <c r="N23" s="1"/>
      <c r="O23" s="1"/>
      <c r="P23" s="1"/>
      <c r="Q23" s="1"/>
      <c r="R23" s="1"/>
      <c r="S23" s="1"/>
      <c r="T23" s="1"/>
      <c r="U23" s="1"/>
      <c r="V23" s="1"/>
      <c r="W23" s="1"/>
      <c r="X23" s="1"/>
      <c r="Y23" s="1"/>
      <c r="Z23" s="1"/>
      <c r="AA23" s="1"/>
      <c r="AB23" s="1"/>
      <c r="AC23" s="1"/>
      <c r="AD23" s="1"/>
      <c r="AE23" s="1"/>
    </row>
    <row r="24" spans="1:31" ht="17.25" customHeight="1">
      <c r="A24" s="1"/>
      <c r="B24" s="1"/>
      <c r="C24" s="1"/>
      <c r="D24" s="1"/>
      <c r="E24" s="1"/>
      <c r="F24" s="1"/>
      <c r="G24" s="1"/>
      <c r="H24" s="1"/>
      <c r="I24" s="6"/>
      <c r="J24" s="1"/>
      <c r="K24" s="6"/>
      <c r="L24" s="1"/>
      <c r="M24" s="1"/>
      <c r="N24" s="1"/>
      <c r="O24" s="1"/>
      <c r="P24" s="1"/>
      <c r="Q24" s="1"/>
      <c r="R24" s="1"/>
      <c r="S24" s="1"/>
      <c r="T24" s="1"/>
      <c r="U24" s="1"/>
      <c r="V24" s="1"/>
      <c r="W24" s="1"/>
      <c r="X24" s="1"/>
      <c r="Y24" s="1"/>
      <c r="Z24" s="1"/>
      <c r="AA24" s="1"/>
      <c r="AB24" s="1"/>
      <c r="AC24" s="1"/>
      <c r="AD24" s="1"/>
      <c r="AE24" s="1"/>
    </row>
    <row r="25" spans="1:31" ht="17.25" customHeight="1">
      <c r="A25" s="1"/>
      <c r="B25" s="1"/>
      <c r="C25" s="1"/>
      <c r="D25" s="1"/>
      <c r="E25" s="1"/>
      <c r="F25" s="1"/>
      <c r="G25" s="1"/>
      <c r="H25" s="1"/>
      <c r="I25" s="6"/>
      <c r="J25" s="1"/>
      <c r="K25" s="6"/>
      <c r="L25" s="1"/>
      <c r="M25" s="1"/>
      <c r="N25" s="1"/>
      <c r="O25" s="1"/>
      <c r="P25" s="1"/>
      <c r="Q25" s="1"/>
      <c r="R25" s="1"/>
      <c r="S25" s="1"/>
      <c r="T25" s="1"/>
      <c r="U25" s="1"/>
      <c r="V25" s="1"/>
      <c r="W25" s="1"/>
      <c r="X25" s="1"/>
      <c r="Y25" s="1"/>
      <c r="Z25" s="1"/>
      <c r="AA25" s="1"/>
      <c r="AB25" s="1"/>
      <c r="AC25" s="1"/>
      <c r="AD25" s="1"/>
      <c r="AE25" s="1"/>
    </row>
    <row r="26" spans="1:31" ht="15.75" customHeight="1">
      <c r="A26" s="1"/>
      <c r="B26" s="1"/>
      <c r="C26" s="1"/>
      <c r="D26" s="1"/>
      <c r="E26" s="1"/>
      <c r="F26" s="1"/>
      <c r="G26" s="1"/>
      <c r="H26" s="1"/>
      <c r="I26" s="6"/>
      <c r="J26" s="1"/>
      <c r="K26" s="6"/>
      <c r="L26" s="1"/>
      <c r="M26" s="1"/>
      <c r="N26" s="1"/>
      <c r="O26" s="1"/>
      <c r="P26" s="1"/>
      <c r="Q26" s="1"/>
      <c r="R26" s="1"/>
      <c r="S26" s="1"/>
      <c r="T26" s="1"/>
      <c r="U26" s="1"/>
      <c r="V26" s="1"/>
      <c r="W26" s="1"/>
      <c r="X26" s="1"/>
      <c r="Y26" s="1"/>
      <c r="Z26" s="1"/>
      <c r="AA26" s="1"/>
      <c r="AB26" s="1"/>
      <c r="AC26" s="1"/>
      <c r="AD26" s="1"/>
      <c r="AE26" s="1"/>
    </row>
    <row r="27" spans="1:31" ht="15.75" customHeight="1">
      <c r="A27" s="1"/>
      <c r="B27" s="1"/>
      <c r="C27" s="1"/>
      <c r="D27" s="1"/>
      <c r="E27" s="1"/>
      <c r="F27" s="1"/>
      <c r="G27" s="1"/>
      <c r="H27" s="1"/>
      <c r="I27" s="6"/>
      <c r="J27" s="1"/>
      <c r="K27" s="6"/>
      <c r="L27" s="1"/>
      <c r="M27" s="1"/>
      <c r="N27" s="1"/>
      <c r="O27" s="1"/>
      <c r="P27" s="1"/>
      <c r="Q27" s="1"/>
      <c r="R27" s="1"/>
      <c r="S27" s="1"/>
      <c r="T27" s="1"/>
      <c r="U27" s="1"/>
      <c r="V27" s="1"/>
      <c r="W27" s="1"/>
      <c r="X27" s="1"/>
      <c r="Y27" s="1"/>
      <c r="Z27" s="1"/>
      <c r="AA27" s="1"/>
      <c r="AB27" s="1"/>
      <c r="AC27" s="1"/>
      <c r="AD27" s="1"/>
      <c r="AE27" s="1"/>
    </row>
    <row r="28" spans="1:31" ht="15.75" customHeight="1">
      <c r="A28" s="1"/>
      <c r="B28" s="1"/>
      <c r="C28" s="1"/>
      <c r="D28" s="1"/>
      <c r="E28" s="1"/>
      <c r="F28" s="1"/>
      <c r="G28" s="1"/>
      <c r="H28" s="1"/>
      <c r="I28" s="6"/>
      <c r="J28" s="1"/>
      <c r="K28" s="6"/>
      <c r="L28" s="1"/>
      <c r="M28" s="1"/>
      <c r="N28" s="1"/>
      <c r="O28" s="1"/>
      <c r="P28" s="1"/>
      <c r="Q28" s="1"/>
      <c r="R28" s="1"/>
      <c r="S28" s="1"/>
      <c r="T28" s="1"/>
      <c r="U28" s="1"/>
      <c r="V28" s="1"/>
      <c r="W28" s="1"/>
      <c r="X28" s="1"/>
      <c r="Y28" s="1"/>
      <c r="Z28" s="1"/>
      <c r="AA28" s="1"/>
      <c r="AB28" s="1"/>
      <c r="AC28" s="1"/>
      <c r="AD28" s="1"/>
      <c r="AE28" s="1"/>
    </row>
    <row r="29" spans="1:31" ht="15.75" customHeight="1">
      <c r="A29" s="1"/>
      <c r="B29" s="1"/>
      <c r="C29" s="1"/>
      <c r="D29" s="1"/>
      <c r="E29" s="1"/>
      <c r="F29" s="1"/>
      <c r="G29" s="1"/>
      <c r="H29" s="1"/>
      <c r="I29" s="6"/>
      <c r="J29" s="1"/>
      <c r="K29" s="6"/>
      <c r="L29" s="1"/>
      <c r="M29" s="1"/>
      <c r="N29" s="1"/>
      <c r="O29" s="1"/>
      <c r="P29" s="1"/>
      <c r="Q29" s="1"/>
      <c r="R29" s="1"/>
      <c r="S29" s="1"/>
      <c r="T29" s="1"/>
      <c r="U29" s="1"/>
      <c r="V29" s="1"/>
      <c r="W29" s="1"/>
      <c r="X29" s="1"/>
      <c r="Y29" s="1"/>
      <c r="Z29" s="1"/>
      <c r="AA29" s="1"/>
      <c r="AB29" s="1"/>
      <c r="AC29" s="1"/>
      <c r="AD29" s="1"/>
      <c r="AE29" s="1"/>
    </row>
    <row r="30" spans="1:31" ht="15.75" customHeight="1">
      <c r="A30" s="1"/>
      <c r="B30" s="1"/>
      <c r="C30" s="1"/>
      <c r="D30" s="1"/>
      <c r="E30" s="1"/>
      <c r="F30" s="1"/>
      <c r="G30" s="1"/>
      <c r="H30" s="1"/>
      <c r="I30" s="6"/>
      <c r="J30" s="1"/>
      <c r="K30" s="6"/>
      <c r="L30" s="1"/>
      <c r="M30" s="1"/>
      <c r="N30" s="1"/>
      <c r="O30" s="1"/>
      <c r="P30" s="1"/>
      <c r="Q30" s="1"/>
      <c r="R30" s="1"/>
      <c r="S30" s="1"/>
      <c r="T30" s="1"/>
      <c r="U30" s="1"/>
      <c r="V30" s="1"/>
      <c r="W30" s="1"/>
      <c r="X30" s="1"/>
      <c r="Y30" s="1"/>
      <c r="Z30" s="1"/>
      <c r="AA30" s="1"/>
      <c r="AB30" s="1"/>
      <c r="AC30" s="1"/>
      <c r="AD30" s="1"/>
      <c r="AE30" s="1"/>
    </row>
    <row r="31" spans="1:31" ht="15.75" customHeight="1">
      <c r="A31" s="1"/>
      <c r="B31" s="1"/>
      <c r="C31" s="1"/>
      <c r="D31" s="1"/>
      <c r="E31" s="1"/>
      <c r="F31" s="1"/>
      <c r="G31" s="1"/>
      <c r="H31" s="1"/>
      <c r="I31" s="6"/>
      <c r="J31" s="1"/>
      <c r="K31" s="6"/>
      <c r="L31" s="1"/>
      <c r="M31" s="1"/>
      <c r="N31" s="1"/>
      <c r="O31" s="1"/>
      <c r="P31" s="1"/>
      <c r="Q31" s="1"/>
      <c r="R31" s="1"/>
      <c r="S31" s="1"/>
      <c r="T31" s="1"/>
      <c r="U31" s="1"/>
      <c r="V31" s="1"/>
      <c r="W31" s="1"/>
      <c r="X31" s="1"/>
      <c r="Y31" s="1"/>
      <c r="Z31" s="1"/>
      <c r="AA31" s="1"/>
      <c r="AB31" s="1"/>
      <c r="AC31" s="1"/>
      <c r="AD31" s="1"/>
      <c r="AE31" s="1"/>
    </row>
    <row r="32" spans="1:31" ht="15.75" customHeight="1">
      <c r="A32" s="1"/>
      <c r="B32" s="1"/>
      <c r="C32" s="1"/>
      <c r="D32" s="1"/>
      <c r="E32" s="1"/>
      <c r="F32" s="1"/>
      <c r="G32" s="1"/>
      <c r="H32" s="1"/>
      <c r="I32" s="6"/>
      <c r="J32" s="1"/>
      <c r="K32" s="6"/>
      <c r="L32" s="1"/>
      <c r="M32" s="1"/>
      <c r="N32" s="1"/>
      <c r="O32" s="1"/>
      <c r="P32" s="1"/>
      <c r="Q32" s="1"/>
      <c r="R32" s="1"/>
      <c r="S32" s="1"/>
      <c r="T32" s="1"/>
      <c r="U32" s="1"/>
      <c r="V32" s="1"/>
      <c r="W32" s="1"/>
      <c r="X32" s="1"/>
      <c r="Y32" s="1"/>
      <c r="Z32" s="1"/>
      <c r="AA32" s="1"/>
      <c r="AB32" s="1"/>
      <c r="AC32" s="1"/>
      <c r="AD32" s="1"/>
      <c r="AE32" s="1"/>
    </row>
    <row r="33" spans="1:31" ht="15.75" customHeight="1">
      <c r="A33" s="1"/>
      <c r="B33" s="1"/>
      <c r="C33" s="1"/>
      <c r="D33" s="1"/>
      <c r="E33" s="1"/>
      <c r="F33" s="1"/>
      <c r="G33" s="1"/>
      <c r="H33" s="1"/>
      <c r="I33" s="6"/>
      <c r="J33" s="1"/>
      <c r="K33" s="6"/>
      <c r="L33" s="1"/>
      <c r="M33" s="1"/>
      <c r="N33" s="1"/>
      <c r="O33" s="1"/>
      <c r="P33" s="1"/>
      <c r="Q33" s="1"/>
      <c r="R33" s="1"/>
      <c r="S33" s="1"/>
      <c r="T33" s="1"/>
      <c r="U33" s="1"/>
      <c r="V33" s="1"/>
      <c r="W33" s="1"/>
      <c r="X33" s="1"/>
      <c r="Y33" s="1"/>
      <c r="Z33" s="1"/>
      <c r="AA33" s="1"/>
      <c r="AB33" s="1"/>
      <c r="AC33" s="1"/>
      <c r="AD33" s="1"/>
      <c r="AE33" s="1"/>
    </row>
    <row r="34" spans="1:31" ht="15.75" customHeight="1">
      <c r="A34" s="1"/>
      <c r="B34" s="1"/>
      <c r="C34" s="1"/>
      <c r="D34" s="1"/>
      <c r="E34" s="1"/>
      <c r="F34" s="1"/>
      <c r="G34" s="1"/>
      <c r="H34" s="1"/>
      <c r="I34" s="6"/>
      <c r="J34" s="1"/>
      <c r="K34" s="6"/>
      <c r="L34" s="1"/>
      <c r="M34" s="1"/>
      <c r="N34" s="1"/>
      <c r="O34" s="1"/>
      <c r="P34" s="1"/>
      <c r="Q34" s="1"/>
      <c r="R34" s="1"/>
      <c r="S34" s="1"/>
      <c r="T34" s="1"/>
      <c r="U34" s="1"/>
      <c r="V34" s="1"/>
      <c r="W34" s="1"/>
      <c r="X34" s="1"/>
      <c r="Y34" s="1"/>
      <c r="Z34" s="1"/>
      <c r="AA34" s="1"/>
      <c r="AB34" s="1"/>
      <c r="AC34" s="1"/>
      <c r="AD34" s="1"/>
      <c r="AE34" s="1"/>
    </row>
    <row r="35" spans="1:31" ht="15.75" customHeight="1">
      <c r="A35" s="1"/>
      <c r="B35" s="1"/>
      <c r="C35" s="1"/>
      <c r="D35" s="1"/>
      <c r="E35" s="1"/>
      <c r="F35" s="1"/>
      <c r="G35" s="1"/>
      <c r="H35" s="1"/>
      <c r="I35" s="6"/>
      <c r="J35" s="1"/>
      <c r="K35" s="6"/>
      <c r="L35" s="1"/>
      <c r="M35" s="1"/>
      <c r="N35" s="1"/>
      <c r="O35" s="1"/>
      <c r="P35" s="1"/>
      <c r="Q35" s="1"/>
      <c r="R35" s="1"/>
      <c r="S35" s="1"/>
      <c r="T35" s="1"/>
      <c r="U35" s="1"/>
      <c r="V35" s="1"/>
      <c r="W35" s="1"/>
      <c r="X35" s="1"/>
      <c r="Y35" s="1"/>
      <c r="Z35" s="1"/>
      <c r="AA35" s="1"/>
      <c r="AB35" s="1"/>
      <c r="AC35" s="1"/>
      <c r="AD35" s="1"/>
      <c r="AE35" s="1"/>
    </row>
    <row r="36" spans="1:31" ht="15.75" customHeight="1">
      <c r="A36" s="1"/>
      <c r="B36" s="1"/>
      <c r="C36" s="1"/>
      <c r="D36" s="1"/>
      <c r="E36" s="1"/>
      <c r="F36" s="1"/>
      <c r="G36" s="1"/>
      <c r="H36" s="1"/>
      <c r="I36" s="6"/>
      <c r="J36" s="1"/>
      <c r="K36" s="6"/>
      <c r="L36" s="1"/>
      <c r="M36" s="1"/>
      <c r="N36" s="1"/>
      <c r="O36" s="1"/>
      <c r="P36" s="1"/>
      <c r="Q36" s="1"/>
      <c r="R36" s="1"/>
      <c r="S36" s="1"/>
      <c r="T36" s="1"/>
      <c r="U36" s="1"/>
      <c r="V36" s="1"/>
      <c r="W36" s="1"/>
      <c r="X36" s="1"/>
      <c r="Y36" s="1"/>
      <c r="Z36" s="1"/>
      <c r="AA36" s="1"/>
      <c r="AB36" s="1"/>
      <c r="AC36" s="1"/>
      <c r="AD36" s="1"/>
      <c r="AE36" s="1"/>
    </row>
    <row r="37" spans="1:31" ht="15.75" customHeight="1">
      <c r="A37" s="1"/>
      <c r="B37" s="1"/>
      <c r="C37" s="1"/>
      <c r="D37" s="1"/>
      <c r="E37" s="1"/>
      <c r="F37" s="1"/>
      <c r="G37" s="1"/>
      <c r="H37" s="1"/>
      <c r="I37" s="6"/>
      <c r="J37" s="1"/>
      <c r="K37" s="6"/>
      <c r="L37" s="1"/>
      <c r="M37" s="1"/>
      <c r="N37" s="1"/>
      <c r="O37" s="1"/>
      <c r="P37" s="1"/>
      <c r="Q37" s="1"/>
      <c r="R37" s="1"/>
      <c r="S37" s="1"/>
      <c r="T37" s="1"/>
      <c r="U37" s="1"/>
      <c r="V37" s="1"/>
      <c r="W37" s="1"/>
      <c r="X37" s="1"/>
      <c r="Y37" s="1"/>
      <c r="Z37" s="1"/>
      <c r="AA37" s="1"/>
      <c r="AB37" s="1"/>
      <c r="AC37" s="1"/>
      <c r="AD37" s="1"/>
      <c r="AE37" s="1"/>
    </row>
    <row r="38" spans="1:31" ht="15.75" customHeight="1">
      <c r="A38" s="1"/>
      <c r="B38" s="1"/>
      <c r="C38" s="1"/>
      <c r="D38" s="1"/>
      <c r="E38" s="1"/>
      <c r="F38" s="1"/>
      <c r="G38" s="1"/>
      <c r="H38" s="1"/>
      <c r="I38" s="6"/>
      <c r="J38" s="1"/>
      <c r="K38" s="6"/>
      <c r="L38" s="1"/>
      <c r="M38" s="1"/>
      <c r="N38" s="1"/>
      <c r="O38" s="1"/>
      <c r="P38" s="1"/>
      <c r="Q38" s="1"/>
      <c r="R38" s="1"/>
      <c r="S38" s="1"/>
      <c r="T38" s="1"/>
      <c r="U38" s="1"/>
      <c r="V38" s="1"/>
      <c r="W38" s="1"/>
      <c r="X38" s="1"/>
      <c r="Y38" s="1"/>
      <c r="Z38" s="1"/>
      <c r="AA38" s="1"/>
      <c r="AB38" s="1"/>
      <c r="AC38" s="1"/>
      <c r="AD38" s="1"/>
      <c r="AE38" s="1"/>
    </row>
    <row r="39" spans="1:31" ht="15.75" customHeight="1">
      <c r="A39" s="1"/>
      <c r="B39" s="1"/>
      <c r="C39" s="1"/>
      <c r="D39" s="1"/>
      <c r="E39" s="1"/>
      <c r="F39" s="1"/>
      <c r="G39" s="1"/>
      <c r="H39" s="1"/>
      <c r="I39" s="6"/>
      <c r="J39" s="1"/>
      <c r="K39" s="6"/>
      <c r="L39" s="1"/>
      <c r="M39" s="1"/>
      <c r="N39" s="1"/>
      <c r="O39" s="1"/>
      <c r="P39" s="1"/>
      <c r="Q39" s="1"/>
      <c r="R39" s="1"/>
      <c r="S39" s="1"/>
      <c r="T39" s="1"/>
      <c r="U39" s="1"/>
      <c r="V39" s="1"/>
      <c r="W39" s="1"/>
      <c r="X39" s="1"/>
      <c r="Y39" s="1"/>
      <c r="Z39" s="1"/>
      <c r="AA39" s="1"/>
      <c r="AB39" s="1"/>
      <c r="AC39" s="1"/>
      <c r="AD39" s="1"/>
      <c r="AE39" s="1"/>
    </row>
    <row r="40" spans="1:31" ht="15.75" customHeight="1">
      <c r="A40" s="1"/>
      <c r="B40" s="1"/>
      <c r="C40" s="1"/>
      <c r="D40" s="1"/>
      <c r="E40" s="1"/>
      <c r="F40" s="1"/>
      <c r="G40" s="1"/>
      <c r="H40" s="1"/>
      <c r="I40" s="6"/>
      <c r="J40" s="1"/>
      <c r="K40" s="6"/>
      <c r="L40" s="1"/>
      <c r="M40" s="1"/>
      <c r="N40" s="1"/>
      <c r="O40" s="1"/>
      <c r="P40" s="1"/>
      <c r="Q40" s="1"/>
      <c r="R40" s="1"/>
      <c r="S40" s="1"/>
      <c r="T40" s="1"/>
      <c r="U40" s="1"/>
      <c r="V40" s="1"/>
      <c r="W40" s="1"/>
      <c r="X40" s="1"/>
      <c r="Y40" s="1"/>
      <c r="Z40" s="1"/>
      <c r="AA40" s="1"/>
      <c r="AB40" s="1"/>
      <c r="AC40" s="1"/>
      <c r="AD40" s="1"/>
      <c r="AE40" s="1"/>
    </row>
    <row r="41" spans="1:31" ht="15.75" customHeight="1">
      <c r="A41" s="1"/>
      <c r="B41" s="1"/>
      <c r="C41" s="1"/>
      <c r="D41" s="1"/>
      <c r="E41" s="1"/>
      <c r="F41" s="1"/>
      <c r="G41" s="1"/>
      <c r="H41" s="1"/>
      <c r="I41" s="6"/>
      <c r="J41" s="1"/>
      <c r="K41" s="6"/>
      <c r="L41" s="1"/>
      <c r="M41" s="1"/>
      <c r="N41" s="1"/>
      <c r="O41" s="1"/>
      <c r="P41" s="1"/>
      <c r="Q41" s="1"/>
      <c r="R41" s="1"/>
      <c r="S41" s="1"/>
      <c r="T41" s="1"/>
      <c r="U41" s="1"/>
      <c r="V41" s="1"/>
      <c r="W41" s="1"/>
      <c r="X41" s="1"/>
      <c r="Y41" s="1"/>
      <c r="Z41" s="1"/>
      <c r="AA41" s="1"/>
      <c r="AB41" s="1"/>
      <c r="AC41" s="1"/>
      <c r="AD41" s="1"/>
      <c r="AE41" s="1"/>
    </row>
    <row r="42" spans="1:31" ht="15.75" customHeight="1">
      <c r="A42" s="1"/>
      <c r="B42" s="1"/>
      <c r="C42" s="1"/>
      <c r="D42" s="1"/>
      <c r="E42" s="1"/>
      <c r="F42" s="1"/>
      <c r="G42" s="1"/>
      <c r="H42" s="1"/>
      <c r="I42" s="6"/>
      <c r="J42" s="1"/>
      <c r="K42" s="6"/>
      <c r="L42" s="1"/>
      <c r="M42" s="1"/>
      <c r="N42" s="1"/>
      <c r="O42" s="1"/>
      <c r="P42" s="1"/>
      <c r="Q42" s="1"/>
      <c r="R42" s="1"/>
      <c r="S42" s="1"/>
      <c r="T42" s="1"/>
      <c r="U42" s="1"/>
      <c r="V42" s="1"/>
      <c r="W42" s="1"/>
      <c r="X42" s="1"/>
      <c r="Y42" s="1"/>
      <c r="Z42" s="1"/>
      <c r="AA42" s="1"/>
      <c r="AB42" s="1"/>
      <c r="AC42" s="1"/>
      <c r="AD42" s="1"/>
      <c r="AE42" s="1"/>
    </row>
    <row r="43" spans="1:31" ht="15.75" customHeight="1">
      <c r="A43" s="1"/>
      <c r="B43" s="1"/>
      <c r="C43" s="1"/>
      <c r="D43" s="1"/>
      <c r="E43" s="1"/>
      <c r="F43" s="1"/>
      <c r="G43" s="1"/>
      <c r="H43" s="1"/>
      <c r="I43" s="6"/>
      <c r="J43" s="1"/>
      <c r="K43" s="6"/>
      <c r="L43" s="1"/>
      <c r="M43" s="1"/>
      <c r="N43" s="1"/>
      <c r="O43" s="1"/>
      <c r="P43" s="1"/>
      <c r="Q43" s="1"/>
      <c r="R43" s="1"/>
      <c r="S43" s="1"/>
      <c r="T43" s="1"/>
      <c r="U43" s="1"/>
      <c r="V43" s="1"/>
      <c r="W43" s="1"/>
      <c r="X43" s="1"/>
      <c r="Y43" s="1"/>
      <c r="Z43" s="1"/>
      <c r="AA43" s="1"/>
      <c r="AB43" s="1"/>
      <c r="AC43" s="1"/>
      <c r="AD43" s="1"/>
      <c r="AE43" s="1"/>
    </row>
    <row r="44" spans="1:31" ht="15.75" customHeight="1">
      <c r="A44" s="1"/>
      <c r="B44" s="1"/>
      <c r="C44" s="1"/>
      <c r="D44" s="1"/>
      <c r="E44" s="1"/>
      <c r="F44" s="1"/>
      <c r="G44" s="1"/>
      <c r="H44" s="1"/>
      <c r="I44" s="6"/>
      <c r="J44" s="1"/>
      <c r="K44" s="6"/>
      <c r="L44" s="1"/>
      <c r="M44" s="1"/>
      <c r="N44" s="1"/>
      <c r="O44" s="1"/>
      <c r="P44" s="1"/>
      <c r="Q44" s="1"/>
      <c r="R44" s="1"/>
      <c r="S44" s="1"/>
      <c r="T44" s="1"/>
      <c r="U44" s="1"/>
      <c r="V44" s="1"/>
      <c r="W44" s="1"/>
      <c r="X44" s="1"/>
      <c r="Y44" s="1"/>
      <c r="Z44" s="1"/>
      <c r="AA44" s="1"/>
      <c r="AB44" s="1"/>
      <c r="AC44" s="1"/>
      <c r="AD44" s="1"/>
      <c r="AE44" s="1"/>
    </row>
    <row r="45" spans="1:31" ht="15.75" customHeight="1">
      <c r="A45" s="1"/>
      <c r="B45" s="1"/>
      <c r="C45" s="1"/>
      <c r="D45" s="1"/>
      <c r="E45" s="1"/>
      <c r="F45" s="1"/>
      <c r="G45" s="1"/>
      <c r="H45" s="1"/>
      <c r="I45" s="6"/>
      <c r="J45" s="1"/>
      <c r="K45" s="6"/>
      <c r="L45" s="1"/>
      <c r="M45" s="1"/>
      <c r="N45" s="1"/>
      <c r="O45" s="1"/>
      <c r="P45" s="1"/>
      <c r="Q45" s="1"/>
      <c r="R45" s="1"/>
      <c r="S45" s="1"/>
      <c r="T45" s="1"/>
      <c r="U45" s="1"/>
      <c r="V45" s="1"/>
      <c r="W45" s="1"/>
      <c r="X45" s="1"/>
      <c r="Y45" s="1"/>
      <c r="Z45" s="1"/>
      <c r="AA45" s="1"/>
      <c r="AB45" s="1"/>
      <c r="AC45" s="1"/>
      <c r="AD45" s="1"/>
      <c r="AE45" s="1"/>
    </row>
    <row r="46" spans="1:31" ht="15.75" customHeight="1">
      <c r="A46" s="1"/>
      <c r="B46" s="1"/>
      <c r="C46" s="1"/>
      <c r="D46" s="1"/>
      <c r="E46" s="1"/>
      <c r="F46" s="1"/>
      <c r="G46" s="1"/>
      <c r="H46" s="1"/>
      <c r="I46" s="6"/>
      <c r="J46" s="1"/>
      <c r="K46" s="6"/>
      <c r="L46" s="1"/>
      <c r="M46" s="1"/>
      <c r="N46" s="1"/>
      <c r="O46" s="1"/>
      <c r="P46" s="1"/>
      <c r="Q46" s="1"/>
      <c r="R46" s="1"/>
      <c r="S46" s="1"/>
      <c r="T46" s="1"/>
      <c r="U46" s="1"/>
      <c r="V46" s="1"/>
      <c r="W46" s="1"/>
      <c r="X46" s="1"/>
      <c r="Y46" s="1"/>
      <c r="Z46" s="1"/>
      <c r="AA46" s="1"/>
      <c r="AB46" s="1"/>
      <c r="AC46" s="1"/>
      <c r="AD46" s="1"/>
      <c r="AE46" s="1"/>
    </row>
    <row r="47" spans="1:31" ht="15.75" customHeight="1">
      <c r="A47" s="1"/>
      <c r="B47" s="1"/>
      <c r="C47" s="1"/>
      <c r="D47" s="1"/>
      <c r="E47" s="1"/>
      <c r="F47" s="1"/>
      <c r="G47" s="1"/>
      <c r="H47" s="1"/>
      <c r="I47" s="6"/>
      <c r="J47" s="1"/>
      <c r="K47" s="6"/>
      <c r="L47" s="1"/>
      <c r="M47" s="1"/>
      <c r="N47" s="1"/>
      <c r="O47" s="1"/>
      <c r="P47" s="1"/>
      <c r="Q47" s="1"/>
      <c r="R47" s="1"/>
      <c r="S47" s="1"/>
      <c r="T47" s="1"/>
      <c r="U47" s="1"/>
      <c r="V47" s="1"/>
      <c r="W47" s="1"/>
      <c r="X47" s="1"/>
      <c r="Y47" s="1"/>
      <c r="Z47" s="1"/>
      <c r="AA47" s="1"/>
      <c r="AB47" s="1"/>
      <c r="AC47" s="1"/>
      <c r="AD47" s="1"/>
      <c r="AE47" s="1"/>
    </row>
    <row r="48" spans="1:31" ht="15.75" customHeight="1">
      <c r="A48" s="1"/>
      <c r="B48" s="1"/>
      <c r="C48" s="1"/>
      <c r="D48" s="1"/>
      <c r="E48" s="1"/>
      <c r="F48" s="1"/>
      <c r="G48" s="1"/>
      <c r="H48" s="1"/>
      <c r="I48" s="6"/>
      <c r="J48" s="1"/>
      <c r="K48" s="6"/>
      <c r="L48" s="1"/>
      <c r="M48" s="1"/>
      <c r="N48" s="1"/>
      <c r="O48" s="1"/>
      <c r="P48" s="1"/>
      <c r="Q48" s="1"/>
      <c r="R48" s="1"/>
      <c r="S48" s="1"/>
      <c r="T48" s="1"/>
      <c r="U48" s="1"/>
      <c r="V48" s="1"/>
      <c r="W48" s="1"/>
      <c r="X48" s="1"/>
      <c r="Y48" s="1"/>
      <c r="Z48" s="1"/>
      <c r="AA48" s="1"/>
      <c r="AB48" s="1"/>
      <c r="AC48" s="1"/>
      <c r="AD48" s="1"/>
      <c r="AE48" s="1"/>
    </row>
    <row r="49" spans="1:31" ht="15.75" customHeight="1">
      <c r="A49" s="1"/>
      <c r="B49" s="1"/>
      <c r="C49" s="1"/>
      <c r="D49" s="1"/>
      <c r="E49" s="1"/>
      <c r="F49" s="1"/>
      <c r="G49" s="1"/>
      <c r="H49" s="1"/>
      <c r="I49" s="6"/>
      <c r="J49" s="1"/>
      <c r="K49" s="6"/>
      <c r="L49" s="1"/>
      <c r="M49" s="1"/>
      <c r="N49" s="1"/>
      <c r="O49" s="1"/>
      <c r="P49" s="1"/>
      <c r="Q49" s="1"/>
      <c r="R49" s="1"/>
      <c r="S49" s="1"/>
      <c r="T49" s="1"/>
      <c r="U49" s="1"/>
      <c r="V49" s="1"/>
      <c r="W49" s="1"/>
      <c r="X49" s="1"/>
      <c r="Y49" s="1"/>
      <c r="Z49" s="1"/>
      <c r="AA49" s="1"/>
      <c r="AB49" s="1"/>
      <c r="AC49" s="1"/>
      <c r="AD49" s="1"/>
      <c r="AE49" s="1"/>
    </row>
    <row r="50" spans="1:31" ht="15.75" customHeight="1">
      <c r="A50" s="1"/>
      <c r="B50" s="1"/>
      <c r="C50" s="1"/>
      <c r="D50" s="1"/>
      <c r="E50" s="1"/>
      <c r="F50" s="1"/>
      <c r="G50" s="1"/>
      <c r="H50" s="1"/>
      <c r="I50" s="6"/>
      <c r="J50" s="1"/>
      <c r="K50" s="6"/>
      <c r="L50" s="1"/>
      <c r="M50" s="1"/>
      <c r="N50" s="1"/>
      <c r="O50" s="1"/>
      <c r="P50" s="1"/>
      <c r="Q50" s="1"/>
      <c r="R50" s="1"/>
      <c r="S50" s="1"/>
      <c r="T50" s="1"/>
      <c r="U50" s="1"/>
      <c r="V50" s="1"/>
      <c r="W50" s="1"/>
      <c r="X50" s="1"/>
      <c r="Y50" s="1"/>
      <c r="Z50" s="1"/>
      <c r="AA50" s="1"/>
      <c r="AB50" s="1"/>
      <c r="AC50" s="1"/>
      <c r="AD50" s="1"/>
      <c r="AE50" s="1"/>
    </row>
    <row r="51" spans="1:31" ht="15.75" customHeight="1">
      <c r="A51" s="1"/>
      <c r="B51" s="1"/>
      <c r="C51" s="1"/>
      <c r="D51" s="1"/>
      <c r="E51" s="1"/>
      <c r="F51" s="1"/>
      <c r="G51" s="1"/>
      <c r="H51" s="1"/>
      <c r="I51" s="6"/>
      <c r="J51" s="1"/>
      <c r="K51" s="6"/>
      <c r="L51" s="1"/>
      <c r="M51" s="1"/>
      <c r="N51" s="1"/>
      <c r="O51" s="1"/>
      <c r="P51" s="1"/>
      <c r="Q51" s="1"/>
      <c r="R51" s="1"/>
      <c r="S51" s="1"/>
      <c r="T51" s="1"/>
      <c r="U51" s="1"/>
      <c r="V51" s="1"/>
      <c r="W51" s="1"/>
      <c r="X51" s="1"/>
      <c r="Y51" s="1"/>
      <c r="Z51" s="1"/>
      <c r="AA51" s="1"/>
      <c r="AB51" s="1"/>
      <c r="AC51" s="1"/>
      <c r="AD51" s="1"/>
      <c r="AE51" s="1"/>
    </row>
    <row r="52" spans="1:31" ht="15.75" customHeight="1">
      <c r="A52" s="1"/>
      <c r="B52" s="1"/>
      <c r="C52" s="1"/>
      <c r="D52" s="1"/>
      <c r="E52" s="1"/>
      <c r="F52" s="1"/>
      <c r="G52" s="1"/>
      <c r="H52" s="1"/>
      <c r="I52" s="6"/>
      <c r="J52" s="1"/>
      <c r="K52" s="6"/>
      <c r="L52" s="1"/>
      <c r="M52" s="1"/>
      <c r="N52" s="1"/>
      <c r="O52" s="1"/>
      <c r="P52" s="1"/>
      <c r="Q52" s="1"/>
      <c r="R52" s="1"/>
      <c r="S52" s="1"/>
      <c r="T52" s="1"/>
      <c r="U52" s="1"/>
      <c r="V52" s="1"/>
      <c r="W52" s="1"/>
      <c r="X52" s="1"/>
      <c r="Y52" s="1"/>
      <c r="Z52" s="1"/>
      <c r="AA52" s="1"/>
      <c r="AB52" s="1"/>
      <c r="AC52" s="1"/>
      <c r="AD52" s="1"/>
      <c r="AE52" s="1"/>
    </row>
    <row r="53" spans="1:31" ht="15.75" customHeight="1">
      <c r="A53" s="1"/>
      <c r="B53" s="1"/>
      <c r="C53" s="1"/>
      <c r="D53" s="1"/>
      <c r="E53" s="1"/>
      <c r="F53" s="1"/>
      <c r="G53" s="1"/>
      <c r="H53" s="1"/>
      <c r="I53" s="6"/>
      <c r="J53" s="1"/>
      <c r="K53" s="6"/>
      <c r="L53" s="1"/>
      <c r="M53" s="1"/>
      <c r="N53" s="1"/>
      <c r="O53" s="1"/>
      <c r="P53" s="1"/>
      <c r="Q53" s="1"/>
      <c r="R53" s="1"/>
      <c r="S53" s="1"/>
      <c r="T53" s="1"/>
      <c r="U53" s="1"/>
      <c r="V53" s="1"/>
      <c r="W53" s="1"/>
      <c r="X53" s="1"/>
      <c r="Y53" s="1"/>
      <c r="Z53" s="1"/>
      <c r="AA53" s="1"/>
      <c r="AB53" s="1"/>
      <c r="AC53" s="1"/>
      <c r="AD53" s="1"/>
      <c r="AE53" s="1"/>
    </row>
    <row r="54" spans="1:31" ht="15.75" customHeight="1">
      <c r="A54" s="1"/>
      <c r="B54" s="1"/>
      <c r="C54" s="1"/>
      <c r="D54" s="1"/>
      <c r="E54" s="1"/>
      <c r="F54" s="1"/>
      <c r="G54" s="1"/>
      <c r="H54" s="1"/>
      <c r="I54" s="6"/>
      <c r="J54" s="1"/>
      <c r="K54" s="6"/>
      <c r="L54" s="1"/>
      <c r="M54" s="1"/>
      <c r="N54" s="1"/>
      <c r="O54" s="1"/>
      <c r="P54" s="1"/>
      <c r="Q54" s="1"/>
      <c r="R54" s="1"/>
      <c r="S54" s="1"/>
      <c r="T54" s="1"/>
      <c r="U54" s="1"/>
      <c r="V54" s="1"/>
      <c r="W54" s="1"/>
      <c r="X54" s="1"/>
      <c r="Y54" s="1"/>
      <c r="Z54" s="1"/>
      <c r="AA54" s="1"/>
      <c r="AB54" s="1"/>
      <c r="AC54" s="1"/>
      <c r="AD54" s="1"/>
      <c r="AE54" s="1"/>
    </row>
    <row r="55" spans="1:31" ht="15.75" customHeight="1">
      <c r="A55" s="1"/>
      <c r="B55" s="1"/>
      <c r="C55" s="1"/>
      <c r="D55" s="1"/>
      <c r="E55" s="1"/>
      <c r="F55" s="1"/>
      <c r="G55" s="1"/>
      <c r="H55" s="1"/>
      <c r="I55" s="6"/>
      <c r="J55" s="1"/>
      <c r="K55" s="6"/>
      <c r="L55" s="1"/>
      <c r="M55" s="1"/>
      <c r="N55" s="1"/>
      <c r="O55" s="1"/>
      <c r="P55" s="1"/>
      <c r="Q55" s="1"/>
      <c r="R55" s="1"/>
      <c r="S55" s="1"/>
      <c r="T55" s="1"/>
      <c r="U55" s="1"/>
      <c r="V55" s="1"/>
      <c r="W55" s="1"/>
      <c r="X55" s="1"/>
      <c r="Y55" s="1"/>
      <c r="Z55" s="1"/>
      <c r="AA55" s="1"/>
      <c r="AB55" s="1"/>
      <c r="AC55" s="1"/>
      <c r="AD55" s="1"/>
      <c r="AE55" s="1"/>
    </row>
    <row r="56" spans="1:31" ht="15.75" customHeight="1">
      <c r="A56" s="1"/>
      <c r="B56" s="1"/>
      <c r="C56" s="1"/>
      <c r="D56" s="1"/>
      <c r="E56" s="1"/>
      <c r="F56" s="1"/>
      <c r="G56" s="1"/>
      <c r="H56" s="1"/>
      <c r="I56" s="6"/>
      <c r="J56" s="1"/>
      <c r="K56" s="6"/>
      <c r="L56" s="1"/>
      <c r="M56" s="1"/>
      <c r="N56" s="1"/>
      <c r="O56" s="1"/>
      <c r="P56" s="1"/>
      <c r="Q56" s="1"/>
      <c r="R56" s="1"/>
      <c r="S56" s="1"/>
      <c r="T56" s="1"/>
      <c r="U56" s="1"/>
      <c r="V56" s="1"/>
      <c r="W56" s="1"/>
      <c r="X56" s="1"/>
      <c r="Y56" s="1"/>
      <c r="Z56" s="1"/>
      <c r="AA56" s="1"/>
      <c r="AB56" s="1"/>
      <c r="AC56" s="1"/>
      <c r="AD56" s="1"/>
      <c r="AE56" s="1"/>
    </row>
    <row r="57" spans="1:31" ht="15.75" customHeight="1">
      <c r="A57" s="1"/>
      <c r="B57" s="1"/>
      <c r="C57" s="1"/>
      <c r="D57" s="1"/>
      <c r="E57" s="1"/>
      <c r="F57" s="1"/>
      <c r="G57" s="1"/>
      <c r="H57" s="1"/>
      <c r="I57" s="6"/>
      <c r="J57" s="1"/>
      <c r="K57" s="6"/>
      <c r="L57" s="1"/>
      <c r="M57" s="1"/>
      <c r="N57" s="1"/>
      <c r="O57" s="1"/>
      <c r="P57" s="1"/>
      <c r="Q57" s="1"/>
      <c r="R57" s="1"/>
      <c r="S57" s="1"/>
      <c r="T57" s="1"/>
      <c r="U57" s="1"/>
      <c r="V57" s="1"/>
      <c r="W57" s="1"/>
      <c r="X57" s="1"/>
      <c r="Y57" s="1"/>
      <c r="Z57" s="1"/>
      <c r="AA57" s="1"/>
      <c r="AB57" s="1"/>
      <c r="AC57" s="1"/>
      <c r="AD57" s="1"/>
      <c r="AE57" s="1"/>
    </row>
    <row r="58" spans="1:31" ht="15.75" customHeight="1">
      <c r="A58" s="1"/>
      <c r="B58" s="1"/>
      <c r="C58" s="1"/>
      <c r="D58" s="1"/>
      <c r="E58" s="1"/>
      <c r="F58" s="1"/>
      <c r="G58" s="1"/>
      <c r="H58" s="1"/>
      <c r="I58" s="6"/>
      <c r="J58" s="1"/>
      <c r="K58" s="6"/>
      <c r="L58" s="1"/>
      <c r="M58" s="1"/>
      <c r="N58" s="1"/>
      <c r="O58" s="1"/>
      <c r="P58" s="1"/>
      <c r="Q58" s="1"/>
      <c r="R58" s="1"/>
      <c r="S58" s="1"/>
      <c r="T58" s="1"/>
      <c r="U58" s="1"/>
      <c r="V58" s="1"/>
      <c r="W58" s="1"/>
      <c r="X58" s="1"/>
      <c r="Y58" s="1"/>
      <c r="Z58" s="1"/>
      <c r="AA58" s="1"/>
      <c r="AB58" s="1"/>
      <c r="AC58" s="1"/>
      <c r="AD58" s="1"/>
      <c r="AE58" s="1"/>
    </row>
    <row r="59" spans="1:31" ht="15.75" customHeight="1">
      <c r="A59" s="1"/>
      <c r="B59" s="1"/>
      <c r="C59" s="1"/>
      <c r="D59" s="1"/>
      <c r="E59" s="1"/>
      <c r="F59" s="1"/>
      <c r="G59" s="1"/>
      <c r="H59" s="1"/>
      <c r="I59" s="6"/>
      <c r="J59" s="1"/>
      <c r="K59" s="6"/>
      <c r="L59" s="1"/>
      <c r="M59" s="1"/>
      <c r="N59" s="1"/>
      <c r="O59" s="1"/>
      <c r="P59" s="1"/>
      <c r="Q59" s="1"/>
      <c r="R59" s="1"/>
      <c r="S59" s="1"/>
      <c r="T59" s="1"/>
      <c r="U59" s="1"/>
      <c r="V59" s="1"/>
      <c r="W59" s="1"/>
      <c r="X59" s="1"/>
      <c r="Y59" s="1"/>
      <c r="Z59" s="1"/>
      <c r="AA59" s="1"/>
      <c r="AB59" s="1"/>
      <c r="AC59" s="1"/>
      <c r="AD59" s="1"/>
      <c r="AE59" s="1"/>
    </row>
    <row r="60" spans="1:31" ht="15.75" customHeight="1">
      <c r="A60" s="1"/>
      <c r="B60" s="1"/>
      <c r="C60" s="1"/>
      <c r="D60" s="1"/>
      <c r="E60" s="1"/>
      <c r="F60" s="1"/>
      <c r="G60" s="1"/>
      <c r="H60" s="1"/>
      <c r="I60" s="6"/>
      <c r="J60" s="1"/>
      <c r="K60" s="6"/>
      <c r="L60" s="1"/>
      <c r="M60" s="1"/>
      <c r="N60" s="1"/>
      <c r="O60" s="1"/>
      <c r="P60" s="1"/>
      <c r="Q60" s="1"/>
      <c r="R60" s="1"/>
      <c r="S60" s="1"/>
      <c r="T60" s="1"/>
      <c r="U60" s="1"/>
      <c r="V60" s="1"/>
      <c r="W60" s="1"/>
      <c r="X60" s="1"/>
      <c r="Y60" s="1"/>
      <c r="Z60" s="1"/>
      <c r="AA60" s="1"/>
      <c r="AB60" s="1"/>
      <c r="AC60" s="1"/>
      <c r="AD60" s="1"/>
      <c r="AE60" s="1"/>
    </row>
    <row r="61" spans="1:31" ht="15.75" customHeight="1">
      <c r="A61" s="1"/>
      <c r="B61" s="1"/>
      <c r="C61" s="1"/>
      <c r="D61" s="1"/>
      <c r="E61" s="1"/>
      <c r="F61" s="1"/>
      <c r="G61" s="1"/>
      <c r="H61" s="1"/>
      <c r="I61" s="6"/>
      <c r="J61" s="1"/>
      <c r="K61" s="6"/>
      <c r="L61" s="1"/>
      <c r="M61" s="1"/>
      <c r="N61" s="1"/>
      <c r="O61" s="1"/>
      <c r="P61" s="1"/>
      <c r="Q61" s="1"/>
      <c r="R61" s="1"/>
      <c r="S61" s="1"/>
      <c r="T61" s="1"/>
      <c r="U61" s="1"/>
      <c r="V61" s="1"/>
      <c r="W61" s="1"/>
      <c r="X61" s="1"/>
      <c r="Y61" s="1"/>
      <c r="Z61" s="1"/>
      <c r="AA61" s="1"/>
      <c r="AB61" s="1"/>
      <c r="AC61" s="1"/>
      <c r="AD61" s="1"/>
      <c r="AE61" s="1"/>
    </row>
    <row r="62" spans="1:31" ht="15.75" customHeight="1">
      <c r="A62" s="1"/>
      <c r="B62" s="1"/>
      <c r="C62" s="1"/>
      <c r="D62" s="1"/>
      <c r="E62" s="1"/>
      <c r="F62" s="1"/>
      <c r="G62" s="1"/>
      <c r="H62" s="1"/>
      <c r="I62" s="6"/>
      <c r="J62" s="1"/>
      <c r="K62" s="6"/>
      <c r="L62" s="1"/>
      <c r="M62" s="1"/>
      <c r="N62" s="1"/>
      <c r="O62" s="1"/>
      <c r="P62" s="1"/>
      <c r="Q62" s="1"/>
      <c r="R62" s="1"/>
      <c r="S62" s="1"/>
      <c r="T62" s="1"/>
      <c r="U62" s="1"/>
      <c r="V62" s="1"/>
      <c r="W62" s="1"/>
      <c r="X62" s="1"/>
      <c r="Y62" s="1"/>
      <c r="Z62" s="1"/>
      <c r="AA62" s="1"/>
      <c r="AB62" s="1"/>
      <c r="AC62" s="1"/>
      <c r="AD62" s="1"/>
      <c r="AE62" s="1"/>
    </row>
    <row r="63" spans="1:31" ht="15.75" customHeight="1">
      <c r="A63" s="1"/>
      <c r="B63" s="1"/>
      <c r="C63" s="1"/>
      <c r="D63" s="1"/>
      <c r="E63" s="1"/>
      <c r="F63" s="1"/>
      <c r="G63" s="1"/>
      <c r="H63" s="1"/>
      <c r="I63" s="6"/>
      <c r="J63" s="1"/>
      <c r="K63" s="6"/>
      <c r="L63" s="1"/>
      <c r="M63" s="1"/>
      <c r="N63" s="1"/>
      <c r="O63" s="1"/>
      <c r="P63" s="1"/>
      <c r="Q63" s="1"/>
      <c r="R63" s="1"/>
      <c r="S63" s="1"/>
      <c r="T63" s="1"/>
      <c r="U63" s="1"/>
      <c r="V63" s="1"/>
      <c r="W63" s="1"/>
      <c r="X63" s="1"/>
      <c r="Y63" s="1"/>
      <c r="Z63" s="1"/>
      <c r="AA63" s="1"/>
      <c r="AB63" s="1"/>
      <c r="AC63" s="1"/>
      <c r="AD63" s="1"/>
      <c r="AE63" s="1"/>
    </row>
    <row r="64" spans="1:31" ht="15.75" customHeight="1">
      <c r="A64" s="1"/>
      <c r="B64" s="1"/>
      <c r="C64" s="1"/>
      <c r="D64" s="1"/>
      <c r="E64" s="1"/>
      <c r="F64" s="1"/>
      <c r="G64" s="1"/>
      <c r="H64" s="1"/>
      <c r="I64" s="6"/>
      <c r="J64" s="1"/>
      <c r="K64" s="6"/>
      <c r="L64" s="1"/>
      <c r="M64" s="1"/>
      <c r="N64" s="1"/>
      <c r="O64" s="1"/>
      <c r="P64" s="1"/>
      <c r="Q64" s="1"/>
      <c r="R64" s="1"/>
      <c r="S64" s="1"/>
      <c r="T64" s="1"/>
      <c r="U64" s="1"/>
      <c r="V64" s="1"/>
      <c r="W64" s="1"/>
      <c r="X64" s="1"/>
      <c r="Y64" s="1"/>
      <c r="Z64" s="1"/>
      <c r="AA64" s="1"/>
      <c r="AB64" s="1"/>
      <c r="AC64" s="1"/>
      <c r="AD64" s="1"/>
      <c r="AE64" s="1"/>
    </row>
    <row r="65" spans="1:31" ht="15.75" customHeight="1">
      <c r="A65" s="1"/>
      <c r="B65" s="1"/>
      <c r="C65" s="1"/>
      <c r="D65" s="1"/>
      <c r="E65" s="1"/>
      <c r="F65" s="1"/>
      <c r="G65" s="1"/>
      <c r="H65" s="1"/>
      <c r="I65" s="6"/>
      <c r="J65" s="1"/>
      <c r="K65" s="6"/>
      <c r="L65" s="1"/>
      <c r="M65" s="1"/>
      <c r="N65" s="1"/>
      <c r="O65" s="1"/>
      <c r="P65" s="1"/>
      <c r="Q65" s="1"/>
      <c r="R65" s="1"/>
      <c r="S65" s="1"/>
      <c r="T65" s="1"/>
      <c r="U65" s="1"/>
      <c r="V65" s="1"/>
      <c r="W65" s="1"/>
      <c r="X65" s="1"/>
      <c r="Y65" s="1"/>
      <c r="Z65" s="1"/>
      <c r="AA65" s="1"/>
      <c r="AB65" s="1"/>
      <c r="AC65" s="1"/>
      <c r="AD65" s="1"/>
      <c r="AE65" s="1"/>
    </row>
    <row r="66" spans="1:31" ht="15.75" customHeight="1">
      <c r="A66" s="1"/>
      <c r="B66" s="1"/>
      <c r="C66" s="1"/>
      <c r="D66" s="1"/>
      <c r="E66" s="1"/>
      <c r="F66" s="1"/>
      <c r="G66" s="1"/>
      <c r="H66" s="1"/>
      <c r="I66" s="6"/>
      <c r="J66" s="1"/>
      <c r="K66" s="6"/>
      <c r="L66" s="1"/>
      <c r="M66" s="1"/>
      <c r="N66" s="1"/>
      <c r="O66" s="1"/>
      <c r="P66" s="1"/>
      <c r="Q66" s="1"/>
      <c r="R66" s="1"/>
      <c r="S66" s="1"/>
      <c r="T66" s="1"/>
      <c r="U66" s="1"/>
      <c r="V66" s="1"/>
      <c r="W66" s="1"/>
      <c r="X66" s="1"/>
      <c r="Y66" s="1"/>
      <c r="Z66" s="1"/>
      <c r="AA66" s="1"/>
      <c r="AB66" s="1"/>
      <c r="AC66" s="1"/>
      <c r="AD66" s="1"/>
      <c r="AE66" s="1"/>
    </row>
    <row r="67" spans="1:31" ht="15.75" customHeight="1">
      <c r="A67" s="1"/>
      <c r="B67" s="1"/>
      <c r="C67" s="1"/>
      <c r="D67" s="1"/>
      <c r="E67" s="1"/>
      <c r="F67" s="1"/>
      <c r="G67" s="1"/>
      <c r="H67" s="1"/>
      <c r="I67" s="6"/>
      <c r="J67" s="1"/>
      <c r="K67" s="6"/>
      <c r="L67" s="1"/>
      <c r="M67" s="1"/>
      <c r="N67" s="1"/>
      <c r="O67" s="1"/>
      <c r="P67" s="1"/>
      <c r="Q67" s="1"/>
      <c r="R67" s="1"/>
      <c r="S67" s="1"/>
      <c r="T67" s="1"/>
      <c r="U67" s="1"/>
      <c r="V67" s="1"/>
      <c r="W67" s="1"/>
      <c r="X67" s="1"/>
      <c r="Y67" s="1"/>
      <c r="Z67" s="1"/>
      <c r="AA67" s="1"/>
      <c r="AB67" s="1"/>
      <c r="AC67" s="1"/>
      <c r="AD67" s="1"/>
      <c r="AE67" s="1"/>
    </row>
    <row r="68" spans="1:31" ht="15.75" customHeight="1">
      <c r="A68" s="1"/>
      <c r="B68" s="1"/>
      <c r="C68" s="1"/>
      <c r="D68" s="1"/>
      <c r="E68" s="1"/>
      <c r="F68" s="1"/>
      <c r="G68" s="1"/>
      <c r="H68" s="1"/>
      <c r="I68" s="6"/>
      <c r="J68" s="1"/>
      <c r="K68" s="6"/>
      <c r="L68" s="1"/>
      <c r="M68" s="1"/>
      <c r="N68" s="1"/>
      <c r="O68" s="1"/>
      <c r="P68" s="1"/>
      <c r="Q68" s="1"/>
      <c r="R68" s="1"/>
      <c r="S68" s="1"/>
      <c r="T68" s="1"/>
      <c r="U68" s="1"/>
      <c r="V68" s="1"/>
      <c r="W68" s="1"/>
      <c r="X68" s="1"/>
      <c r="Y68" s="1"/>
      <c r="Z68" s="1"/>
      <c r="AA68" s="1"/>
      <c r="AB68" s="1"/>
      <c r="AC68" s="1"/>
      <c r="AD68" s="1"/>
      <c r="AE68" s="1"/>
    </row>
    <row r="69" spans="1:31" ht="15.75" customHeight="1">
      <c r="A69" s="1"/>
      <c r="B69" s="1"/>
      <c r="C69" s="1"/>
      <c r="D69" s="1"/>
      <c r="E69" s="1"/>
      <c r="F69" s="1"/>
      <c r="G69" s="1"/>
      <c r="H69" s="1"/>
      <c r="I69" s="6"/>
      <c r="J69" s="1"/>
      <c r="K69" s="6"/>
      <c r="L69" s="1"/>
      <c r="M69" s="1"/>
      <c r="N69" s="1"/>
      <c r="O69" s="1"/>
      <c r="P69" s="1"/>
      <c r="Q69" s="1"/>
      <c r="R69" s="1"/>
      <c r="S69" s="1"/>
      <c r="T69" s="1"/>
      <c r="U69" s="1"/>
      <c r="V69" s="1"/>
      <c r="W69" s="1"/>
      <c r="X69" s="1"/>
      <c r="Y69" s="1"/>
      <c r="Z69" s="1"/>
      <c r="AA69" s="1"/>
      <c r="AB69" s="1"/>
      <c r="AC69" s="1"/>
      <c r="AD69" s="1"/>
      <c r="AE69" s="1"/>
    </row>
    <row r="70" spans="1:31" ht="15.75" customHeight="1">
      <c r="A70" s="1"/>
      <c r="B70" s="1"/>
      <c r="C70" s="1"/>
      <c r="D70" s="1"/>
      <c r="E70" s="1"/>
      <c r="F70" s="1"/>
      <c r="G70" s="1"/>
      <c r="H70" s="1"/>
      <c r="I70" s="6"/>
      <c r="J70" s="1"/>
      <c r="K70" s="6"/>
      <c r="L70" s="1"/>
      <c r="M70" s="1"/>
      <c r="N70" s="1"/>
      <c r="O70" s="1"/>
      <c r="P70" s="1"/>
      <c r="Q70" s="1"/>
      <c r="R70" s="1"/>
      <c r="S70" s="1"/>
      <c r="T70" s="1"/>
      <c r="U70" s="1"/>
      <c r="V70" s="1"/>
      <c r="W70" s="1"/>
      <c r="X70" s="1"/>
      <c r="Y70" s="1"/>
      <c r="Z70" s="1"/>
      <c r="AA70" s="1"/>
      <c r="AB70" s="1"/>
      <c r="AC70" s="1"/>
      <c r="AD70" s="1"/>
      <c r="AE70" s="1"/>
    </row>
    <row r="71" spans="1:31" ht="15.75" customHeight="1">
      <c r="A71" s="1"/>
      <c r="B71" s="1"/>
      <c r="C71" s="1"/>
      <c r="D71" s="1"/>
      <c r="E71" s="1"/>
      <c r="F71" s="1"/>
      <c r="G71" s="1"/>
      <c r="H71" s="1"/>
      <c r="I71" s="6"/>
      <c r="J71" s="1"/>
      <c r="K71" s="6"/>
      <c r="L71" s="1"/>
      <c r="M71" s="1"/>
      <c r="N71" s="1"/>
      <c r="O71" s="1"/>
      <c r="P71" s="1"/>
      <c r="Q71" s="1"/>
      <c r="R71" s="1"/>
      <c r="S71" s="1"/>
      <c r="T71" s="1"/>
      <c r="U71" s="1"/>
      <c r="V71" s="1"/>
      <c r="W71" s="1"/>
      <c r="X71" s="1"/>
      <c r="Y71" s="1"/>
      <c r="Z71" s="1"/>
      <c r="AA71" s="1"/>
      <c r="AB71" s="1"/>
      <c r="AC71" s="1"/>
      <c r="AD71" s="1"/>
      <c r="AE71" s="1"/>
    </row>
    <row r="72" spans="1:31" ht="15.75" customHeight="1">
      <c r="A72" s="1"/>
      <c r="B72" s="1"/>
      <c r="C72" s="1"/>
      <c r="D72" s="1"/>
      <c r="E72" s="1"/>
      <c r="F72" s="1"/>
      <c r="G72" s="1"/>
      <c r="H72" s="1"/>
      <c r="I72" s="6"/>
      <c r="J72" s="1"/>
      <c r="K72" s="6"/>
      <c r="L72" s="1"/>
      <c r="M72" s="1"/>
      <c r="N72" s="1"/>
      <c r="O72" s="1"/>
      <c r="P72" s="1"/>
      <c r="Q72" s="1"/>
      <c r="R72" s="1"/>
      <c r="S72" s="1"/>
      <c r="T72" s="1"/>
      <c r="U72" s="1"/>
      <c r="V72" s="1"/>
      <c r="W72" s="1"/>
      <c r="X72" s="1"/>
      <c r="Y72" s="1"/>
      <c r="Z72" s="1"/>
      <c r="AA72" s="1"/>
      <c r="AB72" s="1"/>
      <c r="AC72" s="1"/>
      <c r="AD72" s="1"/>
      <c r="AE72" s="1"/>
    </row>
    <row r="73" spans="1:31" ht="15.75" customHeight="1">
      <c r="A73" s="1"/>
      <c r="B73" s="1"/>
      <c r="C73" s="1"/>
      <c r="D73" s="1"/>
      <c r="E73" s="1"/>
      <c r="F73" s="1"/>
      <c r="G73" s="1"/>
      <c r="H73" s="1"/>
      <c r="I73" s="6"/>
      <c r="J73" s="1"/>
      <c r="K73" s="6"/>
      <c r="L73" s="1"/>
      <c r="M73" s="1"/>
      <c r="N73" s="1"/>
      <c r="O73" s="1"/>
      <c r="P73" s="1"/>
      <c r="Q73" s="1"/>
      <c r="R73" s="1"/>
      <c r="S73" s="1"/>
      <c r="T73" s="1"/>
      <c r="U73" s="1"/>
      <c r="V73" s="1"/>
      <c r="W73" s="1"/>
      <c r="X73" s="1"/>
      <c r="Y73" s="1"/>
      <c r="Z73" s="1"/>
      <c r="AA73" s="1"/>
      <c r="AB73" s="1"/>
      <c r="AC73" s="1"/>
      <c r="AD73" s="1"/>
      <c r="AE73" s="1"/>
    </row>
    <row r="74" spans="1:31" ht="15.75" customHeight="1">
      <c r="A74" s="1"/>
      <c r="B74" s="1"/>
      <c r="C74" s="1"/>
      <c r="D74" s="1"/>
      <c r="E74" s="1"/>
      <c r="F74" s="1"/>
      <c r="G74" s="1"/>
      <c r="H74" s="1"/>
      <c r="I74" s="6"/>
      <c r="J74" s="1"/>
      <c r="K74" s="6"/>
      <c r="L74" s="1"/>
      <c r="M74" s="1"/>
      <c r="N74" s="1"/>
      <c r="O74" s="1"/>
      <c r="P74" s="1"/>
      <c r="Q74" s="1"/>
      <c r="R74" s="1"/>
      <c r="S74" s="1"/>
      <c r="T74" s="1"/>
      <c r="U74" s="1"/>
      <c r="V74" s="1"/>
      <c r="W74" s="1"/>
      <c r="X74" s="1"/>
      <c r="Y74" s="1"/>
      <c r="Z74" s="1"/>
      <c r="AA74" s="1"/>
      <c r="AB74" s="1"/>
      <c r="AC74" s="1"/>
      <c r="AD74" s="1"/>
      <c r="AE74" s="1"/>
    </row>
    <row r="75" spans="1:31" ht="15.75" customHeight="1">
      <c r="A75" s="1"/>
      <c r="B75" s="1"/>
      <c r="C75" s="1"/>
      <c r="D75" s="1"/>
      <c r="E75" s="1"/>
      <c r="F75" s="1"/>
      <c r="G75" s="1"/>
      <c r="H75" s="1"/>
      <c r="I75" s="6"/>
      <c r="J75" s="1"/>
      <c r="K75" s="6"/>
      <c r="L75" s="1"/>
      <c r="M75" s="1"/>
      <c r="N75" s="1"/>
      <c r="O75" s="1"/>
      <c r="P75" s="1"/>
      <c r="Q75" s="1"/>
      <c r="R75" s="1"/>
      <c r="S75" s="1"/>
      <c r="T75" s="1"/>
      <c r="U75" s="1"/>
      <c r="V75" s="1"/>
      <c r="W75" s="1"/>
      <c r="X75" s="1"/>
      <c r="Y75" s="1"/>
      <c r="Z75" s="1"/>
      <c r="AA75" s="1"/>
      <c r="AB75" s="1"/>
      <c r="AC75" s="1"/>
      <c r="AD75" s="1"/>
      <c r="AE75" s="1"/>
    </row>
    <row r="76" spans="1:31" ht="15.75" customHeight="1">
      <c r="A76" s="1"/>
      <c r="B76" s="1"/>
      <c r="C76" s="1"/>
      <c r="D76" s="1"/>
      <c r="E76" s="1"/>
      <c r="F76" s="1"/>
      <c r="G76" s="1"/>
      <c r="H76" s="1"/>
      <c r="I76" s="6"/>
      <c r="J76" s="1"/>
      <c r="K76" s="6"/>
      <c r="L76" s="1"/>
      <c r="M76" s="1"/>
      <c r="N76" s="1"/>
      <c r="O76" s="1"/>
      <c r="P76" s="1"/>
      <c r="Q76" s="1"/>
      <c r="R76" s="1"/>
      <c r="S76" s="1"/>
      <c r="T76" s="1"/>
      <c r="U76" s="1"/>
      <c r="V76" s="1"/>
      <c r="W76" s="1"/>
      <c r="X76" s="1"/>
      <c r="Y76" s="1"/>
      <c r="Z76" s="1"/>
      <c r="AA76" s="1"/>
      <c r="AB76" s="1"/>
      <c r="AC76" s="1"/>
      <c r="AD76" s="1"/>
      <c r="AE76" s="1"/>
    </row>
    <row r="77" spans="1:31" ht="15.75" customHeight="1">
      <c r="A77" s="1"/>
      <c r="B77" s="1"/>
      <c r="C77" s="1"/>
      <c r="D77" s="1"/>
      <c r="E77" s="1"/>
      <c r="F77" s="1"/>
      <c r="G77" s="1"/>
      <c r="H77" s="1"/>
      <c r="I77" s="6"/>
      <c r="J77" s="1"/>
      <c r="K77" s="6"/>
      <c r="L77" s="1"/>
      <c r="M77" s="1"/>
      <c r="N77" s="1"/>
      <c r="O77" s="1"/>
      <c r="P77" s="1"/>
      <c r="Q77" s="1"/>
      <c r="R77" s="1"/>
      <c r="S77" s="1"/>
      <c r="T77" s="1"/>
      <c r="U77" s="1"/>
      <c r="V77" s="1"/>
      <c r="W77" s="1"/>
      <c r="X77" s="1"/>
      <c r="Y77" s="1"/>
      <c r="Z77" s="1"/>
      <c r="AA77" s="1"/>
      <c r="AB77" s="1"/>
      <c r="AC77" s="1"/>
      <c r="AD77" s="1"/>
      <c r="AE77" s="1"/>
    </row>
    <row r="78" spans="1:31" ht="15.75" customHeight="1">
      <c r="A78" s="1"/>
      <c r="B78" s="1"/>
      <c r="C78" s="1"/>
      <c r="D78" s="1"/>
      <c r="E78" s="1"/>
      <c r="F78" s="1"/>
      <c r="G78" s="1"/>
      <c r="H78" s="1"/>
      <c r="I78" s="6"/>
      <c r="J78" s="1"/>
      <c r="K78" s="6"/>
      <c r="L78" s="1"/>
      <c r="M78" s="1"/>
      <c r="N78" s="1"/>
      <c r="O78" s="1"/>
      <c r="P78" s="1"/>
      <c r="Q78" s="1"/>
      <c r="R78" s="1"/>
      <c r="S78" s="1"/>
      <c r="T78" s="1"/>
      <c r="U78" s="1"/>
      <c r="V78" s="1"/>
      <c r="W78" s="1"/>
      <c r="X78" s="1"/>
      <c r="Y78" s="1"/>
      <c r="Z78" s="1"/>
      <c r="AA78" s="1"/>
      <c r="AB78" s="1"/>
      <c r="AC78" s="1"/>
      <c r="AD78" s="1"/>
      <c r="AE78" s="1"/>
    </row>
    <row r="79" spans="1:31" ht="15.75" customHeight="1">
      <c r="A79" s="1"/>
      <c r="B79" s="1"/>
      <c r="C79" s="1"/>
      <c r="D79" s="1"/>
      <c r="E79" s="1"/>
      <c r="F79" s="1"/>
      <c r="G79" s="1"/>
      <c r="H79" s="1"/>
      <c r="I79" s="6"/>
      <c r="J79" s="1"/>
      <c r="K79" s="6"/>
      <c r="L79" s="1"/>
      <c r="M79" s="1"/>
      <c r="N79" s="1"/>
      <c r="O79" s="1"/>
      <c r="P79" s="1"/>
      <c r="Q79" s="1"/>
      <c r="R79" s="1"/>
      <c r="S79" s="1"/>
      <c r="T79" s="1"/>
      <c r="U79" s="1"/>
      <c r="V79" s="1"/>
      <c r="W79" s="1"/>
      <c r="X79" s="1"/>
      <c r="Y79" s="1"/>
      <c r="Z79" s="1"/>
      <c r="AA79" s="1"/>
      <c r="AB79" s="1"/>
      <c r="AC79" s="1"/>
      <c r="AD79" s="1"/>
      <c r="AE79" s="1"/>
    </row>
    <row r="80" spans="1:31" ht="15.75" customHeight="1">
      <c r="A80" s="1"/>
      <c r="B80" s="1"/>
      <c r="C80" s="1"/>
      <c r="D80" s="1"/>
      <c r="E80" s="1"/>
      <c r="F80" s="1"/>
      <c r="G80" s="1"/>
      <c r="H80" s="1"/>
      <c r="I80" s="6"/>
      <c r="J80" s="1"/>
      <c r="K80" s="6"/>
      <c r="L80" s="1"/>
      <c r="M80" s="1"/>
      <c r="N80" s="1"/>
      <c r="O80" s="1"/>
      <c r="P80" s="1"/>
      <c r="Q80" s="1"/>
      <c r="R80" s="1"/>
      <c r="S80" s="1"/>
      <c r="T80" s="1"/>
      <c r="U80" s="1"/>
      <c r="V80" s="1"/>
      <c r="W80" s="1"/>
      <c r="X80" s="1"/>
      <c r="Y80" s="1"/>
      <c r="Z80" s="1"/>
      <c r="AA80" s="1"/>
      <c r="AB80" s="1"/>
      <c r="AC80" s="1"/>
      <c r="AD80" s="1"/>
      <c r="AE80" s="1"/>
    </row>
    <row r="81" spans="1:31" ht="15.75" customHeight="1">
      <c r="A81" s="1"/>
      <c r="B81" s="1"/>
      <c r="C81" s="1"/>
      <c r="D81" s="1"/>
      <c r="E81" s="1"/>
      <c r="F81" s="1"/>
      <c r="G81" s="1"/>
      <c r="H81" s="1"/>
      <c r="I81" s="6"/>
      <c r="J81" s="1"/>
      <c r="K81" s="6"/>
      <c r="L81" s="1"/>
      <c r="M81" s="1"/>
      <c r="N81" s="1"/>
      <c r="O81" s="1"/>
      <c r="P81" s="1"/>
      <c r="Q81" s="1"/>
      <c r="R81" s="1"/>
      <c r="S81" s="1"/>
      <c r="T81" s="1"/>
      <c r="U81" s="1"/>
      <c r="V81" s="1"/>
      <c r="W81" s="1"/>
      <c r="X81" s="1"/>
      <c r="Y81" s="1"/>
      <c r="Z81" s="1"/>
      <c r="AA81" s="1"/>
      <c r="AB81" s="1"/>
      <c r="AC81" s="1"/>
      <c r="AD81" s="1"/>
      <c r="AE81" s="1"/>
    </row>
    <row r="82" spans="1:31" ht="15.75" customHeight="1">
      <c r="A82" s="1"/>
      <c r="B82" s="1"/>
      <c r="C82" s="1"/>
      <c r="D82" s="1"/>
      <c r="E82" s="1"/>
      <c r="F82" s="1"/>
      <c r="G82" s="1"/>
      <c r="H82" s="1"/>
      <c r="I82" s="6"/>
      <c r="J82" s="1"/>
      <c r="K82" s="6"/>
      <c r="L82" s="1"/>
      <c r="M82" s="1"/>
      <c r="N82" s="1"/>
      <c r="O82" s="1"/>
      <c r="P82" s="1"/>
      <c r="Q82" s="1"/>
      <c r="R82" s="1"/>
      <c r="S82" s="1"/>
      <c r="T82" s="1"/>
      <c r="U82" s="1"/>
      <c r="V82" s="1"/>
      <c r="W82" s="1"/>
      <c r="X82" s="1"/>
      <c r="Y82" s="1"/>
      <c r="Z82" s="1"/>
      <c r="AA82" s="1"/>
      <c r="AB82" s="1"/>
      <c r="AC82" s="1"/>
      <c r="AD82" s="1"/>
      <c r="AE82" s="1"/>
    </row>
    <row r="83" spans="1:31" ht="15.75" customHeight="1">
      <c r="A83" s="1"/>
      <c r="B83" s="1"/>
      <c r="C83" s="1"/>
      <c r="D83" s="1"/>
      <c r="E83" s="1"/>
      <c r="F83" s="1"/>
      <c r="G83" s="1"/>
      <c r="H83" s="1"/>
      <c r="I83" s="6"/>
      <c r="J83" s="1"/>
      <c r="K83" s="6"/>
      <c r="L83" s="1"/>
      <c r="M83" s="1"/>
      <c r="N83" s="1"/>
      <c r="O83" s="1"/>
      <c r="P83" s="1"/>
      <c r="Q83" s="1"/>
      <c r="R83" s="1"/>
      <c r="S83" s="1"/>
      <c r="T83" s="1"/>
      <c r="U83" s="1"/>
      <c r="V83" s="1"/>
      <c r="W83" s="1"/>
      <c r="X83" s="1"/>
      <c r="Y83" s="1"/>
      <c r="Z83" s="1"/>
      <c r="AA83" s="1"/>
      <c r="AB83" s="1"/>
      <c r="AC83" s="1"/>
      <c r="AD83" s="1"/>
      <c r="AE83" s="1"/>
    </row>
    <row r="84" spans="1:31" ht="15.75" customHeight="1">
      <c r="A84" s="1"/>
      <c r="B84" s="1"/>
      <c r="C84" s="1"/>
      <c r="D84" s="1"/>
      <c r="E84" s="1"/>
      <c r="F84" s="1"/>
      <c r="G84" s="1"/>
      <c r="H84" s="1"/>
      <c r="I84" s="6"/>
      <c r="J84" s="1"/>
      <c r="K84" s="6"/>
      <c r="L84" s="1"/>
      <c r="M84" s="1"/>
      <c r="N84" s="1"/>
      <c r="O84" s="1"/>
      <c r="P84" s="1"/>
      <c r="Q84" s="1"/>
      <c r="R84" s="1"/>
      <c r="S84" s="1"/>
      <c r="T84" s="1"/>
      <c r="U84" s="1"/>
      <c r="V84" s="1"/>
      <c r="W84" s="1"/>
      <c r="X84" s="1"/>
      <c r="Y84" s="1"/>
      <c r="Z84" s="1"/>
      <c r="AA84" s="1"/>
      <c r="AB84" s="1"/>
      <c r="AC84" s="1"/>
      <c r="AD84" s="1"/>
      <c r="AE84" s="1"/>
    </row>
    <row r="85" spans="1:31" ht="15.75" customHeight="1">
      <c r="A85" s="1"/>
      <c r="B85" s="1"/>
      <c r="C85" s="1"/>
      <c r="D85" s="1"/>
      <c r="E85" s="1"/>
      <c r="F85" s="1"/>
      <c r="G85" s="1"/>
      <c r="H85" s="1"/>
      <c r="I85" s="6"/>
      <c r="J85" s="1"/>
      <c r="K85" s="6"/>
      <c r="L85" s="1"/>
      <c r="M85" s="1"/>
      <c r="N85" s="1"/>
      <c r="O85" s="1"/>
      <c r="P85" s="1"/>
      <c r="Q85" s="1"/>
      <c r="R85" s="1"/>
      <c r="S85" s="1"/>
      <c r="T85" s="1"/>
      <c r="U85" s="1"/>
      <c r="V85" s="1"/>
      <c r="W85" s="1"/>
      <c r="X85" s="1"/>
      <c r="Y85" s="1"/>
      <c r="Z85" s="1"/>
      <c r="AA85" s="1"/>
      <c r="AB85" s="1"/>
      <c r="AC85" s="1"/>
      <c r="AD85" s="1"/>
      <c r="AE85" s="1"/>
    </row>
    <row r="86" spans="1:31" ht="15.75" customHeight="1">
      <c r="A86" s="1"/>
      <c r="B86" s="1"/>
      <c r="C86" s="1"/>
      <c r="D86" s="1"/>
      <c r="E86" s="1"/>
      <c r="F86" s="1"/>
      <c r="G86" s="1"/>
      <c r="H86" s="1"/>
      <c r="I86" s="6"/>
      <c r="J86" s="1"/>
      <c r="K86" s="6"/>
      <c r="L86" s="1"/>
      <c r="M86" s="1"/>
      <c r="N86" s="1"/>
      <c r="O86" s="1"/>
      <c r="P86" s="1"/>
      <c r="Q86" s="1"/>
      <c r="R86" s="1"/>
      <c r="S86" s="1"/>
      <c r="T86" s="1"/>
      <c r="U86" s="1"/>
      <c r="V86" s="1"/>
      <c r="W86" s="1"/>
      <c r="X86" s="1"/>
      <c r="Y86" s="1"/>
      <c r="Z86" s="1"/>
      <c r="AA86" s="1"/>
      <c r="AB86" s="1"/>
      <c r="AC86" s="1"/>
      <c r="AD86" s="1"/>
      <c r="AE86" s="1"/>
    </row>
    <row r="87" spans="1:31" ht="15.75" customHeight="1">
      <c r="A87" s="1"/>
      <c r="B87" s="1"/>
      <c r="C87" s="1"/>
      <c r="D87" s="1"/>
      <c r="E87" s="1"/>
      <c r="F87" s="1"/>
      <c r="G87" s="1"/>
      <c r="H87" s="1"/>
      <c r="I87" s="6"/>
      <c r="J87" s="1"/>
      <c r="K87" s="6"/>
      <c r="L87" s="1"/>
      <c r="M87" s="1"/>
      <c r="N87" s="1"/>
      <c r="O87" s="1"/>
      <c r="P87" s="1"/>
      <c r="Q87" s="1"/>
      <c r="R87" s="1"/>
      <c r="S87" s="1"/>
      <c r="T87" s="1"/>
      <c r="U87" s="1"/>
      <c r="V87" s="1"/>
      <c r="W87" s="1"/>
      <c r="X87" s="1"/>
      <c r="Y87" s="1"/>
      <c r="Z87" s="1"/>
      <c r="AA87" s="1"/>
      <c r="AB87" s="1"/>
      <c r="AC87" s="1"/>
      <c r="AD87" s="1"/>
      <c r="AE87" s="1"/>
    </row>
    <row r="88" spans="1:31" ht="15.75" customHeight="1">
      <c r="A88" s="1"/>
      <c r="B88" s="1"/>
      <c r="C88" s="1"/>
      <c r="D88" s="1"/>
      <c r="E88" s="1"/>
      <c r="F88" s="1"/>
      <c r="G88" s="1"/>
      <c r="H88" s="1"/>
      <c r="I88" s="6"/>
      <c r="J88" s="1"/>
      <c r="K88" s="6"/>
      <c r="L88" s="1"/>
      <c r="M88" s="1"/>
      <c r="N88" s="1"/>
      <c r="O88" s="1"/>
      <c r="P88" s="1"/>
      <c r="Q88" s="1"/>
      <c r="R88" s="1"/>
      <c r="S88" s="1"/>
      <c r="T88" s="1"/>
      <c r="U88" s="1"/>
      <c r="V88" s="1"/>
      <c r="W88" s="1"/>
      <c r="X88" s="1"/>
      <c r="Y88" s="1"/>
      <c r="Z88" s="1"/>
      <c r="AA88" s="1"/>
      <c r="AB88" s="1"/>
      <c r="AC88" s="1"/>
      <c r="AD88" s="1"/>
      <c r="AE88" s="1"/>
    </row>
    <row r="89" spans="1:31" ht="15.75" customHeight="1">
      <c r="A89" s="1"/>
      <c r="B89" s="1"/>
      <c r="C89" s="1"/>
      <c r="D89" s="1"/>
      <c r="E89" s="1"/>
      <c r="F89" s="1"/>
      <c r="G89" s="1"/>
      <c r="H89" s="1"/>
      <c r="I89" s="6"/>
      <c r="J89" s="1"/>
      <c r="K89" s="6"/>
      <c r="L89" s="1"/>
      <c r="M89" s="1"/>
      <c r="N89" s="1"/>
      <c r="O89" s="1"/>
      <c r="P89" s="1"/>
      <c r="Q89" s="1"/>
      <c r="R89" s="1"/>
      <c r="S89" s="1"/>
      <c r="T89" s="1"/>
      <c r="U89" s="1"/>
      <c r="V89" s="1"/>
      <c r="W89" s="1"/>
      <c r="X89" s="1"/>
      <c r="Y89" s="1"/>
      <c r="Z89" s="1"/>
      <c r="AA89" s="1"/>
      <c r="AB89" s="1"/>
      <c r="AC89" s="1"/>
      <c r="AD89" s="1"/>
      <c r="AE89" s="1"/>
    </row>
    <row r="90" spans="1:31" ht="15.75" customHeight="1">
      <c r="A90" s="1"/>
      <c r="B90" s="1"/>
      <c r="C90" s="1"/>
      <c r="D90" s="1"/>
      <c r="E90" s="1"/>
      <c r="F90" s="1"/>
      <c r="G90" s="1"/>
      <c r="H90" s="1"/>
      <c r="I90" s="6"/>
      <c r="J90" s="1"/>
      <c r="K90" s="6"/>
      <c r="L90" s="1"/>
      <c r="M90" s="1"/>
      <c r="N90" s="1"/>
      <c r="O90" s="1"/>
      <c r="P90" s="1"/>
      <c r="Q90" s="1"/>
      <c r="R90" s="1"/>
      <c r="S90" s="1"/>
      <c r="T90" s="1"/>
      <c r="U90" s="1"/>
      <c r="V90" s="1"/>
      <c r="W90" s="1"/>
      <c r="X90" s="1"/>
      <c r="Y90" s="1"/>
      <c r="Z90" s="1"/>
      <c r="AA90" s="1"/>
      <c r="AB90" s="1"/>
      <c r="AC90" s="1"/>
      <c r="AD90" s="1"/>
      <c r="AE90" s="1"/>
    </row>
    <row r="91" spans="1:31" ht="15.75" customHeight="1">
      <c r="A91" s="1"/>
      <c r="B91" s="1"/>
      <c r="C91" s="1"/>
      <c r="D91" s="1"/>
      <c r="E91" s="1"/>
      <c r="F91" s="1"/>
      <c r="G91" s="1"/>
      <c r="H91" s="1"/>
      <c r="I91" s="6"/>
      <c r="J91" s="1"/>
      <c r="K91" s="6"/>
      <c r="L91" s="1"/>
      <c r="M91" s="1"/>
      <c r="N91" s="1"/>
      <c r="O91" s="1"/>
      <c r="P91" s="1"/>
      <c r="Q91" s="1"/>
      <c r="R91" s="1"/>
      <c r="S91" s="1"/>
      <c r="T91" s="1"/>
      <c r="U91" s="1"/>
      <c r="V91" s="1"/>
      <c r="W91" s="1"/>
      <c r="X91" s="1"/>
      <c r="Y91" s="1"/>
      <c r="Z91" s="1"/>
      <c r="AA91" s="1"/>
      <c r="AB91" s="1"/>
      <c r="AC91" s="1"/>
      <c r="AD91" s="1"/>
      <c r="AE91" s="1"/>
    </row>
    <row r="92" spans="1:31" ht="15.75" customHeight="1">
      <c r="A92" s="1"/>
      <c r="B92" s="1"/>
      <c r="C92" s="1"/>
      <c r="D92" s="1"/>
      <c r="E92" s="1"/>
      <c r="F92" s="1"/>
      <c r="G92" s="1"/>
      <c r="H92" s="1"/>
      <c r="I92" s="6"/>
      <c r="J92" s="1"/>
      <c r="K92" s="6"/>
      <c r="L92" s="1"/>
      <c r="M92" s="1"/>
      <c r="N92" s="1"/>
      <c r="O92" s="1"/>
      <c r="P92" s="1"/>
      <c r="Q92" s="1"/>
      <c r="R92" s="1"/>
      <c r="S92" s="1"/>
      <c r="T92" s="1"/>
      <c r="U92" s="1"/>
      <c r="V92" s="1"/>
      <c r="W92" s="1"/>
      <c r="X92" s="1"/>
      <c r="Y92" s="1"/>
      <c r="Z92" s="1"/>
      <c r="AA92" s="1"/>
      <c r="AB92" s="1"/>
      <c r="AC92" s="1"/>
      <c r="AD92" s="1"/>
      <c r="AE92" s="1"/>
    </row>
    <row r="93" spans="1:31" ht="15.75" customHeight="1">
      <c r="A93" s="1"/>
      <c r="B93" s="1"/>
      <c r="C93" s="1"/>
      <c r="D93" s="1"/>
      <c r="E93" s="1"/>
      <c r="F93" s="1"/>
      <c r="G93" s="1"/>
      <c r="H93" s="1"/>
      <c r="I93" s="6"/>
      <c r="J93" s="1"/>
      <c r="K93" s="6"/>
      <c r="L93" s="1"/>
      <c r="M93" s="1"/>
      <c r="N93" s="1"/>
      <c r="O93" s="1"/>
      <c r="P93" s="1"/>
      <c r="Q93" s="1"/>
      <c r="R93" s="1"/>
      <c r="S93" s="1"/>
      <c r="T93" s="1"/>
      <c r="U93" s="1"/>
      <c r="V93" s="1"/>
      <c r="W93" s="1"/>
      <c r="X93" s="1"/>
      <c r="Y93" s="1"/>
      <c r="Z93" s="1"/>
      <c r="AA93" s="1"/>
      <c r="AB93" s="1"/>
      <c r="AC93" s="1"/>
      <c r="AD93" s="1"/>
      <c r="AE93" s="1"/>
    </row>
    <row r="94" spans="1:31" ht="15.75" customHeight="1">
      <c r="A94" s="1"/>
      <c r="B94" s="1"/>
      <c r="C94" s="1"/>
      <c r="D94" s="1"/>
      <c r="E94" s="1"/>
      <c r="F94" s="1"/>
      <c r="G94" s="1"/>
      <c r="H94" s="1"/>
      <c r="I94" s="6"/>
      <c r="J94" s="1"/>
      <c r="K94" s="6"/>
      <c r="L94" s="1"/>
      <c r="M94" s="1"/>
      <c r="N94" s="1"/>
      <c r="O94" s="1"/>
      <c r="P94" s="1"/>
      <c r="Q94" s="1"/>
      <c r="R94" s="1"/>
      <c r="S94" s="1"/>
      <c r="T94" s="1"/>
      <c r="U94" s="1"/>
      <c r="V94" s="1"/>
      <c r="W94" s="1"/>
      <c r="X94" s="1"/>
      <c r="Y94" s="1"/>
      <c r="Z94" s="1"/>
      <c r="AA94" s="1"/>
      <c r="AB94" s="1"/>
      <c r="AC94" s="1"/>
      <c r="AD94" s="1"/>
      <c r="AE94" s="1"/>
    </row>
    <row r="95" spans="1:31" ht="15.75" customHeight="1">
      <c r="A95" s="1"/>
      <c r="B95" s="1"/>
      <c r="C95" s="1"/>
      <c r="D95" s="1"/>
      <c r="E95" s="1"/>
      <c r="F95" s="1"/>
      <c r="G95" s="1"/>
      <c r="H95" s="1"/>
      <c r="I95" s="6"/>
      <c r="J95" s="1"/>
      <c r="K95" s="6"/>
      <c r="L95" s="1"/>
      <c r="M95" s="1"/>
      <c r="N95" s="1"/>
      <c r="O95" s="1"/>
      <c r="P95" s="1"/>
      <c r="Q95" s="1"/>
      <c r="R95" s="1"/>
      <c r="S95" s="1"/>
      <c r="T95" s="1"/>
      <c r="U95" s="1"/>
      <c r="V95" s="1"/>
      <c r="W95" s="1"/>
      <c r="X95" s="1"/>
      <c r="Y95" s="1"/>
      <c r="Z95" s="1"/>
      <c r="AA95" s="1"/>
      <c r="AB95" s="1"/>
      <c r="AC95" s="1"/>
      <c r="AD95" s="1"/>
      <c r="AE95" s="1"/>
    </row>
    <row r="96" spans="1:31" ht="15.75" customHeight="1">
      <c r="A96" s="1"/>
      <c r="B96" s="1"/>
      <c r="C96" s="1"/>
      <c r="D96" s="1"/>
      <c r="E96" s="1"/>
      <c r="F96" s="1"/>
      <c r="G96" s="1"/>
      <c r="H96" s="1"/>
      <c r="I96" s="6"/>
      <c r="J96" s="1"/>
      <c r="K96" s="6"/>
      <c r="L96" s="1"/>
      <c r="M96" s="1"/>
      <c r="N96" s="1"/>
      <c r="O96" s="1"/>
      <c r="P96" s="1"/>
      <c r="Q96" s="1"/>
      <c r="R96" s="1"/>
      <c r="S96" s="1"/>
      <c r="T96" s="1"/>
      <c r="U96" s="1"/>
      <c r="V96" s="1"/>
      <c r="W96" s="1"/>
      <c r="X96" s="1"/>
      <c r="Y96" s="1"/>
      <c r="Z96" s="1"/>
      <c r="AA96" s="1"/>
      <c r="AB96" s="1"/>
      <c r="AC96" s="1"/>
      <c r="AD96" s="1"/>
      <c r="AE96" s="1"/>
    </row>
    <row r="97" spans="1:31" ht="15.75" customHeight="1">
      <c r="A97" s="1"/>
      <c r="B97" s="1"/>
      <c r="C97" s="1"/>
      <c r="D97" s="1"/>
      <c r="E97" s="1"/>
      <c r="F97" s="1"/>
      <c r="G97" s="1"/>
      <c r="H97" s="1"/>
      <c r="I97" s="6"/>
      <c r="J97" s="1"/>
      <c r="K97" s="6"/>
      <c r="L97" s="1"/>
      <c r="M97" s="1"/>
      <c r="N97" s="1"/>
      <c r="O97" s="1"/>
      <c r="P97" s="1"/>
      <c r="Q97" s="1"/>
      <c r="R97" s="1"/>
      <c r="S97" s="1"/>
      <c r="T97" s="1"/>
      <c r="U97" s="1"/>
      <c r="V97" s="1"/>
      <c r="W97" s="1"/>
      <c r="X97" s="1"/>
      <c r="Y97" s="1"/>
      <c r="Z97" s="1"/>
      <c r="AA97" s="1"/>
      <c r="AB97" s="1"/>
      <c r="AC97" s="1"/>
      <c r="AD97" s="1"/>
      <c r="AE97" s="1"/>
    </row>
    <row r="98" spans="1:31" ht="15.75" customHeight="1">
      <c r="A98" s="1"/>
      <c r="B98" s="1"/>
      <c r="C98" s="1"/>
      <c r="D98" s="1"/>
      <c r="E98" s="1"/>
      <c r="F98" s="1"/>
      <c r="G98" s="1"/>
      <c r="H98" s="1"/>
      <c r="I98" s="6"/>
      <c r="J98" s="1"/>
      <c r="K98" s="6"/>
      <c r="L98" s="1"/>
      <c r="M98" s="1"/>
      <c r="N98" s="1"/>
      <c r="O98" s="1"/>
      <c r="P98" s="1"/>
      <c r="Q98" s="1"/>
      <c r="R98" s="1"/>
      <c r="S98" s="1"/>
      <c r="T98" s="1"/>
      <c r="U98" s="1"/>
      <c r="V98" s="1"/>
      <c r="W98" s="1"/>
      <c r="X98" s="1"/>
      <c r="Y98" s="1"/>
      <c r="Z98" s="1"/>
      <c r="AA98" s="1"/>
      <c r="AB98" s="1"/>
      <c r="AC98" s="1"/>
      <c r="AD98" s="1"/>
      <c r="AE98" s="1"/>
    </row>
    <row r="99" spans="1:31" ht="15.75" customHeight="1">
      <c r="A99" s="1"/>
      <c r="B99" s="1"/>
      <c r="C99" s="1"/>
      <c r="D99" s="1"/>
      <c r="E99" s="1"/>
      <c r="F99" s="1"/>
      <c r="G99" s="1"/>
      <c r="H99" s="1"/>
      <c r="I99" s="6"/>
      <c r="J99" s="1"/>
      <c r="K99" s="6"/>
      <c r="L99" s="1"/>
      <c r="M99" s="1"/>
      <c r="N99" s="1"/>
      <c r="O99" s="1"/>
      <c r="P99" s="1"/>
      <c r="Q99" s="1"/>
      <c r="R99" s="1"/>
      <c r="S99" s="1"/>
      <c r="T99" s="1"/>
      <c r="U99" s="1"/>
      <c r="V99" s="1"/>
      <c r="W99" s="1"/>
      <c r="X99" s="1"/>
      <c r="Y99" s="1"/>
      <c r="Z99" s="1"/>
      <c r="AA99" s="1"/>
      <c r="AB99" s="1"/>
      <c r="AC99" s="1"/>
      <c r="AD99" s="1"/>
      <c r="AE99" s="1"/>
    </row>
    <row r="100" spans="1:31" ht="15.75" customHeight="1">
      <c r="A100" s="1"/>
      <c r="G100" s="1"/>
      <c r="H100" s="1"/>
      <c r="I100" s="6"/>
      <c r="J100" s="1"/>
      <c r="K100" s="6"/>
      <c r="L100" s="1"/>
      <c r="M100" s="1"/>
      <c r="N100" s="1"/>
      <c r="O100" s="1"/>
      <c r="P100" s="1"/>
      <c r="Q100" s="1"/>
      <c r="R100" s="1"/>
      <c r="S100" s="1"/>
      <c r="T100" s="1"/>
      <c r="U100" s="1"/>
      <c r="V100" s="1"/>
      <c r="W100" s="1"/>
      <c r="X100" s="1"/>
      <c r="Y100" s="1"/>
      <c r="Z100" s="1"/>
      <c r="AA100" s="1"/>
      <c r="AB100" s="1"/>
      <c r="AC100" s="1"/>
      <c r="AD100" s="1"/>
      <c r="AE100" s="1"/>
    </row>
    <row r="101" spans="1:31" ht="15.75" customHeight="1">
      <c r="A101" s="1"/>
      <c r="H101" s="37"/>
      <c r="I101" s="38"/>
      <c r="J101" s="37"/>
      <c r="K101" s="38"/>
    </row>
    <row r="102" spans="1:31" ht="15.75" customHeight="1">
      <c r="A102" s="1"/>
      <c r="H102" s="37"/>
      <c r="I102" s="38"/>
      <c r="J102" s="37"/>
      <c r="K102" s="38"/>
    </row>
    <row r="103" spans="1:31" ht="15.75" customHeight="1">
      <c r="A103" s="1"/>
      <c r="H103" s="37"/>
      <c r="I103" s="38"/>
      <c r="J103" s="37"/>
      <c r="K103" s="38"/>
    </row>
    <row r="104" spans="1:31" ht="15.75" customHeight="1">
      <c r="A104" s="1"/>
      <c r="H104" s="37"/>
      <c r="I104" s="38"/>
      <c r="J104" s="37"/>
      <c r="K104" s="38"/>
    </row>
    <row r="105" spans="1:31" ht="15.75" customHeight="1">
      <c r="A105" s="1"/>
      <c r="H105" s="37"/>
      <c r="I105" s="38"/>
      <c r="J105" s="37"/>
      <c r="K105" s="38"/>
    </row>
    <row r="106" spans="1:31" ht="15.75" customHeight="1">
      <c r="A106" s="1"/>
      <c r="H106" s="37"/>
      <c r="I106" s="38"/>
      <c r="J106" s="37"/>
      <c r="K106" s="38"/>
    </row>
    <row r="107" spans="1:31" ht="15.75" customHeight="1">
      <c r="A107" s="1"/>
      <c r="H107" s="37"/>
      <c r="I107" s="38"/>
      <c r="J107" s="37"/>
      <c r="K107" s="38"/>
    </row>
    <row r="108" spans="1:31" ht="15.75" customHeight="1">
      <c r="A108" s="1"/>
      <c r="H108" s="37"/>
      <c r="I108" s="38"/>
      <c r="J108" s="37"/>
      <c r="K108" s="38"/>
    </row>
    <row r="109" spans="1:31" ht="15.75" customHeight="1">
      <c r="A109" s="1"/>
      <c r="H109" s="37"/>
      <c r="I109" s="38"/>
      <c r="J109" s="37"/>
      <c r="K109" s="38"/>
    </row>
    <row r="110" spans="1:31" ht="15.75" customHeight="1">
      <c r="A110" s="1"/>
      <c r="H110" s="37"/>
      <c r="I110" s="38"/>
      <c r="J110" s="37"/>
      <c r="K110" s="38"/>
    </row>
    <row r="111" spans="1:31" ht="15.75" customHeight="1">
      <c r="A111" s="1"/>
      <c r="H111" s="37"/>
      <c r="I111" s="38"/>
      <c r="J111" s="37"/>
      <c r="K111" s="38"/>
    </row>
    <row r="112" spans="1:31" ht="15.75" customHeight="1">
      <c r="A112" s="1"/>
      <c r="H112" s="37"/>
      <c r="I112" s="38"/>
      <c r="J112" s="37"/>
      <c r="K112" s="38"/>
    </row>
    <row r="113" spans="1:11" ht="15.75" customHeight="1">
      <c r="A113" s="1"/>
      <c r="H113" s="37"/>
      <c r="I113" s="38"/>
      <c r="J113" s="37"/>
      <c r="K113" s="38"/>
    </row>
    <row r="114" spans="1:11" ht="15.75" customHeight="1">
      <c r="A114" s="1"/>
      <c r="H114" s="37"/>
      <c r="I114" s="38"/>
      <c r="J114" s="37"/>
      <c r="K114" s="38"/>
    </row>
    <row r="115" spans="1:11" ht="15.75" customHeight="1">
      <c r="A115" s="1"/>
      <c r="H115" s="37"/>
      <c r="I115" s="38"/>
      <c r="J115" s="37"/>
      <c r="K115" s="38"/>
    </row>
    <row r="116" spans="1:11" ht="15.75" customHeight="1">
      <c r="A116" s="1"/>
      <c r="H116" s="37"/>
      <c r="I116" s="38"/>
      <c r="J116" s="37"/>
      <c r="K116" s="38"/>
    </row>
    <row r="117" spans="1:11" ht="15.75" customHeight="1">
      <c r="A117" s="1"/>
      <c r="H117" s="37"/>
      <c r="I117" s="38"/>
      <c r="J117" s="37"/>
      <c r="K117" s="38"/>
    </row>
    <row r="118" spans="1:11" ht="15.75" customHeight="1">
      <c r="A118" s="1"/>
      <c r="H118" s="37"/>
      <c r="I118" s="38"/>
      <c r="J118" s="37"/>
      <c r="K118" s="38"/>
    </row>
    <row r="119" spans="1:11" ht="15.75" customHeight="1">
      <c r="A119" s="1"/>
      <c r="H119" s="37"/>
      <c r="I119" s="38"/>
      <c r="J119" s="37"/>
      <c r="K119" s="38"/>
    </row>
    <row r="120" spans="1:11" ht="15.75" customHeight="1">
      <c r="A120" s="1"/>
      <c r="H120" s="37"/>
      <c r="I120" s="38"/>
      <c r="J120" s="37"/>
      <c r="K120" s="38"/>
    </row>
    <row r="121" spans="1:11" ht="15.75" customHeight="1">
      <c r="A121" s="1"/>
      <c r="H121" s="37"/>
      <c r="I121" s="38"/>
      <c r="J121" s="37"/>
      <c r="K121" s="38"/>
    </row>
    <row r="122" spans="1:11" ht="15.75" customHeight="1">
      <c r="A122" s="1"/>
      <c r="H122" s="37"/>
      <c r="I122" s="38"/>
      <c r="J122" s="37"/>
      <c r="K122" s="38"/>
    </row>
    <row r="123" spans="1:11" ht="15.75" customHeight="1">
      <c r="A123" s="1"/>
      <c r="H123" s="37"/>
      <c r="I123" s="38"/>
      <c r="J123" s="37"/>
      <c r="K123" s="38"/>
    </row>
    <row r="124" spans="1:11" ht="15.75" customHeight="1">
      <c r="A124" s="1"/>
      <c r="H124" s="37"/>
      <c r="I124" s="38"/>
      <c r="J124" s="37"/>
      <c r="K124" s="38"/>
    </row>
    <row r="125" spans="1:11" ht="15.75" customHeight="1">
      <c r="A125" s="1"/>
      <c r="H125" s="37"/>
      <c r="I125" s="38"/>
      <c r="J125" s="37"/>
      <c r="K125" s="38"/>
    </row>
    <row r="126" spans="1:11" ht="15.75" customHeight="1">
      <c r="A126" s="1"/>
      <c r="H126" s="37"/>
      <c r="I126" s="38"/>
      <c r="J126" s="37"/>
      <c r="K126" s="38"/>
    </row>
    <row r="127" spans="1:11" ht="15.75" customHeight="1">
      <c r="A127" s="1"/>
      <c r="H127" s="37"/>
      <c r="I127" s="38"/>
      <c r="J127" s="37"/>
      <c r="K127" s="38"/>
    </row>
    <row r="128" spans="1:11" ht="15.75" customHeight="1">
      <c r="A128" s="1"/>
      <c r="H128" s="37"/>
      <c r="I128" s="38"/>
      <c r="J128" s="37"/>
      <c r="K128" s="38"/>
    </row>
    <row r="129" spans="1:11" ht="15.75" customHeight="1">
      <c r="A129" s="1"/>
      <c r="H129" s="37"/>
      <c r="I129" s="38"/>
      <c r="J129" s="37"/>
      <c r="K129" s="38"/>
    </row>
    <row r="130" spans="1:11" ht="15.75" customHeight="1">
      <c r="A130" s="1"/>
      <c r="H130" s="37"/>
      <c r="I130" s="38"/>
      <c r="J130" s="37"/>
      <c r="K130" s="38"/>
    </row>
    <row r="131" spans="1:11" ht="15.75" customHeight="1">
      <c r="A131" s="1"/>
      <c r="H131" s="37"/>
      <c r="I131" s="38"/>
      <c r="J131" s="37"/>
      <c r="K131" s="38"/>
    </row>
    <row r="132" spans="1:11" ht="15.75" customHeight="1">
      <c r="A132" s="1"/>
      <c r="H132" s="37"/>
      <c r="I132" s="38"/>
      <c r="J132" s="37"/>
      <c r="K132" s="38"/>
    </row>
    <row r="133" spans="1:11" ht="15.75" customHeight="1">
      <c r="A133" s="1"/>
      <c r="H133" s="37"/>
      <c r="I133" s="38"/>
      <c r="J133" s="37"/>
      <c r="K133" s="38"/>
    </row>
    <row r="134" spans="1:11" ht="15.75" customHeight="1">
      <c r="A134" s="1"/>
      <c r="H134" s="37"/>
      <c r="I134" s="38"/>
      <c r="J134" s="37"/>
      <c r="K134" s="38"/>
    </row>
    <row r="135" spans="1:11" ht="15.75" customHeight="1">
      <c r="A135" s="1"/>
      <c r="H135" s="37"/>
      <c r="I135" s="38"/>
      <c r="J135" s="37"/>
      <c r="K135" s="38"/>
    </row>
    <row r="136" spans="1:11" ht="15.75" customHeight="1">
      <c r="A136" s="1"/>
      <c r="H136" s="37"/>
      <c r="I136" s="38"/>
      <c r="J136" s="37"/>
      <c r="K136" s="38"/>
    </row>
    <row r="137" spans="1:11" ht="15.75" customHeight="1">
      <c r="A137" s="1"/>
      <c r="H137" s="37"/>
      <c r="I137" s="38"/>
      <c r="J137" s="37"/>
      <c r="K137" s="38"/>
    </row>
    <row r="138" spans="1:11" ht="15.75" customHeight="1">
      <c r="A138" s="1"/>
      <c r="H138" s="37"/>
      <c r="I138" s="38"/>
      <c r="J138" s="37"/>
      <c r="K138" s="38"/>
    </row>
    <row r="139" spans="1:11" ht="15.75" customHeight="1">
      <c r="A139" s="1"/>
      <c r="H139" s="37"/>
      <c r="I139" s="38"/>
      <c r="J139" s="37"/>
      <c r="K139" s="38"/>
    </row>
    <row r="140" spans="1:11" ht="15.75" customHeight="1">
      <c r="A140" s="1"/>
      <c r="H140" s="37"/>
      <c r="I140" s="38"/>
      <c r="J140" s="37"/>
      <c r="K140" s="38"/>
    </row>
    <row r="141" spans="1:11" ht="15.75" customHeight="1">
      <c r="A141" s="1"/>
      <c r="H141" s="37"/>
      <c r="I141" s="38"/>
      <c r="J141" s="37"/>
      <c r="K141" s="38"/>
    </row>
    <row r="142" spans="1:11" ht="15.75" customHeight="1">
      <c r="A142" s="1"/>
      <c r="H142" s="37"/>
      <c r="I142" s="38"/>
      <c r="J142" s="37"/>
      <c r="K142" s="38"/>
    </row>
    <row r="143" spans="1:11" ht="15.75" customHeight="1">
      <c r="A143" s="1"/>
      <c r="H143" s="37"/>
      <c r="I143" s="38"/>
      <c r="J143" s="37"/>
      <c r="K143" s="38"/>
    </row>
    <row r="144" spans="1:11" ht="15.75" customHeight="1">
      <c r="A144" s="1"/>
      <c r="H144" s="37"/>
      <c r="I144" s="38"/>
      <c r="J144" s="37"/>
      <c r="K144" s="38"/>
    </row>
    <row r="145" spans="1:11" ht="15.75" customHeight="1">
      <c r="A145" s="1"/>
      <c r="H145" s="37"/>
      <c r="I145" s="38"/>
      <c r="J145" s="37"/>
      <c r="K145" s="38"/>
    </row>
    <row r="146" spans="1:11" ht="15.75" customHeight="1">
      <c r="A146" s="1"/>
      <c r="H146" s="37"/>
      <c r="I146" s="38"/>
      <c r="J146" s="37"/>
      <c r="K146" s="38"/>
    </row>
    <row r="147" spans="1:11" ht="15.75" customHeight="1">
      <c r="A147" s="1"/>
      <c r="H147" s="37"/>
      <c r="I147" s="38"/>
      <c r="J147" s="37"/>
      <c r="K147" s="38"/>
    </row>
    <row r="148" spans="1:11" ht="15.75" customHeight="1">
      <c r="A148" s="1"/>
      <c r="H148" s="37"/>
      <c r="I148" s="38"/>
      <c r="J148" s="37"/>
      <c r="K148" s="38"/>
    </row>
    <row r="149" spans="1:11" ht="15.75" customHeight="1">
      <c r="A149" s="1"/>
      <c r="H149" s="37"/>
      <c r="I149" s="38"/>
      <c r="J149" s="37"/>
      <c r="K149" s="38"/>
    </row>
    <row r="150" spans="1:11" ht="15.75" customHeight="1">
      <c r="A150" s="1"/>
      <c r="H150" s="37"/>
      <c r="I150" s="38"/>
      <c r="J150" s="37"/>
      <c r="K150" s="38"/>
    </row>
    <row r="151" spans="1:11" ht="15.75" customHeight="1">
      <c r="A151" s="1"/>
      <c r="H151" s="37"/>
      <c r="I151" s="38"/>
      <c r="J151" s="37"/>
      <c r="K151" s="38"/>
    </row>
    <row r="152" spans="1:11" ht="15.75" customHeight="1">
      <c r="A152" s="1"/>
      <c r="H152" s="37"/>
      <c r="I152" s="38"/>
      <c r="J152" s="37"/>
      <c r="K152" s="38"/>
    </row>
    <row r="153" spans="1:11" ht="15.75" customHeight="1">
      <c r="A153" s="1"/>
      <c r="H153" s="37"/>
      <c r="I153" s="38"/>
      <c r="J153" s="37"/>
      <c r="K153" s="38"/>
    </row>
    <row r="154" spans="1:11" ht="15.75" customHeight="1">
      <c r="A154" s="1"/>
      <c r="H154" s="37"/>
      <c r="I154" s="38"/>
      <c r="J154" s="37"/>
      <c r="K154" s="38"/>
    </row>
    <row r="155" spans="1:11" ht="15.75" customHeight="1">
      <c r="A155" s="1"/>
      <c r="H155" s="37"/>
      <c r="I155" s="38"/>
      <c r="J155" s="37"/>
      <c r="K155" s="38"/>
    </row>
    <row r="156" spans="1:11" ht="15.75" customHeight="1">
      <c r="A156" s="1"/>
      <c r="H156" s="37"/>
      <c r="I156" s="38"/>
      <c r="J156" s="37"/>
      <c r="K156" s="38"/>
    </row>
    <row r="157" spans="1:11" ht="15.75" customHeight="1">
      <c r="A157" s="1"/>
      <c r="H157" s="37"/>
      <c r="I157" s="38"/>
      <c r="J157" s="37"/>
      <c r="K157" s="38"/>
    </row>
    <row r="158" spans="1:11" ht="15.75" customHeight="1">
      <c r="A158" s="1"/>
      <c r="H158" s="37"/>
      <c r="I158" s="38"/>
      <c r="J158" s="37"/>
      <c r="K158" s="38"/>
    </row>
    <row r="159" spans="1:11" ht="15.75" customHeight="1">
      <c r="A159" s="1"/>
      <c r="H159" s="37"/>
      <c r="I159" s="38"/>
      <c r="J159" s="37"/>
      <c r="K159" s="38"/>
    </row>
    <row r="160" spans="1:11" ht="15.75" customHeight="1">
      <c r="A160" s="1"/>
      <c r="H160" s="37"/>
      <c r="I160" s="38"/>
      <c r="J160" s="37"/>
      <c r="K160" s="38"/>
    </row>
    <row r="161" spans="1:11" ht="15.75" customHeight="1">
      <c r="A161" s="1"/>
      <c r="H161" s="37"/>
      <c r="I161" s="38"/>
      <c r="J161" s="37"/>
      <c r="K161" s="38"/>
    </row>
    <row r="162" spans="1:11" ht="15.75" customHeight="1">
      <c r="A162" s="1"/>
      <c r="H162" s="37"/>
      <c r="I162" s="38"/>
      <c r="J162" s="37"/>
      <c r="K162" s="38"/>
    </row>
    <row r="163" spans="1:11" ht="15.75" customHeight="1">
      <c r="A163" s="1"/>
      <c r="H163" s="37"/>
      <c r="I163" s="38"/>
      <c r="J163" s="37"/>
      <c r="K163" s="38"/>
    </row>
    <row r="164" spans="1:11" ht="15.75" customHeight="1">
      <c r="A164" s="1"/>
      <c r="H164" s="37"/>
      <c r="I164" s="38"/>
      <c r="J164" s="37"/>
      <c r="K164" s="38"/>
    </row>
    <row r="165" spans="1:11" ht="15.75" customHeight="1">
      <c r="A165" s="1"/>
      <c r="H165" s="37"/>
      <c r="I165" s="38"/>
      <c r="J165" s="37"/>
      <c r="K165" s="38"/>
    </row>
    <row r="166" spans="1:11" ht="15.75" customHeight="1">
      <c r="A166" s="1"/>
      <c r="H166" s="37"/>
      <c r="I166" s="38"/>
      <c r="J166" s="37"/>
      <c r="K166" s="38"/>
    </row>
    <row r="167" spans="1:11" ht="15.75" customHeight="1">
      <c r="A167" s="1"/>
      <c r="H167" s="37"/>
      <c r="I167" s="38"/>
      <c r="J167" s="37"/>
      <c r="K167" s="38"/>
    </row>
    <row r="168" spans="1:11" ht="15.75" customHeight="1">
      <c r="A168" s="1"/>
      <c r="H168" s="37"/>
      <c r="I168" s="38"/>
      <c r="J168" s="37"/>
      <c r="K168" s="38"/>
    </row>
    <row r="169" spans="1:11" ht="15.75" customHeight="1">
      <c r="A169" s="1"/>
      <c r="H169" s="37"/>
      <c r="I169" s="38"/>
      <c r="J169" s="37"/>
      <c r="K169" s="38"/>
    </row>
    <row r="170" spans="1:11" ht="15.75" customHeight="1">
      <c r="A170" s="1"/>
      <c r="H170" s="37"/>
      <c r="I170" s="38"/>
      <c r="J170" s="37"/>
      <c r="K170" s="38"/>
    </row>
    <row r="171" spans="1:11" ht="15.75" customHeight="1">
      <c r="A171" s="1"/>
      <c r="H171" s="37"/>
      <c r="I171" s="38"/>
      <c r="J171" s="37"/>
      <c r="K171" s="38"/>
    </row>
    <row r="172" spans="1:11" ht="15.75" customHeight="1">
      <c r="A172" s="1"/>
      <c r="H172" s="37"/>
      <c r="I172" s="38"/>
      <c r="J172" s="37"/>
      <c r="K172" s="38"/>
    </row>
    <row r="173" spans="1:11" ht="15.75" customHeight="1">
      <c r="A173" s="1"/>
      <c r="H173" s="37"/>
      <c r="I173" s="38"/>
      <c r="J173" s="37"/>
      <c r="K173" s="38"/>
    </row>
    <row r="174" spans="1:11" ht="15.75" customHeight="1">
      <c r="A174" s="1"/>
      <c r="H174" s="37"/>
      <c r="I174" s="38"/>
      <c r="J174" s="37"/>
      <c r="K174" s="38"/>
    </row>
    <row r="175" spans="1:11" ht="15.75" customHeight="1">
      <c r="A175" s="1"/>
      <c r="H175" s="37"/>
      <c r="I175" s="38"/>
      <c r="J175" s="37"/>
      <c r="K175" s="38"/>
    </row>
    <row r="176" spans="1:11" ht="15.75" customHeight="1">
      <c r="A176" s="1"/>
      <c r="H176" s="37"/>
      <c r="I176" s="38"/>
      <c r="J176" s="37"/>
      <c r="K176" s="38"/>
    </row>
    <row r="177" spans="1:11" ht="15.75" customHeight="1">
      <c r="A177" s="1"/>
      <c r="H177" s="37"/>
      <c r="I177" s="38"/>
      <c r="J177" s="37"/>
      <c r="K177" s="38"/>
    </row>
    <row r="178" spans="1:11" ht="15.75" customHeight="1">
      <c r="A178" s="1"/>
      <c r="H178" s="37"/>
      <c r="I178" s="38"/>
      <c r="J178" s="37"/>
      <c r="K178" s="38"/>
    </row>
    <row r="179" spans="1:11" ht="15.75" customHeight="1">
      <c r="A179" s="1"/>
      <c r="H179" s="37"/>
      <c r="I179" s="38"/>
      <c r="J179" s="37"/>
      <c r="K179" s="38"/>
    </row>
    <row r="180" spans="1:11" ht="15.75" customHeight="1">
      <c r="A180" s="1"/>
      <c r="H180" s="37"/>
      <c r="I180" s="38"/>
      <c r="J180" s="37"/>
      <c r="K180" s="38"/>
    </row>
    <row r="181" spans="1:11" ht="15.75" customHeight="1">
      <c r="A181" s="1"/>
      <c r="H181" s="37"/>
      <c r="I181" s="38"/>
      <c r="J181" s="37"/>
      <c r="K181" s="38"/>
    </row>
    <row r="182" spans="1:11" ht="15.75" customHeight="1">
      <c r="A182" s="1"/>
      <c r="H182" s="37"/>
      <c r="I182" s="38"/>
      <c r="J182" s="37"/>
      <c r="K182" s="38"/>
    </row>
    <row r="183" spans="1:11" ht="15.75" customHeight="1">
      <c r="A183" s="1"/>
      <c r="H183" s="37"/>
      <c r="I183" s="38"/>
      <c r="J183" s="37"/>
      <c r="K183" s="38"/>
    </row>
    <row r="184" spans="1:11" ht="15.75" customHeight="1">
      <c r="A184" s="1"/>
      <c r="H184" s="37"/>
      <c r="I184" s="38"/>
      <c r="J184" s="37"/>
      <c r="K184" s="38"/>
    </row>
    <row r="185" spans="1:11" ht="15.75" customHeight="1">
      <c r="A185" s="1"/>
      <c r="H185" s="37"/>
      <c r="I185" s="38"/>
      <c r="J185" s="37"/>
      <c r="K185" s="38"/>
    </row>
    <row r="186" spans="1:11" ht="15.75" customHeight="1">
      <c r="A186" s="1"/>
      <c r="H186" s="37"/>
      <c r="I186" s="38"/>
      <c r="J186" s="37"/>
      <c r="K186" s="38"/>
    </row>
    <row r="187" spans="1:11" ht="15.75" customHeight="1">
      <c r="A187" s="1"/>
      <c r="H187" s="37"/>
      <c r="I187" s="38"/>
      <c r="J187" s="37"/>
      <c r="K187" s="38"/>
    </row>
    <row r="188" spans="1:11" ht="15.75" customHeight="1">
      <c r="A188" s="1"/>
      <c r="H188" s="37"/>
      <c r="I188" s="38"/>
      <c r="J188" s="37"/>
      <c r="K188" s="38"/>
    </row>
    <row r="189" spans="1:11" ht="15.75" customHeight="1">
      <c r="A189" s="1"/>
      <c r="H189" s="37"/>
      <c r="I189" s="38"/>
      <c r="J189" s="37"/>
      <c r="K189" s="38"/>
    </row>
    <row r="190" spans="1:11" ht="15.75" customHeight="1">
      <c r="A190" s="1"/>
      <c r="H190" s="37"/>
      <c r="I190" s="38"/>
      <c r="J190" s="37"/>
      <c r="K190" s="38"/>
    </row>
    <row r="191" spans="1:11" ht="15.75" customHeight="1">
      <c r="A191" s="1"/>
      <c r="H191" s="37"/>
      <c r="I191" s="38"/>
      <c r="J191" s="37"/>
      <c r="K191" s="38"/>
    </row>
    <row r="192" spans="1:11" ht="15.75" customHeight="1">
      <c r="A192" s="1"/>
      <c r="H192" s="37"/>
      <c r="I192" s="38"/>
      <c r="J192" s="37"/>
      <c r="K192" s="38"/>
    </row>
    <row r="193" spans="1:11" ht="15.75" customHeight="1">
      <c r="A193" s="1"/>
      <c r="H193" s="37"/>
      <c r="I193" s="38"/>
      <c r="J193" s="37"/>
      <c r="K193" s="38"/>
    </row>
    <row r="194" spans="1:11" ht="15.75" customHeight="1">
      <c r="A194" s="1"/>
      <c r="H194" s="37"/>
      <c r="I194" s="38"/>
      <c r="J194" s="37"/>
      <c r="K194" s="38"/>
    </row>
    <row r="195" spans="1:11" ht="15.75" customHeight="1">
      <c r="A195" s="1"/>
      <c r="H195" s="37"/>
      <c r="I195" s="38"/>
      <c r="J195" s="37"/>
      <c r="K195" s="38"/>
    </row>
    <row r="196" spans="1:11" ht="15.75" customHeight="1">
      <c r="A196" s="1"/>
      <c r="H196" s="37"/>
      <c r="I196" s="38"/>
      <c r="J196" s="37"/>
      <c r="K196" s="38"/>
    </row>
    <row r="197" spans="1:11" ht="15.75" customHeight="1">
      <c r="A197" s="1"/>
      <c r="H197" s="37"/>
      <c r="I197" s="38"/>
      <c r="J197" s="37"/>
      <c r="K197" s="38"/>
    </row>
    <row r="198" spans="1:11" ht="15.75" customHeight="1">
      <c r="A198" s="1"/>
      <c r="H198" s="37"/>
      <c r="I198" s="38"/>
      <c r="J198" s="37"/>
      <c r="K198" s="38"/>
    </row>
    <row r="199" spans="1:11" ht="15.75" customHeight="1">
      <c r="A199" s="1"/>
      <c r="H199" s="37"/>
      <c r="I199" s="38"/>
      <c r="J199" s="37"/>
      <c r="K199" s="38"/>
    </row>
    <row r="200" spans="1:11" ht="15.75" customHeight="1">
      <c r="A200" s="1"/>
      <c r="H200" s="37"/>
      <c r="I200" s="38"/>
      <c r="J200" s="37"/>
      <c r="K200" s="38"/>
    </row>
    <row r="201" spans="1:11" ht="15.75" customHeight="1">
      <c r="A201" s="1"/>
      <c r="H201" s="37"/>
      <c r="I201" s="38"/>
      <c r="J201" s="37"/>
      <c r="K201" s="38"/>
    </row>
    <row r="202" spans="1:11" ht="15.75" customHeight="1">
      <c r="A202" s="1"/>
      <c r="H202" s="37"/>
      <c r="I202" s="38"/>
      <c r="J202" s="37"/>
      <c r="K202" s="38"/>
    </row>
    <row r="203" spans="1:11" ht="15.75" customHeight="1">
      <c r="A203" s="1"/>
      <c r="H203" s="37"/>
      <c r="I203" s="38"/>
      <c r="J203" s="37"/>
      <c r="K203" s="38"/>
    </row>
    <row r="204" spans="1:11" ht="15.75" customHeight="1">
      <c r="A204" s="1"/>
      <c r="H204" s="37"/>
      <c r="I204" s="38"/>
      <c r="J204" s="37"/>
      <c r="K204" s="38"/>
    </row>
    <row r="205" spans="1:11" ht="15.75" customHeight="1">
      <c r="A205" s="1"/>
      <c r="H205" s="37"/>
      <c r="I205" s="38"/>
      <c r="J205" s="37"/>
      <c r="K205" s="38"/>
    </row>
    <row r="206" spans="1:11" ht="15.75" customHeight="1">
      <c r="A206" s="1"/>
      <c r="H206" s="37"/>
      <c r="I206" s="38"/>
      <c r="J206" s="37"/>
      <c r="K206" s="38"/>
    </row>
    <row r="207" spans="1:11" ht="15.75" customHeight="1">
      <c r="A207" s="1"/>
      <c r="H207" s="37"/>
      <c r="I207" s="38"/>
      <c r="J207" s="37"/>
      <c r="K207" s="38"/>
    </row>
    <row r="208" spans="1:11" ht="15.75" customHeight="1">
      <c r="A208" s="1"/>
      <c r="H208" s="37"/>
      <c r="I208" s="38"/>
      <c r="J208" s="37"/>
      <c r="K208" s="38"/>
    </row>
    <row r="209" spans="1:11" ht="15.75" customHeight="1">
      <c r="A209" s="1"/>
      <c r="H209" s="37"/>
      <c r="I209" s="38"/>
      <c r="J209" s="37"/>
      <c r="K209" s="38"/>
    </row>
    <row r="210" spans="1:11" ht="15.75" customHeight="1">
      <c r="A210" s="1"/>
      <c r="H210" s="37"/>
      <c r="I210" s="38"/>
      <c r="J210" s="37"/>
      <c r="K210" s="38"/>
    </row>
    <row r="211" spans="1:11" ht="15.75" customHeight="1">
      <c r="A211" s="1"/>
      <c r="H211" s="37"/>
      <c r="I211" s="38"/>
      <c r="J211" s="37"/>
      <c r="K211" s="38"/>
    </row>
    <row r="212" spans="1:11" ht="15.75" customHeight="1">
      <c r="A212" s="1"/>
      <c r="H212" s="37"/>
      <c r="I212" s="38"/>
      <c r="J212" s="37"/>
      <c r="K212" s="38"/>
    </row>
    <row r="213" spans="1:11" ht="15.75" customHeight="1">
      <c r="A213" s="1"/>
      <c r="H213" s="37"/>
      <c r="I213" s="38"/>
      <c r="J213" s="37"/>
      <c r="K213" s="38"/>
    </row>
    <row r="214" spans="1:11" ht="15.75" customHeight="1">
      <c r="A214" s="1"/>
      <c r="H214" s="37"/>
      <c r="I214" s="38"/>
      <c r="J214" s="37"/>
      <c r="K214" s="38"/>
    </row>
    <row r="215" spans="1:11" ht="15.75" customHeight="1">
      <c r="A215" s="1"/>
      <c r="H215" s="37"/>
      <c r="I215" s="38"/>
      <c r="J215" s="37"/>
      <c r="K215" s="38"/>
    </row>
    <row r="216" spans="1:11" ht="15.75" customHeight="1">
      <c r="A216" s="1"/>
      <c r="H216" s="37"/>
      <c r="I216" s="38"/>
      <c r="J216" s="37"/>
      <c r="K216" s="38"/>
    </row>
    <row r="217" spans="1:11" ht="15.75" customHeight="1">
      <c r="A217" s="1"/>
      <c r="H217" s="37"/>
      <c r="I217" s="38"/>
      <c r="J217" s="37"/>
      <c r="K217" s="38"/>
    </row>
    <row r="218" spans="1:11" ht="15.75" customHeight="1">
      <c r="A218" s="1"/>
      <c r="H218" s="37"/>
      <c r="I218" s="38"/>
      <c r="J218" s="37"/>
      <c r="K218" s="38"/>
    </row>
    <row r="219" spans="1:11" ht="15.75" customHeight="1">
      <c r="A219" s="1"/>
      <c r="H219" s="37"/>
      <c r="I219" s="38"/>
      <c r="J219" s="37"/>
      <c r="K219" s="38"/>
    </row>
    <row r="220" spans="1:11" ht="15.75" customHeight="1">
      <c r="A220" s="1"/>
      <c r="H220" s="37"/>
      <c r="I220" s="38"/>
      <c r="J220" s="37"/>
      <c r="K220" s="38"/>
    </row>
    <row r="221" spans="1:11" ht="15.75" customHeight="1">
      <c r="H221" s="37"/>
      <c r="I221" s="38"/>
      <c r="J221" s="37"/>
      <c r="K221" s="38"/>
    </row>
    <row r="222" spans="1:11" ht="15.75" customHeight="1">
      <c r="H222" s="37"/>
      <c r="I222" s="38"/>
      <c r="J222" s="37"/>
      <c r="K222" s="38"/>
    </row>
    <row r="223" spans="1:11" ht="15.75" customHeight="1">
      <c r="H223" s="37"/>
      <c r="I223" s="38"/>
      <c r="J223" s="37"/>
      <c r="K223" s="38"/>
    </row>
    <row r="224" spans="1:11" ht="15.75" customHeight="1">
      <c r="H224" s="37"/>
      <c r="I224" s="38"/>
      <c r="J224" s="37"/>
      <c r="K224" s="38"/>
    </row>
    <row r="225" spans="8:11" ht="15.75" customHeight="1">
      <c r="H225" s="37"/>
      <c r="I225" s="38"/>
      <c r="J225" s="37"/>
      <c r="K225" s="38"/>
    </row>
    <row r="226" spans="8:11" ht="15.75" customHeight="1">
      <c r="H226" s="37"/>
      <c r="I226" s="38"/>
      <c r="J226" s="37"/>
      <c r="K226" s="38"/>
    </row>
    <row r="227" spans="8:11" ht="15.75" customHeight="1">
      <c r="H227" s="37"/>
      <c r="I227" s="38"/>
      <c r="J227" s="37"/>
      <c r="K227" s="38"/>
    </row>
    <row r="228" spans="8:11" ht="15.75" customHeight="1">
      <c r="H228" s="37"/>
      <c r="I228" s="38"/>
      <c r="J228" s="37"/>
      <c r="K228" s="38"/>
    </row>
    <row r="229" spans="8:11" ht="15.75" customHeight="1">
      <c r="H229" s="37"/>
      <c r="I229" s="38"/>
      <c r="J229" s="37"/>
      <c r="K229" s="38"/>
    </row>
    <row r="230" spans="8:11" ht="15.75" customHeight="1">
      <c r="H230" s="37"/>
      <c r="I230" s="38"/>
      <c r="J230" s="37"/>
      <c r="K230" s="38"/>
    </row>
    <row r="231" spans="8:11" ht="15.75" customHeight="1">
      <c r="H231" s="37"/>
      <c r="I231" s="38"/>
      <c r="J231" s="37"/>
      <c r="K231" s="38"/>
    </row>
    <row r="232" spans="8:11" ht="15.75" customHeight="1">
      <c r="H232" s="37"/>
      <c r="I232" s="38"/>
      <c r="J232" s="37"/>
      <c r="K232" s="38"/>
    </row>
    <row r="233" spans="8:11" ht="15.75" customHeight="1">
      <c r="H233" s="37"/>
      <c r="I233" s="38"/>
      <c r="J233" s="37"/>
      <c r="K233" s="38"/>
    </row>
    <row r="234" spans="8:11" ht="15.75" customHeight="1">
      <c r="H234" s="37"/>
      <c r="I234" s="38"/>
      <c r="J234" s="37"/>
      <c r="K234" s="38"/>
    </row>
    <row r="235" spans="8:11" ht="15.75" customHeight="1">
      <c r="H235" s="37"/>
      <c r="I235" s="38"/>
      <c r="J235" s="37"/>
      <c r="K235" s="38"/>
    </row>
    <row r="236" spans="8:11" ht="15.75" customHeight="1">
      <c r="H236" s="37"/>
      <c r="I236" s="38"/>
      <c r="J236" s="37"/>
      <c r="K236" s="38"/>
    </row>
    <row r="237" spans="8:11" ht="15.75" customHeight="1">
      <c r="H237" s="37"/>
      <c r="I237" s="38"/>
      <c r="J237" s="37"/>
      <c r="K237" s="38"/>
    </row>
    <row r="238" spans="8:11" ht="15.75" customHeight="1">
      <c r="H238" s="37"/>
      <c r="I238" s="38"/>
      <c r="J238" s="37"/>
      <c r="K238" s="38"/>
    </row>
    <row r="239" spans="8:11" ht="15.75" customHeight="1">
      <c r="H239" s="37"/>
      <c r="I239" s="38"/>
      <c r="J239" s="37"/>
      <c r="K239" s="38"/>
    </row>
    <row r="240" spans="8:11" ht="15.75" customHeight="1">
      <c r="H240" s="37"/>
      <c r="I240" s="38"/>
      <c r="J240" s="37"/>
      <c r="K240" s="38"/>
    </row>
    <row r="241" spans="8:11" ht="15.75" customHeight="1">
      <c r="H241" s="37"/>
      <c r="I241" s="38"/>
      <c r="J241" s="37"/>
      <c r="K241" s="38"/>
    </row>
    <row r="242" spans="8:11" ht="15.75" customHeight="1">
      <c r="H242" s="37"/>
      <c r="I242" s="38"/>
      <c r="J242" s="37"/>
      <c r="K242" s="38"/>
    </row>
    <row r="243" spans="8:11" ht="15.75" customHeight="1">
      <c r="H243" s="37"/>
      <c r="I243" s="38"/>
      <c r="J243" s="37"/>
      <c r="K243" s="38"/>
    </row>
    <row r="244" spans="8:11" ht="15.75" customHeight="1">
      <c r="H244" s="37"/>
      <c r="I244" s="38"/>
      <c r="J244" s="37"/>
      <c r="K244" s="38"/>
    </row>
    <row r="245" spans="8:11" ht="15.75" customHeight="1">
      <c r="H245" s="37"/>
      <c r="I245" s="38"/>
      <c r="J245" s="37"/>
      <c r="K245" s="38"/>
    </row>
    <row r="246" spans="8:11" ht="15.75" customHeight="1">
      <c r="H246" s="37"/>
      <c r="I246" s="38"/>
      <c r="J246" s="37"/>
      <c r="K246" s="38"/>
    </row>
    <row r="247" spans="8:11" ht="15.75" customHeight="1">
      <c r="H247" s="37"/>
      <c r="I247" s="38"/>
      <c r="J247" s="37"/>
      <c r="K247" s="38"/>
    </row>
    <row r="248" spans="8:11" ht="15.75" customHeight="1">
      <c r="H248" s="37"/>
      <c r="I248" s="38"/>
      <c r="J248" s="37"/>
      <c r="K248" s="38"/>
    </row>
    <row r="249" spans="8:11" ht="15.75" customHeight="1">
      <c r="H249" s="37"/>
      <c r="I249" s="38"/>
      <c r="J249" s="37"/>
      <c r="K249" s="38"/>
    </row>
    <row r="250" spans="8:11" ht="15.75" customHeight="1">
      <c r="H250" s="37"/>
      <c r="I250" s="38"/>
      <c r="J250" s="37"/>
      <c r="K250" s="38"/>
    </row>
    <row r="251" spans="8:11" ht="15.75" customHeight="1">
      <c r="H251" s="37"/>
      <c r="I251" s="38"/>
      <c r="J251" s="37"/>
      <c r="K251" s="38"/>
    </row>
    <row r="252" spans="8:11" ht="15.75" customHeight="1">
      <c r="H252" s="37"/>
      <c r="I252" s="38"/>
      <c r="J252" s="37"/>
      <c r="K252" s="38"/>
    </row>
    <row r="253" spans="8:11" ht="15.75" customHeight="1">
      <c r="H253" s="37"/>
      <c r="I253" s="38"/>
      <c r="J253" s="37"/>
      <c r="K253" s="38"/>
    </row>
    <row r="254" spans="8:11" ht="15.75" customHeight="1">
      <c r="H254" s="37"/>
      <c r="I254" s="38"/>
      <c r="J254" s="37"/>
      <c r="K254" s="38"/>
    </row>
    <row r="255" spans="8:11" ht="15.75" customHeight="1">
      <c r="H255" s="37"/>
      <c r="I255" s="38"/>
      <c r="J255" s="37"/>
      <c r="K255" s="38"/>
    </row>
    <row r="256" spans="8:11" ht="15.75" customHeight="1">
      <c r="H256" s="37"/>
      <c r="I256" s="38"/>
      <c r="J256" s="37"/>
      <c r="K256" s="38"/>
    </row>
    <row r="257" spans="8:11" ht="15.75" customHeight="1">
      <c r="H257" s="37"/>
      <c r="I257" s="38"/>
      <c r="J257" s="37"/>
      <c r="K257" s="38"/>
    </row>
    <row r="258" spans="8:11" ht="15.75" customHeight="1">
      <c r="H258" s="37"/>
      <c r="I258" s="38"/>
      <c r="J258" s="37"/>
      <c r="K258" s="38"/>
    </row>
    <row r="259" spans="8:11" ht="15.75" customHeight="1">
      <c r="H259" s="37"/>
      <c r="I259" s="38"/>
      <c r="J259" s="37"/>
      <c r="K259" s="38"/>
    </row>
    <row r="260" spans="8:11" ht="15.75" customHeight="1">
      <c r="H260" s="37"/>
      <c r="I260" s="38"/>
      <c r="J260" s="37"/>
      <c r="K260" s="38"/>
    </row>
    <row r="261" spans="8:11" ht="15.75" customHeight="1">
      <c r="H261" s="37"/>
      <c r="I261" s="38"/>
      <c r="J261" s="37"/>
      <c r="K261" s="38"/>
    </row>
    <row r="262" spans="8:11" ht="15.75" customHeight="1">
      <c r="H262" s="37"/>
      <c r="I262" s="38"/>
      <c r="J262" s="37"/>
      <c r="K262" s="38"/>
    </row>
    <row r="263" spans="8:11" ht="15.75" customHeight="1">
      <c r="H263" s="37"/>
      <c r="I263" s="38"/>
      <c r="J263" s="37"/>
      <c r="K263" s="38"/>
    </row>
    <row r="264" spans="8:11" ht="15.75" customHeight="1">
      <c r="H264" s="37"/>
      <c r="I264" s="38"/>
      <c r="J264" s="37"/>
      <c r="K264" s="38"/>
    </row>
    <row r="265" spans="8:11" ht="15.75" customHeight="1">
      <c r="H265" s="37"/>
      <c r="I265" s="38"/>
      <c r="J265" s="37"/>
      <c r="K265" s="38"/>
    </row>
    <row r="266" spans="8:11" ht="15.75" customHeight="1">
      <c r="H266" s="37"/>
      <c r="I266" s="38"/>
      <c r="J266" s="37"/>
      <c r="K266" s="38"/>
    </row>
    <row r="267" spans="8:11" ht="15.75" customHeight="1">
      <c r="H267" s="37"/>
      <c r="I267" s="38"/>
      <c r="J267" s="37"/>
      <c r="K267" s="38"/>
    </row>
    <row r="268" spans="8:11" ht="15.75" customHeight="1">
      <c r="H268" s="37"/>
      <c r="I268" s="38"/>
      <c r="J268" s="37"/>
      <c r="K268" s="38"/>
    </row>
    <row r="269" spans="8:11" ht="15.75" customHeight="1">
      <c r="H269" s="37"/>
      <c r="I269" s="38"/>
      <c r="J269" s="37"/>
      <c r="K269" s="38"/>
    </row>
    <row r="270" spans="8:11" ht="15.75" customHeight="1">
      <c r="H270" s="37"/>
      <c r="I270" s="38"/>
      <c r="J270" s="37"/>
      <c r="K270" s="38"/>
    </row>
    <row r="271" spans="8:11" ht="15.75" customHeight="1">
      <c r="H271" s="37"/>
      <c r="I271" s="38"/>
      <c r="J271" s="37"/>
      <c r="K271" s="38"/>
    </row>
    <row r="272" spans="8:11" ht="15.75" customHeight="1">
      <c r="H272" s="37"/>
      <c r="I272" s="38"/>
      <c r="J272" s="37"/>
      <c r="K272" s="38"/>
    </row>
    <row r="273" spans="8:11" ht="15.75" customHeight="1">
      <c r="H273" s="37"/>
      <c r="I273" s="38"/>
      <c r="J273" s="37"/>
      <c r="K273" s="38"/>
    </row>
    <row r="274" spans="8:11" ht="15.75" customHeight="1">
      <c r="H274" s="37"/>
      <c r="I274" s="38"/>
      <c r="J274" s="37"/>
      <c r="K274" s="38"/>
    </row>
    <row r="275" spans="8:11" ht="15.75" customHeight="1">
      <c r="H275" s="37"/>
      <c r="I275" s="38"/>
      <c r="J275" s="37"/>
      <c r="K275" s="38"/>
    </row>
    <row r="276" spans="8:11" ht="15.75" customHeight="1">
      <c r="H276" s="37"/>
      <c r="I276" s="38"/>
      <c r="J276" s="37"/>
      <c r="K276" s="38"/>
    </row>
    <row r="277" spans="8:11" ht="15.75" customHeight="1">
      <c r="H277" s="37"/>
      <c r="I277" s="38"/>
      <c r="J277" s="37"/>
      <c r="K277" s="38"/>
    </row>
    <row r="278" spans="8:11" ht="15.75" customHeight="1">
      <c r="H278" s="37"/>
      <c r="I278" s="38"/>
      <c r="J278" s="37"/>
      <c r="K278" s="38"/>
    </row>
    <row r="279" spans="8:11" ht="15.75" customHeight="1">
      <c r="H279" s="37"/>
      <c r="I279" s="38"/>
      <c r="J279" s="37"/>
      <c r="K279" s="38"/>
    </row>
    <row r="280" spans="8:11" ht="15.75" customHeight="1">
      <c r="H280" s="37"/>
      <c r="I280" s="38"/>
      <c r="J280" s="37"/>
      <c r="K280" s="38"/>
    </row>
    <row r="281" spans="8:11" ht="15.75" customHeight="1">
      <c r="H281" s="37"/>
      <c r="I281" s="38"/>
      <c r="J281" s="37"/>
      <c r="K281" s="38"/>
    </row>
    <row r="282" spans="8:11" ht="15.75" customHeight="1">
      <c r="H282" s="37"/>
      <c r="I282" s="38"/>
      <c r="J282" s="37"/>
      <c r="K282" s="38"/>
    </row>
    <row r="283" spans="8:11" ht="15.75" customHeight="1">
      <c r="H283" s="37"/>
      <c r="I283" s="38"/>
      <c r="J283" s="37"/>
      <c r="K283" s="38"/>
    </row>
    <row r="284" spans="8:11" ht="15.75" customHeight="1">
      <c r="H284" s="37"/>
      <c r="I284" s="38"/>
      <c r="J284" s="37"/>
      <c r="K284" s="38"/>
    </row>
    <row r="285" spans="8:11" ht="15.75" customHeight="1">
      <c r="H285" s="37"/>
      <c r="I285" s="38"/>
      <c r="J285" s="37"/>
      <c r="K285" s="38"/>
    </row>
    <row r="286" spans="8:11" ht="15.75" customHeight="1">
      <c r="H286" s="37"/>
      <c r="I286" s="38"/>
      <c r="J286" s="37"/>
      <c r="K286" s="38"/>
    </row>
    <row r="287" spans="8:11" ht="15.75" customHeight="1">
      <c r="H287" s="37"/>
      <c r="I287" s="38"/>
      <c r="J287" s="37"/>
      <c r="K287" s="38"/>
    </row>
    <row r="288" spans="8:11" ht="15.75" customHeight="1">
      <c r="H288" s="37"/>
      <c r="I288" s="38"/>
      <c r="J288" s="37"/>
      <c r="K288" s="38"/>
    </row>
    <row r="289" spans="8:11" ht="15.75" customHeight="1">
      <c r="H289" s="37"/>
      <c r="I289" s="38"/>
      <c r="J289" s="37"/>
      <c r="K289" s="38"/>
    </row>
    <row r="290" spans="8:11" ht="15.75" customHeight="1">
      <c r="H290" s="37"/>
      <c r="I290" s="38"/>
      <c r="J290" s="37"/>
      <c r="K290" s="38"/>
    </row>
    <row r="291" spans="8:11" ht="15.75" customHeight="1">
      <c r="H291" s="37"/>
      <c r="I291" s="38"/>
      <c r="J291" s="37"/>
      <c r="K291" s="38"/>
    </row>
    <row r="292" spans="8:11" ht="15.75" customHeight="1">
      <c r="H292" s="37"/>
      <c r="I292" s="38"/>
      <c r="J292" s="37"/>
      <c r="K292" s="38"/>
    </row>
    <row r="293" spans="8:11" ht="15.75" customHeight="1">
      <c r="H293" s="37"/>
      <c r="I293" s="38"/>
      <c r="J293" s="37"/>
      <c r="K293" s="38"/>
    </row>
    <row r="294" spans="8:11" ht="15.75" customHeight="1">
      <c r="H294" s="37"/>
      <c r="I294" s="38"/>
      <c r="J294" s="37"/>
      <c r="K294" s="38"/>
    </row>
    <row r="295" spans="8:11" ht="15.75" customHeight="1">
      <c r="H295" s="37"/>
      <c r="I295" s="38"/>
      <c r="J295" s="37"/>
      <c r="K295" s="38"/>
    </row>
    <row r="296" spans="8:11" ht="15.75" customHeight="1">
      <c r="H296" s="37"/>
      <c r="I296" s="38"/>
      <c r="J296" s="37"/>
      <c r="K296" s="38"/>
    </row>
    <row r="297" spans="8:11" ht="15.75" customHeight="1">
      <c r="H297" s="37"/>
      <c r="I297" s="38"/>
      <c r="J297" s="37"/>
      <c r="K297" s="38"/>
    </row>
    <row r="298" spans="8:11" ht="15.75" customHeight="1">
      <c r="H298" s="37"/>
      <c r="I298" s="38"/>
      <c r="J298" s="37"/>
      <c r="K298" s="38"/>
    </row>
    <row r="299" spans="8:11" ht="15.75" customHeight="1">
      <c r="H299" s="37"/>
      <c r="I299" s="38"/>
      <c r="J299" s="37"/>
      <c r="K299" s="38"/>
    </row>
    <row r="300" spans="8:11" ht="15.75" customHeight="1">
      <c r="H300" s="37"/>
      <c r="I300" s="38"/>
      <c r="J300" s="37"/>
      <c r="K300" s="38"/>
    </row>
    <row r="301" spans="8:11" ht="15.75" customHeight="1">
      <c r="H301" s="37"/>
      <c r="I301" s="38"/>
      <c r="J301" s="37"/>
      <c r="K301" s="38"/>
    </row>
    <row r="302" spans="8:11" ht="15.75" customHeight="1">
      <c r="H302" s="37"/>
      <c r="I302" s="38"/>
      <c r="J302" s="37"/>
      <c r="K302" s="38"/>
    </row>
    <row r="303" spans="8:11" ht="15.75" customHeight="1">
      <c r="H303" s="37"/>
      <c r="I303" s="38"/>
      <c r="J303" s="37"/>
      <c r="K303" s="38"/>
    </row>
    <row r="304" spans="8:11" ht="15.75" customHeight="1">
      <c r="H304" s="37"/>
      <c r="I304" s="38"/>
      <c r="J304" s="37"/>
      <c r="K304" s="38"/>
    </row>
    <row r="305" spans="8:11" ht="15.75" customHeight="1">
      <c r="H305" s="37"/>
      <c r="I305" s="38"/>
      <c r="J305" s="37"/>
      <c r="K305" s="38"/>
    </row>
    <row r="306" spans="8:11" ht="15.75" customHeight="1">
      <c r="H306" s="37"/>
      <c r="I306" s="38"/>
      <c r="J306" s="37"/>
      <c r="K306" s="38"/>
    </row>
    <row r="307" spans="8:11" ht="15.75" customHeight="1">
      <c r="H307" s="37"/>
      <c r="I307" s="38"/>
      <c r="J307" s="37"/>
      <c r="K307" s="38"/>
    </row>
    <row r="308" spans="8:11" ht="15.75" customHeight="1">
      <c r="H308" s="37"/>
      <c r="I308" s="38"/>
      <c r="J308" s="37"/>
      <c r="K308" s="38"/>
    </row>
    <row r="309" spans="8:11" ht="15.75" customHeight="1">
      <c r="H309" s="37"/>
      <c r="I309" s="38"/>
      <c r="J309" s="37"/>
      <c r="K309" s="38"/>
    </row>
    <row r="310" spans="8:11" ht="15.75" customHeight="1">
      <c r="H310" s="37"/>
      <c r="I310" s="38"/>
      <c r="J310" s="37"/>
      <c r="K310" s="38"/>
    </row>
    <row r="311" spans="8:11" ht="15.75" customHeight="1">
      <c r="H311" s="37"/>
      <c r="I311" s="38"/>
      <c r="J311" s="37"/>
      <c r="K311" s="38"/>
    </row>
    <row r="312" spans="8:11" ht="15.75" customHeight="1">
      <c r="H312" s="37"/>
      <c r="I312" s="38"/>
      <c r="J312" s="37"/>
      <c r="K312" s="38"/>
    </row>
    <row r="313" spans="8:11" ht="15.75" customHeight="1">
      <c r="H313" s="37"/>
      <c r="I313" s="38"/>
      <c r="J313" s="37"/>
      <c r="K313" s="38"/>
    </row>
    <row r="314" spans="8:11" ht="15.75" customHeight="1">
      <c r="H314" s="37"/>
      <c r="I314" s="38"/>
      <c r="J314" s="37"/>
      <c r="K314" s="38"/>
    </row>
    <row r="315" spans="8:11" ht="15.75" customHeight="1">
      <c r="H315" s="37"/>
      <c r="I315" s="38"/>
      <c r="J315" s="37"/>
      <c r="K315" s="38"/>
    </row>
    <row r="316" spans="8:11" ht="15.75" customHeight="1">
      <c r="H316" s="37"/>
      <c r="I316" s="38"/>
      <c r="J316" s="37"/>
      <c r="K316" s="38"/>
    </row>
    <row r="317" spans="8:11" ht="15.75" customHeight="1">
      <c r="H317" s="37"/>
      <c r="I317" s="38"/>
      <c r="J317" s="37"/>
      <c r="K317" s="38"/>
    </row>
    <row r="318" spans="8:11" ht="15.75" customHeight="1">
      <c r="H318" s="37"/>
      <c r="I318" s="38"/>
      <c r="J318" s="37"/>
      <c r="K318" s="38"/>
    </row>
    <row r="319" spans="8:11" ht="15.75" customHeight="1">
      <c r="H319" s="37"/>
      <c r="I319" s="38"/>
      <c r="J319" s="37"/>
      <c r="K319" s="38"/>
    </row>
    <row r="320" spans="8:11" ht="15.75" customHeight="1">
      <c r="H320" s="37"/>
      <c r="I320" s="38"/>
      <c r="J320" s="37"/>
      <c r="K320" s="38"/>
    </row>
    <row r="321" spans="8:11" ht="15.75" customHeight="1">
      <c r="H321" s="37"/>
      <c r="I321" s="38"/>
      <c r="J321" s="37"/>
      <c r="K321" s="38"/>
    </row>
    <row r="322" spans="8:11" ht="15.75" customHeight="1">
      <c r="H322" s="37"/>
      <c r="I322" s="38"/>
      <c r="J322" s="37"/>
      <c r="K322" s="38"/>
    </row>
    <row r="323" spans="8:11" ht="15.75" customHeight="1">
      <c r="H323" s="37"/>
      <c r="I323" s="38"/>
      <c r="J323" s="37"/>
      <c r="K323" s="38"/>
    </row>
    <row r="324" spans="8:11" ht="15.75" customHeight="1">
      <c r="H324" s="37"/>
      <c r="I324" s="38"/>
      <c r="J324" s="37"/>
      <c r="K324" s="38"/>
    </row>
    <row r="325" spans="8:11" ht="15.75" customHeight="1">
      <c r="H325" s="37"/>
      <c r="I325" s="38"/>
      <c r="J325" s="37"/>
      <c r="K325" s="38"/>
    </row>
    <row r="326" spans="8:11" ht="15.75" customHeight="1">
      <c r="H326" s="37"/>
      <c r="I326" s="38"/>
      <c r="J326" s="37"/>
      <c r="K326" s="38"/>
    </row>
    <row r="327" spans="8:11" ht="15.75" customHeight="1">
      <c r="H327" s="37"/>
      <c r="I327" s="38"/>
      <c r="J327" s="37"/>
      <c r="K327" s="38"/>
    </row>
    <row r="328" spans="8:11" ht="15.75" customHeight="1">
      <c r="H328" s="37"/>
      <c r="I328" s="38"/>
      <c r="J328" s="37"/>
      <c r="K328" s="38"/>
    </row>
    <row r="329" spans="8:11" ht="15.75" customHeight="1">
      <c r="H329" s="37"/>
      <c r="I329" s="38"/>
      <c r="J329" s="37"/>
      <c r="K329" s="38"/>
    </row>
    <row r="330" spans="8:11" ht="15.75" customHeight="1">
      <c r="H330" s="37"/>
      <c r="I330" s="38"/>
      <c r="J330" s="37"/>
      <c r="K330" s="38"/>
    </row>
    <row r="331" spans="8:11" ht="15.75" customHeight="1">
      <c r="H331" s="37"/>
      <c r="I331" s="38"/>
      <c r="J331" s="37"/>
      <c r="K331" s="38"/>
    </row>
    <row r="332" spans="8:11" ht="15.75" customHeight="1">
      <c r="H332" s="37"/>
      <c r="I332" s="38"/>
      <c r="J332" s="37"/>
      <c r="K332" s="38"/>
    </row>
    <row r="333" spans="8:11" ht="15.75" customHeight="1">
      <c r="H333" s="37"/>
      <c r="I333" s="38"/>
      <c r="J333" s="37"/>
      <c r="K333" s="38"/>
    </row>
    <row r="334" spans="8:11" ht="15.75" customHeight="1">
      <c r="H334" s="37"/>
      <c r="I334" s="38"/>
      <c r="J334" s="37"/>
      <c r="K334" s="38"/>
    </row>
    <row r="335" spans="8:11" ht="15.75" customHeight="1">
      <c r="H335" s="37"/>
      <c r="I335" s="38"/>
      <c r="J335" s="37"/>
      <c r="K335" s="38"/>
    </row>
    <row r="336" spans="8:11" ht="15.75" customHeight="1">
      <c r="H336" s="37"/>
      <c r="I336" s="38"/>
      <c r="J336" s="37"/>
      <c r="K336" s="38"/>
    </row>
    <row r="337" spans="8:11" ht="15.75" customHeight="1">
      <c r="H337" s="37"/>
      <c r="I337" s="38"/>
      <c r="J337" s="37"/>
      <c r="K337" s="38"/>
    </row>
    <row r="338" spans="8:11" ht="15.75" customHeight="1">
      <c r="H338" s="37"/>
      <c r="I338" s="38"/>
      <c r="J338" s="37"/>
      <c r="K338" s="38"/>
    </row>
    <row r="339" spans="8:11" ht="15.75" customHeight="1">
      <c r="H339" s="37"/>
      <c r="I339" s="38"/>
      <c r="J339" s="37"/>
      <c r="K339" s="38"/>
    </row>
    <row r="340" spans="8:11" ht="15.75" customHeight="1">
      <c r="H340" s="37"/>
      <c r="I340" s="38"/>
      <c r="J340" s="37"/>
      <c r="K340" s="38"/>
    </row>
    <row r="341" spans="8:11" ht="15.75" customHeight="1">
      <c r="H341" s="37"/>
      <c r="I341" s="38"/>
      <c r="J341" s="37"/>
      <c r="K341" s="38"/>
    </row>
    <row r="342" spans="8:11" ht="15.75" customHeight="1">
      <c r="H342" s="37"/>
      <c r="I342" s="38"/>
      <c r="J342" s="37"/>
      <c r="K342" s="38"/>
    </row>
    <row r="343" spans="8:11" ht="15.75" customHeight="1">
      <c r="H343" s="37"/>
      <c r="I343" s="38"/>
      <c r="J343" s="37"/>
      <c r="K343" s="38"/>
    </row>
    <row r="344" spans="8:11" ht="15.75" customHeight="1">
      <c r="H344" s="37"/>
      <c r="I344" s="38"/>
      <c r="J344" s="37"/>
      <c r="K344" s="38"/>
    </row>
    <row r="345" spans="8:11" ht="15.75" customHeight="1">
      <c r="H345" s="37"/>
      <c r="I345" s="38"/>
      <c r="J345" s="37"/>
      <c r="K345" s="38"/>
    </row>
    <row r="346" spans="8:11" ht="15.75" customHeight="1">
      <c r="H346" s="37"/>
      <c r="I346" s="38"/>
      <c r="J346" s="37"/>
      <c r="K346" s="38"/>
    </row>
    <row r="347" spans="8:11" ht="15.75" customHeight="1">
      <c r="H347" s="37"/>
      <c r="I347" s="38"/>
      <c r="J347" s="37"/>
      <c r="K347" s="38"/>
    </row>
    <row r="348" spans="8:11" ht="15.75" customHeight="1">
      <c r="H348" s="37"/>
      <c r="I348" s="38"/>
      <c r="J348" s="37"/>
      <c r="K348" s="38"/>
    </row>
    <row r="349" spans="8:11" ht="15.75" customHeight="1">
      <c r="H349" s="37"/>
      <c r="I349" s="38"/>
      <c r="J349" s="37"/>
      <c r="K349" s="38"/>
    </row>
    <row r="350" spans="8:11" ht="15.75" customHeight="1">
      <c r="H350" s="37"/>
      <c r="I350" s="38"/>
      <c r="J350" s="37"/>
      <c r="K350" s="38"/>
    </row>
    <row r="351" spans="8:11" ht="15.75" customHeight="1">
      <c r="H351" s="37"/>
      <c r="I351" s="38"/>
      <c r="J351" s="37"/>
      <c r="K351" s="38"/>
    </row>
    <row r="352" spans="8:11" ht="15.75" customHeight="1">
      <c r="H352" s="37"/>
      <c r="I352" s="38"/>
      <c r="J352" s="37"/>
      <c r="K352" s="38"/>
    </row>
    <row r="353" spans="8:11" ht="15.75" customHeight="1">
      <c r="H353" s="37"/>
      <c r="I353" s="38"/>
      <c r="J353" s="37"/>
      <c r="K353" s="38"/>
    </row>
    <row r="354" spans="8:11" ht="15.75" customHeight="1">
      <c r="H354" s="37"/>
      <c r="I354" s="38"/>
      <c r="J354" s="37"/>
      <c r="K354" s="38"/>
    </row>
    <row r="355" spans="8:11" ht="15.75" customHeight="1">
      <c r="H355" s="37"/>
      <c r="I355" s="38"/>
      <c r="J355" s="37"/>
      <c r="K355" s="38"/>
    </row>
    <row r="356" spans="8:11" ht="15.75" customHeight="1">
      <c r="H356" s="37"/>
      <c r="I356" s="38"/>
      <c r="J356" s="37"/>
      <c r="K356" s="38"/>
    </row>
    <row r="357" spans="8:11" ht="15.75" customHeight="1">
      <c r="H357" s="37"/>
      <c r="I357" s="38"/>
      <c r="J357" s="37"/>
      <c r="K357" s="38"/>
    </row>
    <row r="358" spans="8:11" ht="15.75" customHeight="1">
      <c r="H358" s="37"/>
      <c r="I358" s="38"/>
      <c r="J358" s="37"/>
      <c r="K358" s="38"/>
    </row>
    <row r="359" spans="8:11" ht="15.75" customHeight="1">
      <c r="H359" s="37"/>
      <c r="I359" s="38"/>
      <c r="J359" s="37"/>
      <c r="K359" s="38"/>
    </row>
    <row r="360" spans="8:11" ht="15.75" customHeight="1">
      <c r="H360" s="37"/>
      <c r="I360" s="38"/>
      <c r="J360" s="37"/>
      <c r="K360" s="38"/>
    </row>
    <row r="361" spans="8:11" ht="15.75" customHeight="1">
      <c r="H361" s="37"/>
      <c r="I361" s="38"/>
      <c r="J361" s="37"/>
      <c r="K361" s="38"/>
    </row>
    <row r="362" spans="8:11" ht="15.75" customHeight="1">
      <c r="H362" s="37"/>
      <c r="I362" s="38"/>
      <c r="J362" s="37"/>
      <c r="K362" s="38"/>
    </row>
    <row r="363" spans="8:11" ht="15.75" customHeight="1">
      <c r="H363" s="37"/>
      <c r="I363" s="38"/>
      <c r="J363" s="37"/>
      <c r="K363" s="38"/>
    </row>
    <row r="364" spans="8:11" ht="15.75" customHeight="1">
      <c r="H364" s="37"/>
      <c r="I364" s="38"/>
      <c r="J364" s="37"/>
      <c r="K364" s="38"/>
    </row>
    <row r="365" spans="8:11" ht="15.75" customHeight="1">
      <c r="H365" s="37"/>
      <c r="I365" s="38"/>
      <c r="J365" s="37"/>
      <c r="K365" s="38"/>
    </row>
    <row r="366" spans="8:11" ht="15.75" customHeight="1">
      <c r="H366" s="37"/>
      <c r="I366" s="38"/>
      <c r="J366" s="37"/>
      <c r="K366" s="38"/>
    </row>
    <row r="367" spans="8:11" ht="15.75" customHeight="1">
      <c r="H367" s="37"/>
      <c r="I367" s="38"/>
      <c r="J367" s="37"/>
      <c r="K367" s="38"/>
    </row>
    <row r="368" spans="8:11" ht="15.75" customHeight="1">
      <c r="H368" s="37"/>
      <c r="I368" s="38"/>
      <c r="J368" s="37"/>
      <c r="K368" s="38"/>
    </row>
    <row r="369" spans="8:11" ht="15.75" customHeight="1">
      <c r="H369" s="37"/>
      <c r="I369" s="38"/>
      <c r="J369" s="37"/>
      <c r="K369" s="38"/>
    </row>
    <row r="370" spans="8:11" ht="15.75" customHeight="1">
      <c r="H370" s="37"/>
      <c r="I370" s="38"/>
      <c r="J370" s="37"/>
      <c r="K370" s="38"/>
    </row>
    <row r="371" spans="8:11" ht="15.75" customHeight="1">
      <c r="H371" s="37"/>
      <c r="I371" s="38"/>
      <c r="J371" s="37"/>
      <c r="K371" s="38"/>
    </row>
    <row r="372" spans="8:11" ht="15.75" customHeight="1">
      <c r="H372" s="37"/>
      <c r="I372" s="38"/>
      <c r="J372" s="37"/>
      <c r="K372" s="38"/>
    </row>
    <row r="373" spans="8:11" ht="15.75" customHeight="1">
      <c r="H373" s="37"/>
      <c r="I373" s="38"/>
      <c r="J373" s="37"/>
      <c r="K373" s="38"/>
    </row>
    <row r="374" spans="8:11" ht="15.75" customHeight="1">
      <c r="H374" s="37"/>
      <c r="I374" s="38"/>
      <c r="J374" s="37"/>
      <c r="K374" s="38"/>
    </row>
    <row r="375" spans="8:11" ht="15.75" customHeight="1">
      <c r="H375" s="37"/>
      <c r="I375" s="38"/>
      <c r="J375" s="37"/>
      <c r="K375" s="38"/>
    </row>
    <row r="376" spans="8:11" ht="15.75" customHeight="1">
      <c r="H376" s="37"/>
      <c r="I376" s="38"/>
      <c r="J376" s="37"/>
      <c r="K376" s="38"/>
    </row>
    <row r="377" spans="8:11" ht="15.75" customHeight="1">
      <c r="H377" s="37"/>
      <c r="I377" s="38"/>
      <c r="J377" s="37"/>
      <c r="K377" s="38"/>
    </row>
    <row r="378" spans="8:11" ht="15.75" customHeight="1">
      <c r="H378" s="37"/>
      <c r="I378" s="38"/>
      <c r="J378" s="37"/>
      <c r="K378" s="38"/>
    </row>
    <row r="379" spans="8:11" ht="15.75" customHeight="1">
      <c r="H379" s="37"/>
      <c r="I379" s="38"/>
      <c r="J379" s="37"/>
      <c r="K379" s="38"/>
    </row>
    <row r="380" spans="8:11" ht="15.75" customHeight="1">
      <c r="H380" s="37"/>
      <c r="I380" s="38"/>
      <c r="J380" s="37"/>
      <c r="K380" s="38"/>
    </row>
    <row r="381" spans="8:11" ht="15.75" customHeight="1">
      <c r="H381" s="37"/>
      <c r="I381" s="38"/>
      <c r="J381" s="37"/>
      <c r="K381" s="38"/>
    </row>
    <row r="382" spans="8:11" ht="15.75" customHeight="1">
      <c r="H382" s="37"/>
      <c r="I382" s="38"/>
      <c r="J382" s="37"/>
      <c r="K382" s="38"/>
    </row>
    <row r="383" spans="8:11" ht="15.75" customHeight="1">
      <c r="H383" s="37"/>
      <c r="I383" s="38"/>
      <c r="J383" s="37"/>
      <c r="K383" s="38"/>
    </row>
    <row r="384" spans="8:11" ht="15.75" customHeight="1">
      <c r="H384" s="37"/>
      <c r="I384" s="38"/>
      <c r="J384" s="37"/>
      <c r="K384" s="38"/>
    </row>
    <row r="385" spans="8:11" ht="15.75" customHeight="1">
      <c r="H385" s="37"/>
      <c r="I385" s="38"/>
      <c r="J385" s="37"/>
      <c r="K385" s="38"/>
    </row>
    <row r="386" spans="8:11" ht="15.75" customHeight="1">
      <c r="H386" s="37"/>
      <c r="I386" s="38"/>
      <c r="J386" s="37"/>
      <c r="K386" s="38"/>
    </row>
    <row r="387" spans="8:11" ht="15.75" customHeight="1">
      <c r="H387" s="37"/>
      <c r="I387" s="38"/>
      <c r="J387" s="37"/>
      <c r="K387" s="38"/>
    </row>
    <row r="388" spans="8:11" ht="15.75" customHeight="1">
      <c r="H388" s="37"/>
      <c r="I388" s="38"/>
      <c r="J388" s="37"/>
      <c r="K388" s="38"/>
    </row>
    <row r="389" spans="8:11" ht="15.75" customHeight="1">
      <c r="H389" s="37"/>
      <c r="I389" s="38"/>
      <c r="J389" s="37"/>
      <c r="K389" s="38"/>
    </row>
    <row r="390" spans="8:11" ht="15.75" customHeight="1">
      <c r="H390" s="37"/>
      <c r="I390" s="38"/>
      <c r="J390" s="37"/>
      <c r="K390" s="38"/>
    </row>
    <row r="391" spans="8:11" ht="15.75" customHeight="1">
      <c r="H391" s="37"/>
      <c r="I391" s="38"/>
      <c r="J391" s="37"/>
      <c r="K391" s="38"/>
    </row>
    <row r="392" spans="8:11" ht="15.75" customHeight="1">
      <c r="H392" s="37"/>
      <c r="I392" s="38"/>
      <c r="J392" s="37"/>
      <c r="K392" s="38"/>
    </row>
    <row r="393" spans="8:11" ht="15.75" customHeight="1">
      <c r="H393" s="37"/>
      <c r="I393" s="38"/>
      <c r="J393" s="37"/>
      <c r="K393" s="38"/>
    </row>
    <row r="394" spans="8:11" ht="15.75" customHeight="1">
      <c r="H394" s="37"/>
      <c r="I394" s="38"/>
      <c r="J394" s="37"/>
      <c r="K394" s="38"/>
    </row>
    <row r="395" spans="8:11" ht="15.75" customHeight="1">
      <c r="H395" s="37"/>
      <c r="I395" s="38"/>
      <c r="J395" s="37"/>
      <c r="K395" s="38"/>
    </row>
    <row r="396" spans="8:11" ht="15.75" customHeight="1">
      <c r="H396" s="37"/>
      <c r="I396" s="38"/>
      <c r="J396" s="37"/>
      <c r="K396" s="38"/>
    </row>
    <row r="397" spans="8:11" ht="15.75" customHeight="1">
      <c r="H397" s="37"/>
      <c r="I397" s="38"/>
      <c r="J397" s="37"/>
      <c r="K397" s="38"/>
    </row>
    <row r="398" spans="8:11" ht="15.75" customHeight="1">
      <c r="H398" s="37"/>
      <c r="I398" s="38"/>
      <c r="J398" s="37"/>
      <c r="K398" s="38"/>
    </row>
    <row r="399" spans="8:11" ht="15.75" customHeight="1">
      <c r="H399" s="37"/>
      <c r="I399" s="38"/>
      <c r="J399" s="37"/>
      <c r="K399" s="38"/>
    </row>
    <row r="400" spans="8:11" ht="15.75" customHeight="1">
      <c r="H400" s="37"/>
      <c r="I400" s="38"/>
      <c r="J400" s="37"/>
      <c r="K400" s="38"/>
    </row>
    <row r="401" spans="8:11" ht="15.75" customHeight="1">
      <c r="H401" s="37"/>
      <c r="I401" s="38"/>
      <c r="J401" s="37"/>
      <c r="K401" s="38"/>
    </row>
    <row r="402" spans="8:11" ht="15.75" customHeight="1">
      <c r="H402" s="37"/>
      <c r="I402" s="38"/>
      <c r="J402" s="37"/>
      <c r="K402" s="38"/>
    </row>
    <row r="403" spans="8:11" ht="15.75" customHeight="1">
      <c r="H403" s="37"/>
      <c r="I403" s="38"/>
      <c r="J403" s="37"/>
      <c r="K403" s="38"/>
    </row>
    <row r="404" spans="8:11" ht="15.75" customHeight="1">
      <c r="H404" s="37"/>
      <c r="I404" s="38"/>
      <c r="J404" s="37"/>
      <c r="K404" s="38"/>
    </row>
    <row r="405" spans="8:11" ht="15.75" customHeight="1">
      <c r="H405" s="37"/>
      <c r="I405" s="38"/>
      <c r="J405" s="37"/>
      <c r="K405" s="38"/>
    </row>
    <row r="406" spans="8:11" ht="15.75" customHeight="1">
      <c r="H406" s="37"/>
      <c r="I406" s="38"/>
      <c r="J406" s="37"/>
      <c r="K406" s="38"/>
    </row>
    <row r="407" spans="8:11" ht="15.75" customHeight="1">
      <c r="H407" s="37"/>
      <c r="I407" s="38"/>
      <c r="J407" s="37"/>
      <c r="K407" s="38"/>
    </row>
    <row r="408" spans="8:11" ht="15.75" customHeight="1">
      <c r="H408" s="37"/>
      <c r="I408" s="38"/>
      <c r="J408" s="37"/>
      <c r="K408" s="38"/>
    </row>
    <row r="409" spans="8:11" ht="15.75" customHeight="1">
      <c r="H409" s="37"/>
      <c r="I409" s="38"/>
      <c r="J409" s="37"/>
      <c r="K409" s="38"/>
    </row>
    <row r="410" spans="8:11" ht="15.75" customHeight="1">
      <c r="H410" s="37"/>
      <c r="I410" s="38"/>
      <c r="J410" s="37"/>
      <c r="K410" s="38"/>
    </row>
    <row r="411" spans="8:11" ht="15.75" customHeight="1">
      <c r="H411" s="37"/>
      <c r="I411" s="38"/>
      <c r="J411" s="37"/>
      <c r="K411" s="38"/>
    </row>
    <row r="412" spans="8:11" ht="15.75" customHeight="1">
      <c r="H412" s="37"/>
      <c r="I412" s="38"/>
      <c r="J412" s="37"/>
      <c r="K412" s="38"/>
    </row>
    <row r="413" spans="8:11" ht="15.75" customHeight="1">
      <c r="H413" s="37"/>
      <c r="I413" s="38"/>
      <c r="J413" s="37"/>
      <c r="K413" s="38"/>
    </row>
    <row r="414" spans="8:11" ht="15.75" customHeight="1">
      <c r="H414" s="37"/>
      <c r="I414" s="38"/>
      <c r="J414" s="37"/>
      <c r="K414" s="38"/>
    </row>
    <row r="415" spans="8:11" ht="15.75" customHeight="1">
      <c r="H415" s="37"/>
      <c r="I415" s="38"/>
      <c r="J415" s="37"/>
      <c r="K415" s="38"/>
    </row>
    <row r="416" spans="8:11" ht="15.75" customHeight="1">
      <c r="H416" s="37"/>
      <c r="I416" s="38"/>
      <c r="J416" s="37"/>
      <c r="K416" s="38"/>
    </row>
    <row r="417" spans="8:11" ht="15.75" customHeight="1">
      <c r="H417" s="37"/>
      <c r="I417" s="38"/>
      <c r="J417" s="37"/>
      <c r="K417" s="38"/>
    </row>
    <row r="418" spans="8:11" ht="15.75" customHeight="1">
      <c r="H418" s="37"/>
      <c r="I418" s="38"/>
      <c r="J418" s="37"/>
      <c r="K418" s="38"/>
    </row>
    <row r="419" spans="8:11" ht="15.75" customHeight="1">
      <c r="H419" s="37"/>
      <c r="I419" s="38"/>
      <c r="J419" s="37"/>
      <c r="K419" s="38"/>
    </row>
    <row r="420" spans="8:11" ht="15.75" customHeight="1">
      <c r="H420" s="37"/>
      <c r="I420" s="38"/>
      <c r="J420" s="37"/>
      <c r="K420" s="38"/>
    </row>
    <row r="421" spans="8:11" ht="15.75" customHeight="1">
      <c r="H421" s="37"/>
      <c r="I421" s="38"/>
      <c r="J421" s="37"/>
      <c r="K421" s="38"/>
    </row>
    <row r="422" spans="8:11" ht="15.75" customHeight="1">
      <c r="H422" s="37"/>
      <c r="I422" s="38"/>
      <c r="J422" s="37"/>
      <c r="K422" s="38"/>
    </row>
    <row r="423" spans="8:11" ht="15.75" customHeight="1">
      <c r="H423" s="37"/>
      <c r="I423" s="38"/>
      <c r="J423" s="37"/>
      <c r="K423" s="38"/>
    </row>
    <row r="424" spans="8:11" ht="15.75" customHeight="1">
      <c r="H424" s="37"/>
      <c r="I424" s="38"/>
      <c r="J424" s="37"/>
      <c r="K424" s="38"/>
    </row>
    <row r="425" spans="8:11" ht="15.75" customHeight="1">
      <c r="H425" s="37"/>
      <c r="I425" s="38"/>
      <c r="J425" s="37"/>
      <c r="K425" s="38"/>
    </row>
    <row r="426" spans="8:11" ht="15.75" customHeight="1">
      <c r="H426" s="37"/>
      <c r="I426" s="38"/>
      <c r="J426" s="37"/>
      <c r="K426" s="38"/>
    </row>
    <row r="427" spans="8:11" ht="15.75" customHeight="1">
      <c r="H427" s="37"/>
      <c r="I427" s="38"/>
      <c r="J427" s="37"/>
      <c r="K427" s="38"/>
    </row>
    <row r="428" spans="8:11" ht="15.75" customHeight="1">
      <c r="H428" s="37"/>
      <c r="I428" s="38"/>
      <c r="J428" s="37"/>
      <c r="K428" s="38"/>
    </row>
    <row r="429" spans="8:11" ht="15.75" customHeight="1">
      <c r="H429" s="37"/>
      <c r="I429" s="38"/>
      <c r="J429" s="37"/>
      <c r="K429" s="38"/>
    </row>
    <row r="430" spans="8:11" ht="15.75" customHeight="1">
      <c r="H430" s="37"/>
      <c r="I430" s="38"/>
      <c r="J430" s="37"/>
      <c r="K430" s="38"/>
    </row>
    <row r="431" spans="8:11" ht="15.75" customHeight="1">
      <c r="H431" s="37"/>
      <c r="I431" s="38"/>
      <c r="J431" s="37"/>
      <c r="K431" s="38"/>
    </row>
    <row r="432" spans="8:11" ht="15.75" customHeight="1">
      <c r="H432" s="37"/>
      <c r="I432" s="38"/>
      <c r="J432" s="37"/>
      <c r="K432" s="38"/>
    </row>
    <row r="433" spans="8:11" ht="15.75" customHeight="1">
      <c r="H433" s="37"/>
      <c r="I433" s="38"/>
      <c r="J433" s="37"/>
      <c r="K433" s="38"/>
    </row>
    <row r="434" spans="8:11" ht="15.75" customHeight="1">
      <c r="H434" s="37"/>
      <c r="I434" s="38"/>
      <c r="J434" s="37"/>
      <c r="K434" s="38"/>
    </row>
    <row r="435" spans="8:11" ht="15.75" customHeight="1">
      <c r="H435" s="37"/>
      <c r="I435" s="38"/>
      <c r="J435" s="37"/>
      <c r="K435" s="38"/>
    </row>
    <row r="436" spans="8:11" ht="15.75" customHeight="1">
      <c r="H436" s="37"/>
      <c r="I436" s="38"/>
      <c r="J436" s="37"/>
      <c r="K436" s="38"/>
    </row>
    <row r="437" spans="8:11" ht="15.75" customHeight="1">
      <c r="H437" s="37"/>
      <c r="I437" s="38"/>
      <c r="J437" s="37"/>
      <c r="K437" s="38"/>
    </row>
    <row r="438" spans="8:11" ht="15.75" customHeight="1">
      <c r="H438" s="37"/>
      <c r="I438" s="38"/>
      <c r="J438" s="37"/>
      <c r="K438" s="38"/>
    </row>
    <row r="439" spans="8:11" ht="15.75" customHeight="1">
      <c r="H439" s="37"/>
      <c r="I439" s="38"/>
      <c r="J439" s="37"/>
      <c r="K439" s="38"/>
    </row>
    <row r="440" spans="8:11" ht="15.75" customHeight="1">
      <c r="H440" s="37"/>
      <c r="I440" s="38"/>
      <c r="J440" s="37"/>
      <c r="K440" s="38"/>
    </row>
    <row r="441" spans="8:11" ht="15.75" customHeight="1">
      <c r="H441" s="37"/>
      <c r="I441" s="38"/>
      <c r="J441" s="37"/>
      <c r="K441" s="38"/>
    </row>
    <row r="442" spans="8:11" ht="15.75" customHeight="1">
      <c r="H442" s="37"/>
      <c r="I442" s="38"/>
      <c r="J442" s="37"/>
      <c r="K442" s="38"/>
    </row>
    <row r="443" spans="8:11" ht="15.75" customHeight="1">
      <c r="H443" s="37"/>
      <c r="I443" s="38"/>
      <c r="J443" s="37"/>
      <c r="K443" s="38"/>
    </row>
    <row r="444" spans="8:11" ht="15.75" customHeight="1">
      <c r="H444" s="37"/>
      <c r="I444" s="38"/>
      <c r="J444" s="37"/>
      <c r="K444" s="38"/>
    </row>
    <row r="445" spans="8:11" ht="15.75" customHeight="1">
      <c r="H445" s="37"/>
      <c r="I445" s="38"/>
      <c r="J445" s="37"/>
      <c r="K445" s="38"/>
    </row>
    <row r="446" spans="8:11" ht="15.75" customHeight="1">
      <c r="H446" s="37"/>
      <c r="I446" s="38"/>
      <c r="J446" s="37"/>
      <c r="K446" s="38"/>
    </row>
    <row r="447" spans="8:11" ht="15.75" customHeight="1">
      <c r="H447" s="37"/>
      <c r="I447" s="38"/>
      <c r="J447" s="37"/>
      <c r="K447" s="38"/>
    </row>
    <row r="448" spans="8:11" ht="15.75" customHeight="1">
      <c r="H448" s="37"/>
      <c r="I448" s="38"/>
      <c r="J448" s="37"/>
      <c r="K448" s="38"/>
    </row>
    <row r="449" spans="8:11" ht="15.75" customHeight="1">
      <c r="H449" s="37"/>
      <c r="I449" s="38"/>
      <c r="J449" s="37"/>
      <c r="K449" s="38"/>
    </row>
    <row r="450" spans="8:11" ht="15.75" customHeight="1">
      <c r="H450" s="37"/>
      <c r="I450" s="38"/>
      <c r="J450" s="37"/>
      <c r="K450" s="38"/>
    </row>
    <row r="451" spans="8:11" ht="15.75" customHeight="1">
      <c r="H451" s="37"/>
      <c r="I451" s="38"/>
      <c r="J451" s="37"/>
      <c r="K451" s="38"/>
    </row>
    <row r="452" spans="8:11" ht="15.75" customHeight="1">
      <c r="H452" s="37"/>
      <c r="I452" s="38"/>
      <c r="J452" s="37"/>
      <c r="K452" s="38"/>
    </row>
    <row r="453" spans="8:11" ht="15.75" customHeight="1">
      <c r="H453" s="37"/>
      <c r="I453" s="38"/>
      <c r="J453" s="37"/>
      <c r="K453" s="38"/>
    </row>
    <row r="454" spans="8:11" ht="15.75" customHeight="1">
      <c r="H454" s="37"/>
      <c r="I454" s="38"/>
      <c r="J454" s="37"/>
      <c r="K454" s="38"/>
    </row>
    <row r="455" spans="8:11" ht="15.75" customHeight="1">
      <c r="H455" s="37"/>
      <c r="I455" s="38"/>
      <c r="J455" s="37"/>
      <c r="K455" s="38"/>
    </row>
    <row r="456" spans="8:11" ht="15.75" customHeight="1">
      <c r="H456" s="37"/>
      <c r="I456" s="38"/>
      <c r="J456" s="37"/>
      <c r="K456" s="38"/>
    </row>
    <row r="457" spans="8:11" ht="15.75" customHeight="1">
      <c r="H457" s="37"/>
      <c r="I457" s="38"/>
      <c r="J457" s="37"/>
      <c r="K457" s="38"/>
    </row>
    <row r="458" spans="8:11" ht="15.75" customHeight="1">
      <c r="H458" s="37"/>
      <c r="I458" s="38"/>
      <c r="J458" s="37"/>
      <c r="K458" s="38"/>
    </row>
    <row r="459" spans="8:11" ht="15.75" customHeight="1">
      <c r="H459" s="37"/>
      <c r="I459" s="38"/>
      <c r="J459" s="37"/>
      <c r="K459" s="38"/>
    </row>
    <row r="460" spans="8:11" ht="15.75" customHeight="1">
      <c r="H460" s="37"/>
      <c r="I460" s="38"/>
      <c r="J460" s="37"/>
      <c r="K460" s="38"/>
    </row>
    <row r="461" spans="8:11" ht="15.75" customHeight="1">
      <c r="H461" s="37"/>
      <c r="I461" s="38"/>
      <c r="J461" s="37"/>
      <c r="K461" s="38"/>
    </row>
    <row r="462" spans="8:11" ht="15.75" customHeight="1">
      <c r="H462" s="37"/>
      <c r="I462" s="38"/>
      <c r="J462" s="37"/>
      <c r="K462" s="38"/>
    </row>
    <row r="463" spans="8:11" ht="15.75" customHeight="1">
      <c r="H463" s="37"/>
      <c r="I463" s="38"/>
      <c r="J463" s="37"/>
      <c r="K463" s="38"/>
    </row>
    <row r="464" spans="8:11" ht="15.75" customHeight="1">
      <c r="H464" s="37"/>
      <c r="I464" s="38"/>
      <c r="J464" s="37"/>
      <c r="K464" s="38"/>
    </row>
    <row r="465" spans="8:11" ht="15.75" customHeight="1">
      <c r="H465" s="37"/>
      <c r="I465" s="38"/>
      <c r="J465" s="37"/>
      <c r="K465" s="38"/>
    </row>
    <row r="466" spans="8:11" ht="15.75" customHeight="1">
      <c r="H466" s="37"/>
      <c r="I466" s="38"/>
      <c r="J466" s="37"/>
      <c r="K466" s="38"/>
    </row>
    <row r="467" spans="8:11" ht="15.75" customHeight="1">
      <c r="H467" s="37"/>
      <c r="I467" s="38"/>
      <c r="J467" s="37"/>
      <c r="K467" s="38"/>
    </row>
    <row r="468" spans="8:11" ht="15.75" customHeight="1">
      <c r="H468" s="37"/>
      <c r="I468" s="38"/>
      <c r="J468" s="37"/>
      <c r="K468" s="38"/>
    </row>
    <row r="469" spans="8:11" ht="15.75" customHeight="1">
      <c r="H469" s="37"/>
      <c r="I469" s="38"/>
      <c r="J469" s="37"/>
      <c r="K469" s="38"/>
    </row>
    <row r="470" spans="8:11" ht="15.75" customHeight="1">
      <c r="H470" s="37"/>
      <c r="I470" s="38"/>
      <c r="J470" s="37"/>
      <c r="K470" s="38"/>
    </row>
    <row r="471" spans="8:11" ht="15.75" customHeight="1">
      <c r="H471" s="37"/>
      <c r="I471" s="38"/>
      <c r="J471" s="37"/>
      <c r="K471" s="38"/>
    </row>
    <row r="472" spans="8:11" ht="15.75" customHeight="1">
      <c r="H472" s="37"/>
      <c r="I472" s="38"/>
      <c r="J472" s="37"/>
      <c r="K472" s="38"/>
    </row>
    <row r="473" spans="8:11" ht="15.75" customHeight="1">
      <c r="H473" s="37"/>
      <c r="I473" s="38"/>
      <c r="J473" s="37"/>
      <c r="K473" s="38"/>
    </row>
    <row r="474" spans="8:11" ht="15.75" customHeight="1">
      <c r="H474" s="37"/>
      <c r="I474" s="38"/>
      <c r="J474" s="37"/>
      <c r="K474" s="38"/>
    </row>
    <row r="475" spans="8:11" ht="15.75" customHeight="1">
      <c r="H475" s="37"/>
      <c r="I475" s="38"/>
      <c r="J475" s="37"/>
      <c r="K475" s="38"/>
    </row>
    <row r="476" spans="8:11" ht="15.75" customHeight="1">
      <c r="H476" s="37"/>
      <c r="I476" s="38"/>
      <c r="J476" s="37"/>
      <c r="K476" s="38"/>
    </row>
    <row r="477" spans="8:11" ht="15.75" customHeight="1">
      <c r="H477" s="37"/>
      <c r="I477" s="38"/>
      <c r="J477" s="37"/>
      <c r="K477" s="38"/>
    </row>
    <row r="478" spans="8:11" ht="15.75" customHeight="1">
      <c r="H478" s="37"/>
      <c r="I478" s="38"/>
      <c r="J478" s="37"/>
      <c r="K478" s="38"/>
    </row>
    <row r="479" spans="8:11" ht="15.75" customHeight="1">
      <c r="H479" s="37"/>
      <c r="I479" s="38"/>
      <c r="J479" s="37"/>
      <c r="K479" s="38"/>
    </row>
    <row r="480" spans="8:11" ht="15.75" customHeight="1">
      <c r="H480" s="37"/>
      <c r="I480" s="38"/>
      <c r="J480" s="37"/>
      <c r="K480" s="38"/>
    </row>
    <row r="481" spans="8:11" ht="15.75" customHeight="1">
      <c r="H481" s="37"/>
      <c r="I481" s="38"/>
      <c r="J481" s="37"/>
      <c r="K481" s="38"/>
    </row>
    <row r="482" spans="8:11" ht="15.75" customHeight="1">
      <c r="H482" s="37"/>
      <c r="I482" s="38"/>
      <c r="J482" s="37"/>
      <c r="K482" s="38"/>
    </row>
    <row r="483" spans="8:11" ht="15.75" customHeight="1">
      <c r="H483" s="37"/>
      <c r="I483" s="38"/>
      <c r="J483" s="37"/>
      <c r="K483" s="38"/>
    </row>
    <row r="484" spans="8:11" ht="15.75" customHeight="1">
      <c r="H484" s="37"/>
      <c r="I484" s="38"/>
      <c r="J484" s="37"/>
      <c r="K484" s="38"/>
    </row>
    <row r="485" spans="8:11" ht="15.75" customHeight="1">
      <c r="H485" s="37"/>
      <c r="I485" s="38"/>
      <c r="J485" s="37"/>
      <c r="K485" s="38"/>
    </row>
    <row r="486" spans="8:11" ht="15.75" customHeight="1">
      <c r="H486" s="37"/>
      <c r="I486" s="38"/>
      <c r="J486" s="37"/>
      <c r="K486" s="38"/>
    </row>
    <row r="487" spans="8:11" ht="15.75" customHeight="1">
      <c r="H487" s="37"/>
      <c r="I487" s="38"/>
      <c r="J487" s="37"/>
      <c r="K487" s="38"/>
    </row>
    <row r="488" spans="8:11" ht="15.75" customHeight="1">
      <c r="H488" s="37"/>
      <c r="I488" s="38"/>
      <c r="J488" s="37"/>
      <c r="K488" s="38"/>
    </row>
    <row r="489" spans="8:11" ht="15.75" customHeight="1">
      <c r="H489" s="37"/>
      <c r="I489" s="38"/>
      <c r="J489" s="37"/>
      <c r="K489" s="38"/>
    </row>
    <row r="490" spans="8:11" ht="15.75" customHeight="1">
      <c r="H490" s="37"/>
      <c r="I490" s="38"/>
      <c r="J490" s="37"/>
      <c r="K490" s="38"/>
    </row>
    <row r="491" spans="8:11" ht="15.75" customHeight="1">
      <c r="H491" s="37"/>
      <c r="I491" s="38"/>
      <c r="J491" s="37"/>
      <c r="K491" s="38"/>
    </row>
    <row r="492" spans="8:11" ht="15.75" customHeight="1">
      <c r="H492" s="37"/>
      <c r="I492" s="38"/>
      <c r="J492" s="37"/>
      <c r="K492" s="38"/>
    </row>
    <row r="493" spans="8:11" ht="15.75" customHeight="1">
      <c r="H493" s="37"/>
      <c r="I493" s="38"/>
      <c r="J493" s="37"/>
      <c r="K493" s="38"/>
    </row>
    <row r="494" spans="8:11" ht="15.75" customHeight="1">
      <c r="H494" s="37"/>
      <c r="I494" s="38"/>
      <c r="J494" s="37"/>
      <c r="K494" s="38"/>
    </row>
    <row r="495" spans="8:11" ht="15.75" customHeight="1">
      <c r="H495" s="37"/>
      <c r="I495" s="38"/>
      <c r="J495" s="37"/>
      <c r="K495" s="38"/>
    </row>
    <row r="496" spans="8:11" ht="15.75" customHeight="1">
      <c r="H496" s="37"/>
      <c r="I496" s="38"/>
      <c r="J496" s="37"/>
      <c r="K496" s="38"/>
    </row>
    <row r="497" spans="8:11" ht="15.75" customHeight="1">
      <c r="H497" s="37"/>
      <c r="I497" s="38"/>
      <c r="J497" s="37"/>
      <c r="K497" s="38"/>
    </row>
    <row r="498" spans="8:11" ht="15.75" customHeight="1">
      <c r="H498" s="37"/>
      <c r="I498" s="38"/>
      <c r="J498" s="37"/>
      <c r="K498" s="38"/>
    </row>
    <row r="499" spans="8:11" ht="15.75" customHeight="1">
      <c r="H499" s="37"/>
      <c r="I499" s="38"/>
      <c r="J499" s="37"/>
      <c r="K499" s="38"/>
    </row>
    <row r="500" spans="8:11" ht="15.75" customHeight="1">
      <c r="H500" s="37"/>
      <c r="I500" s="38"/>
      <c r="J500" s="37"/>
      <c r="K500" s="38"/>
    </row>
    <row r="501" spans="8:11" ht="15.75" customHeight="1">
      <c r="H501" s="37"/>
      <c r="I501" s="38"/>
      <c r="J501" s="37"/>
      <c r="K501" s="38"/>
    </row>
    <row r="502" spans="8:11" ht="15.75" customHeight="1">
      <c r="H502" s="37"/>
      <c r="I502" s="38"/>
      <c r="J502" s="37"/>
      <c r="K502" s="38"/>
    </row>
    <row r="503" spans="8:11" ht="15.75" customHeight="1">
      <c r="H503" s="37"/>
      <c r="I503" s="38"/>
      <c r="J503" s="37"/>
      <c r="K503" s="38"/>
    </row>
    <row r="504" spans="8:11" ht="15.75" customHeight="1">
      <c r="H504" s="37"/>
      <c r="I504" s="38"/>
      <c r="J504" s="37"/>
      <c r="K504" s="38"/>
    </row>
    <row r="505" spans="8:11" ht="15.75" customHeight="1">
      <c r="H505" s="37"/>
      <c r="I505" s="38"/>
      <c r="J505" s="37"/>
      <c r="K505" s="38"/>
    </row>
    <row r="506" spans="8:11" ht="15.75" customHeight="1">
      <c r="H506" s="37"/>
      <c r="I506" s="38"/>
      <c r="J506" s="37"/>
      <c r="K506" s="38"/>
    </row>
    <row r="507" spans="8:11" ht="15.75" customHeight="1">
      <c r="H507" s="37"/>
      <c r="I507" s="38"/>
      <c r="J507" s="37"/>
      <c r="K507" s="38"/>
    </row>
    <row r="508" spans="8:11" ht="15.75" customHeight="1">
      <c r="H508" s="37"/>
      <c r="I508" s="38"/>
      <c r="J508" s="37"/>
      <c r="K508" s="38"/>
    </row>
    <row r="509" spans="8:11" ht="15.75" customHeight="1">
      <c r="H509" s="37"/>
      <c r="I509" s="38"/>
      <c r="J509" s="37"/>
      <c r="K509" s="38"/>
    </row>
    <row r="510" spans="8:11" ht="15.75" customHeight="1">
      <c r="H510" s="37"/>
      <c r="I510" s="38"/>
      <c r="J510" s="37"/>
      <c r="K510" s="38"/>
    </row>
    <row r="511" spans="8:11" ht="15.75" customHeight="1">
      <c r="H511" s="37"/>
      <c r="I511" s="38"/>
      <c r="J511" s="37"/>
      <c r="K511" s="38"/>
    </row>
    <row r="512" spans="8:11" ht="15.75" customHeight="1">
      <c r="H512" s="37"/>
      <c r="I512" s="38"/>
      <c r="J512" s="37"/>
      <c r="K512" s="38"/>
    </row>
    <row r="513" spans="8:11" ht="15.75" customHeight="1">
      <c r="H513" s="37"/>
      <c r="I513" s="38"/>
      <c r="J513" s="37"/>
      <c r="K513" s="38"/>
    </row>
    <row r="514" spans="8:11" ht="15.75" customHeight="1">
      <c r="H514" s="37"/>
      <c r="I514" s="38"/>
      <c r="J514" s="37"/>
      <c r="K514" s="38"/>
    </row>
    <row r="515" spans="8:11" ht="15.75" customHeight="1">
      <c r="H515" s="37"/>
      <c r="I515" s="38"/>
      <c r="J515" s="37"/>
      <c r="K515" s="38"/>
    </row>
    <row r="516" spans="8:11" ht="15.75" customHeight="1">
      <c r="H516" s="37"/>
      <c r="I516" s="38"/>
      <c r="J516" s="37"/>
      <c r="K516" s="38"/>
    </row>
    <row r="517" spans="8:11" ht="15.75" customHeight="1">
      <c r="H517" s="37"/>
      <c r="I517" s="38"/>
      <c r="J517" s="37"/>
      <c r="K517" s="38"/>
    </row>
    <row r="518" spans="8:11" ht="15.75" customHeight="1">
      <c r="H518" s="37"/>
      <c r="I518" s="38"/>
      <c r="J518" s="37"/>
      <c r="K518" s="38"/>
    </row>
    <row r="519" spans="8:11" ht="15.75" customHeight="1">
      <c r="H519" s="37"/>
      <c r="I519" s="38"/>
      <c r="J519" s="37"/>
      <c r="K519" s="38"/>
    </row>
    <row r="520" spans="8:11" ht="15.75" customHeight="1">
      <c r="H520" s="37"/>
      <c r="I520" s="38"/>
      <c r="J520" s="37"/>
      <c r="K520" s="38"/>
    </row>
    <row r="521" spans="8:11" ht="15.75" customHeight="1">
      <c r="H521" s="37"/>
      <c r="I521" s="38"/>
      <c r="J521" s="37"/>
      <c r="K521" s="38"/>
    </row>
    <row r="522" spans="8:11" ht="15.75" customHeight="1">
      <c r="H522" s="37"/>
      <c r="I522" s="38"/>
      <c r="J522" s="37"/>
      <c r="K522" s="38"/>
    </row>
    <row r="523" spans="8:11" ht="15.75" customHeight="1">
      <c r="H523" s="37"/>
      <c r="I523" s="38"/>
      <c r="J523" s="37"/>
      <c r="K523" s="38"/>
    </row>
    <row r="524" spans="8:11" ht="15.75" customHeight="1">
      <c r="H524" s="37"/>
      <c r="I524" s="38"/>
      <c r="J524" s="37"/>
      <c r="K524" s="38"/>
    </row>
    <row r="525" spans="8:11" ht="15.75" customHeight="1">
      <c r="H525" s="37"/>
      <c r="I525" s="38"/>
      <c r="J525" s="37"/>
      <c r="K525" s="38"/>
    </row>
    <row r="526" spans="8:11" ht="15.75" customHeight="1">
      <c r="H526" s="37"/>
      <c r="I526" s="38"/>
      <c r="J526" s="37"/>
      <c r="K526" s="38"/>
    </row>
    <row r="527" spans="8:11" ht="15.75" customHeight="1">
      <c r="H527" s="37"/>
      <c r="I527" s="38"/>
      <c r="J527" s="37"/>
      <c r="K527" s="38"/>
    </row>
    <row r="528" spans="8:11" ht="15.75" customHeight="1">
      <c r="H528" s="37"/>
      <c r="I528" s="38"/>
      <c r="J528" s="37"/>
      <c r="K528" s="38"/>
    </row>
    <row r="529" spans="8:11" ht="15.75" customHeight="1">
      <c r="H529" s="37"/>
      <c r="I529" s="38"/>
      <c r="J529" s="37"/>
      <c r="K529" s="38"/>
    </row>
    <row r="530" spans="8:11" ht="15.75" customHeight="1">
      <c r="H530" s="37"/>
      <c r="I530" s="38"/>
      <c r="J530" s="37"/>
      <c r="K530" s="38"/>
    </row>
    <row r="531" spans="8:11" ht="15.75" customHeight="1">
      <c r="H531" s="37"/>
      <c r="I531" s="38"/>
      <c r="J531" s="37"/>
      <c r="K531" s="38"/>
    </row>
    <row r="532" spans="8:11" ht="15.75" customHeight="1">
      <c r="H532" s="37"/>
      <c r="I532" s="38"/>
      <c r="J532" s="37"/>
      <c r="K532" s="38"/>
    </row>
    <row r="533" spans="8:11" ht="15.75" customHeight="1">
      <c r="H533" s="37"/>
      <c r="I533" s="38"/>
      <c r="J533" s="37"/>
      <c r="K533" s="38"/>
    </row>
    <row r="534" spans="8:11" ht="15.75" customHeight="1">
      <c r="H534" s="37"/>
      <c r="I534" s="38"/>
      <c r="J534" s="37"/>
      <c r="K534" s="38"/>
    </row>
    <row r="535" spans="8:11" ht="15.75" customHeight="1">
      <c r="H535" s="37"/>
      <c r="I535" s="38"/>
      <c r="J535" s="37"/>
      <c r="K535" s="38"/>
    </row>
    <row r="536" spans="8:11" ht="15.75" customHeight="1">
      <c r="H536" s="37"/>
      <c r="I536" s="38"/>
      <c r="J536" s="37"/>
      <c r="K536" s="38"/>
    </row>
    <row r="537" spans="8:11" ht="15.75" customHeight="1">
      <c r="H537" s="37"/>
      <c r="I537" s="38"/>
      <c r="J537" s="37"/>
      <c r="K537" s="38"/>
    </row>
    <row r="538" spans="8:11" ht="15.75" customHeight="1">
      <c r="H538" s="37"/>
      <c r="I538" s="38"/>
      <c r="J538" s="37"/>
      <c r="K538" s="38"/>
    </row>
    <row r="539" spans="8:11" ht="15.75" customHeight="1">
      <c r="H539" s="37"/>
      <c r="I539" s="38"/>
      <c r="J539" s="37"/>
      <c r="K539" s="38"/>
    </row>
    <row r="540" spans="8:11" ht="15.75" customHeight="1">
      <c r="H540" s="37"/>
      <c r="I540" s="38"/>
      <c r="J540" s="37"/>
      <c r="K540" s="38"/>
    </row>
    <row r="541" spans="8:11" ht="15.75" customHeight="1">
      <c r="H541" s="37"/>
      <c r="I541" s="38"/>
      <c r="J541" s="37"/>
      <c r="K541" s="38"/>
    </row>
    <row r="542" spans="8:11" ht="15.75" customHeight="1">
      <c r="H542" s="37"/>
      <c r="I542" s="38"/>
      <c r="J542" s="37"/>
      <c r="K542" s="38"/>
    </row>
    <row r="543" spans="8:11" ht="15.75" customHeight="1">
      <c r="H543" s="37"/>
      <c r="I543" s="38"/>
      <c r="J543" s="37"/>
      <c r="K543" s="38"/>
    </row>
    <row r="544" spans="8:11" ht="15.75" customHeight="1">
      <c r="H544" s="37"/>
      <c r="I544" s="38"/>
      <c r="J544" s="37"/>
      <c r="K544" s="38"/>
    </row>
    <row r="545" spans="8:11" ht="15.75" customHeight="1">
      <c r="H545" s="37"/>
      <c r="I545" s="38"/>
      <c r="J545" s="37"/>
      <c r="K545" s="38"/>
    </row>
    <row r="546" spans="8:11" ht="15.75" customHeight="1">
      <c r="H546" s="37"/>
      <c r="I546" s="38"/>
      <c r="J546" s="37"/>
      <c r="K546" s="38"/>
    </row>
    <row r="547" spans="8:11" ht="15.75" customHeight="1">
      <c r="H547" s="37"/>
      <c r="I547" s="38"/>
      <c r="J547" s="37"/>
      <c r="K547" s="38"/>
    </row>
    <row r="548" spans="8:11" ht="15.75" customHeight="1">
      <c r="H548" s="37"/>
      <c r="I548" s="38"/>
      <c r="J548" s="37"/>
      <c r="K548" s="38"/>
    </row>
    <row r="549" spans="8:11" ht="15.75" customHeight="1">
      <c r="H549" s="37"/>
      <c r="I549" s="38"/>
      <c r="J549" s="37"/>
      <c r="K549" s="38"/>
    </row>
    <row r="550" spans="8:11" ht="15.75" customHeight="1">
      <c r="H550" s="37"/>
      <c r="I550" s="38"/>
      <c r="J550" s="37"/>
      <c r="K550" s="38"/>
    </row>
    <row r="551" spans="8:11" ht="15.75" customHeight="1">
      <c r="H551" s="37"/>
      <c r="I551" s="38"/>
      <c r="J551" s="37"/>
      <c r="K551" s="38"/>
    </row>
    <row r="552" spans="8:11" ht="15.75" customHeight="1">
      <c r="H552" s="37"/>
      <c r="I552" s="38"/>
      <c r="J552" s="37"/>
      <c r="K552" s="38"/>
    </row>
    <row r="553" spans="8:11" ht="15.75" customHeight="1">
      <c r="H553" s="37"/>
      <c r="I553" s="38"/>
      <c r="J553" s="37"/>
      <c r="K553" s="38"/>
    </row>
    <row r="554" spans="8:11" ht="15.75" customHeight="1">
      <c r="H554" s="37"/>
      <c r="I554" s="38"/>
      <c r="J554" s="37"/>
      <c r="K554" s="38"/>
    </row>
    <row r="555" spans="8:11" ht="15.75" customHeight="1">
      <c r="H555" s="37"/>
      <c r="I555" s="38"/>
      <c r="J555" s="37"/>
      <c r="K555" s="38"/>
    </row>
    <row r="556" spans="8:11" ht="15.75" customHeight="1">
      <c r="H556" s="37"/>
      <c r="I556" s="38"/>
      <c r="J556" s="37"/>
      <c r="K556" s="38"/>
    </row>
    <row r="557" spans="8:11" ht="15.75" customHeight="1">
      <c r="H557" s="37"/>
      <c r="I557" s="38"/>
      <c r="J557" s="37"/>
      <c r="K557" s="38"/>
    </row>
    <row r="558" spans="8:11" ht="15.75" customHeight="1">
      <c r="H558" s="37"/>
      <c r="I558" s="38"/>
      <c r="J558" s="37"/>
      <c r="K558" s="38"/>
    </row>
    <row r="559" spans="8:11" ht="15.75" customHeight="1">
      <c r="H559" s="37"/>
      <c r="I559" s="38"/>
      <c r="J559" s="37"/>
      <c r="K559" s="38"/>
    </row>
    <row r="560" spans="8:11" ht="15.75" customHeight="1">
      <c r="H560" s="37"/>
      <c r="I560" s="38"/>
      <c r="J560" s="37"/>
      <c r="K560" s="38"/>
    </row>
    <row r="561" spans="8:11" ht="15.75" customHeight="1">
      <c r="H561" s="37"/>
      <c r="I561" s="38"/>
      <c r="J561" s="37"/>
      <c r="K561" s="38"/>
    </row>
    <row r="562" spans="8:11" ht="15.75" customHeight="1">
      <c r="H562" s="37"/>
      <c r="I562" s="38"/>
      <c r="J562" s="37"/>
      <c r="K562" s="38"/>
    </row>
    <row r="563" spans="8:11" ht="15.75" customHeight="1">
      <c r="H563" s="37"/>
      <c r="I563" s="38"/>
      <c r="J563" s="37"/>
      <c r="K563" s="38"/>
    </row>
    <row r="564" spans="8:11" ht="15.75" customHeight="1">
      <c r="H564" s="37"/>
      <c r="I564" s="38"/>
      <c r="J564" s="37"/>
      <c r="K564" s="38"/>
    </row>
    <row r="565" spans="8:11" ht="15.75" customHeight="1">
      <c r="H565" s="37"/>
      <c r="I565" s="38"/>
      <c r="J565" s="37"/>
      <c r="K565" s="38"/>
    </row>
    <row r="566" spans="8:11" ht="15.75" customHeight="1">
      <c r="H566" s="37"/>
      <c r="I566" s="38"/>
      <c r="J566" s="37"/>
      <c r="K566" s="38"/>
    </row>
    <row r="567" spans="8:11" ht="15.75" customHeight="1">
      <c r="H567" s="37"/>
      <c r="I567" s="38"/>
      <c r="J567" s="37"/>
      <c r="K567" s="38"/>
    </row>
    <row r="568" spans="8:11" ht="15.75" customHeight="1">
      <c r="H568" s="37"/>
      <c r="I568" s="38"/>
      <c r="J568" s="37"/>
      <c r="K568" s="38"/>
    </row>
    <row r="569" spans="8:11" ht="15.75" customHeight="1">
      <c r="H569" s="37"/>
      <c r="I569" s="38"/>
      <c r="J569" s="37"/>
      <c r="K569" s="38"/>
    </row>
    <row r="570" spans="8:11" ht="15.75" customHeight="1">
      <c r="H570" s="37"/>
      <c r="I570" s="38"/>
      <c r="J570" s="37"/>
      <c r="K570" s="38"/>
    </row>
    <row r="571" spans="8:11" ht="15.75" customHeight="1">
      <c r="H571" s="37"/>
      <c r="I571" s="38"/>
      <c r="J571" s="37"/>
      <c r="K571" s="38"/>
    </row>
    <row r="572" spans="8:11" ht="15.75" customHeight="1">
      <c r="H572" s="37"/>
      <c r="I572" s="38"/>
      <c r="J572" s="37"/>
      <c r="K572" s="38"/>
    </row>
    <row r="573" spans="8:11" ht="15.75" customHeight="1">
      <c r="H573" s="37"/>
      <c r="I573" s="38"/>
      <c r="J573" s="37"/>
      <c r="K573" s="38"/>
    </row>
    <row r="574" spans="8:11" ht="15.75" customHeight="1">
      <c r="H574" s="37"/>
      <c r="I574" s="38"/>
      <c r="J574" s="37"/>
      <c r="K574" s="38"/>
    </row>
    <row r="575" spans="8:11" ht="15.75" customHeight="1">
      <c r="H575" s="37"/>
      <c r="I575" s="38"/>
      <c r="J575" s="37"/>
      <c r="K575" s="38"/>
    </row>
    <row r="576" spans="8:11" ht="15.75" customHeight="1">
      <c r="H576" s="37"/>
      <c r="I576" s="38"/>
      <c r="J576" s="37"/>
      <c r="K576" s="38"/>
    </row>
    <row r="577" spans="8:11" ht="15.75" customHeight="1">
      <c r="H577" s="37"/>
      <c r="I577" s="38"/>
      <c r="J577" s="37"/>
      <c r="K577" s="38"/>
    </row>
    <row r="578" spans="8:11" ht="15.75" customHeight="1">
      <c r="H578" s="37"/>
      <c r="I578" s="38"/>
      <c r="J578" s="37"/>
      <c r="K578" s="38"/>
    </row>
    <row r="579" spans="8:11" ht="15.75" customHeight="1">
      <c r="H579" s="37"/>
      <c r="I579" s="38"/>
      <c r="J579" s="37"/>
      <c r="K579" s="38"/>
    </row>
    <row r="580" spans="8:11" ht="15.75" customHeight="1">
      <c r="H580" s="37"/>
      <c r="I580" s="38"/>
      <c r="J580" s="37"/>
      <c r="K580" s="38"/>
    </row>
    <row r="581" spans="8:11" ht="15.75" customHeight="1">
      <c r="H581" s="37"/>
      <c r="I581" s="38"/>
      <c r="J581" s="37"/>
      <c r="K581" s="38"/>
    </row>
    <row r="582" spans="8:11" ht="15.75" customHeight="1">
      <c r="H582" s="37"/>
      <c r="I582" s="38"/>
      <c r="J582" s="37"/>
      <c r="K582" s="38"/>
    </row>
    <row r="583" spans="8:11" ht="15.75" customHeight="1">
      <c r="H583" s="37"/>
      <c r="I583" s="38"/>
      <c r="J583" s="37"/>
      <c r="K583" s="38"/>
    </row>
    <row r="584" spans="8:11" ht="15.75" customHeight="1">
      <c r="H584" s="37"/>
      <c r="I584" s="38"/>
      <c r="J584" s="37"/>
      <c r="K584" s="38"/>
    </row>
    <row r="585" spans="8:11" ht="15.75" customHeight="1">
      <c r="H585" s="37"/>
      <c r="I585" s="38"/>
      <c r="J585" s="37"/>
      <c r="K585" s="38"/>
    </row>
    <row r="586" spans="8:11" ht="15.75" customHeight="1">
      <c r="H586" s="37"/>
      <c r="I586" s="38"/>
      <c r="J586" s="37"/>
      <c r="K586" s="38"/>
    </row>
    <row r="587" spans="8:11" ht="15.75" customHeight="1">
      <c r="H587" s="37"/>
      <c r="I587" s="38"/>
      <c r="J587" s="37"/>
      <c r="K587" s="38"/>
    </row>
    <row r="588" spans="8:11" ht="15.75" customHeight="1">
      <c r="H588" s="37"/>
      <c r="I588" s="38"/>
      <c r="J588" s="37"/>
      <c r="K588" s="38"/>
    </row>
    <row r="589" spans="8:11" ht="15.75" customHeight="1">
      <c r="H589" s="37"/>
      <c r="I589" s="38"/>
      <c r="J589" s="37"/>
      <c r="K589" s="38"/>
    </row>
    <row r="590" spans="8:11" ht="15.75" customHeight="1">
      <c r="H590" s="37"/>
      <c r="I590" s="38"/>
      <c r="J590" s="37"/>
      <c r="K590" s="38"/>
    </row>
    <row r="591" spans="8:11" ht="15.75" customHeight="1">
      <c r="H591" s="37"/>
      <c r="I591" s="38"/>
      <c r="J591" s="37"/>
      <c r="K591" s="38"/>
    </row>
    <row r="592" spans="8:11" ht="15.75" customHeight="1">
      <c r="H592" s="37"/>
      <c r="I592" s="38"/>
      <c r="J592" s="37"/>
      <c r="K592" s="38"/>
    </row>
    <row r="593" spans="8:11" ht="15.75" customHeight="1">
      <c r="H593" s="37"/>
      <c r="I593" s="38"/>
      <c r="J593" s="37"/>
      <c r="K593" s="38"/>
    </row>
    <row r="594" spans="8:11" ht="15.75" customHeight="1">
      <c r="H594" s="37"/>
      <c r="I594" s="38"/>
      <c r="J594" s="37"/>
      <c r="K594" s="38"/>
    </row>
    <row r="595" spans="8:11" ht="15.75" customHeight="1">
      <c r="H595" s="37"/>
      <c r="I595" s="38"/>
      <c r="J595" s="37"/>
      <c r="K595" s="38"/>
    </row>
    <row r="596" spans="8:11" ht="15.75" customHeight="1">
      <c r="H596" s="37"/>
      <c r="I596" s="38"/>
      <c r="J596" s="37"/>
      <c r="K596" s="38"/>
    </row>
    <row r="597" spans="8:11" ht="15.75" customHeight="1">
      <c r="H597" s="37"/>
      <c r="I597" s="38"/>
      <c r="J597" s="37"/>
      <c r="K597" s="38"/>
    </row>
    <row r="598" spans="8:11" ht="15.75" customHeight="1">
      <c r="H598" s="37"/>
      <c r="I598" s="38"/>
      <c r="J598" s="37"/>
      <c r="K598" s="38"/>
    </row>
    <row r="599" spans="8:11" ht="15.75" customHeight="1">
      <c r="H599" s="37"/>
      <c r="I599" s="38"/>
      <c r="J599" s="37"/>
      <c r="K599" s="38"/>
    </row>
    <row r="600" spans="8:11" ht="15.75" customHeight="1">
      <c r="H600" s="37"/>
      <c r="I600" s="38"/>
      <c r="J600" s="37"/>
      <c r="K600" s="38"/>
    </row>
    <row r="601" spans="8:11" ht="15.75" customHeight="1">
      <c r="H601" s="37"/>
      <c r="I601" s="38"/>
      <c r="J601" s="37"/>
      <c r="K601" s="38"/>
    </row>
    <row r="602" spans="8:11" ht="15.75" customHeight="1">
      <c r="H602" s="37"/>
      <c r="I602" s="38"/>
      <c r="J602" s="37"/>
      <c r="K602" s="38"/>
    </row>
    <row r="603" spans="8:11" ht="15.75" customHeight="1">
      <c r="H603" s="37"/>
      <c r="I603" s="38"/>
      <c r="J603" s="37"/>
      <c r="K603" s="38"/>
    </row>
    <row r="604" spans="8:11" ht="15.75" customHeight="1">
      <c r="H604" s="37"/>
      <c r="I604" s="38"/>
      <c r="J604" s="37"/>
      <c r="K604" s="38"/>
    </row>
    <row r="605" spans="8:11" ht="15.75" customHeight="1">
      <c r="H605" s="37"/>
      <c r="I605" s="38"/>
      <c r="J605" s="37"/>
      <c r="K605" s="38"/>
    </row>
    <row r="606" spans="8:11" ht="15.75" customHeight="1">
      <c r="H606" s="37"/>
      <c r="I606" s="38"/>
      <c r="J606" s="37"/>
      <c r="K606" s="38"/>
    </row>
    <row r="607" spans="8:11" ht="15.75" customHeight="1">
      <c r="H607" s="37"/>
      <c r="I607" s="38"/>
      <c r="J607" s="37"/>
      <c r="K607" s="38"/>
    </row>
    <row r="608" spans="8:11" ht="15.75" customHeight="1">
      <c r="H608" s="37"/>
      <c r="I608" s="38"/>
      <c r="J608" s="37"/>
      <c r="K608" s="38"/>
    </row>
    <row r="609" spans="8:11" ht="15.75" customHeight="1">
      <c r="H609" s="37"/>
      <c r="I609" s="38"/>
      <c r="J609" s="37"/>
      <c r="K609" s="38"/>
    </row>
    <row r="610" spans="8:11" ht="15.75" customHeight="1">
      <c r="H610" s="37"/>
      <c r="I610" s="38"/>
      <c r="J610" s="37"/>
      <c r="K610" s="38"/>
    </row>
    <row r="611" spans="8:11" ht="15.75" customHeight="1">
      <c r="H611" s="37"/>
      <c r="I611" s="38"/>
      <c r="J611" s="37"/>
      <c r="K611" s="38"/>
    </row>
    <row r="612" spans="8:11" ht="15.75" customHeight="1">
      <c r="H612" s="37"/>
      <c r="I612" s="38"/>
      <c r="J612" s="37"/>
      <c r="K612" s="38"/>
    </row>
    <row r="613" spans="8:11" ht="15.75" customHeight="1">
      <c r="H613" s="37"/>
      <c r="I613" s="38"/>
      <c r="J613" s="37"/>
      <c r="K613" s="38"/>
    </row>
    <row r="614" spans="8:11" ht="15.75" customHeight="1">
      <c r="H614" s="37"/>
      <c r="I614" s="38"/>
      <c r="J614" s="37"/>
      <c r="K614" s="38"/>
    </row>
    <row r="615" spans="8:11" ht="15.75" customHeight="1">
      <c r="H615" s="37"/>
      <c r="I615" s="38"/>
      <c r="J615" s="37"/>
      <c r="K615" s="38"/>
    </row>
    <row r="616" spans="8:11" ht="15.75" customHeight="1">
      <c r="H616" s="37"/>
      <c r="I616" s="38"/>
      <c r="J616" s="37"/>
      <c r="K616" s="38"/>
    </row>
    <row r="617" spans="8:11" ht="15.75" customHeight="1">
      <c r="H617" s="37"/>
      <c r="I617" s="38"/>
      <c r="J617" s="37"/>
      <c r="K617" s="38"/>
    </row>
    <row r="618" spans="8:11" ht="15.75" customHeight="1">
      <c r="H618" s="37"/>
      <c r="I618" s="38"/>
      <c r="J618" s="37"/>
      <c r="K618" s="38"/>
    </row>
    <row r="619" spans="8:11" ht="15.75" customHeight="1">
      <c r="H619" s="37"/>
      <c r="I619" s="38"/>
      <c r="J619" s="37"/>
      <c r="K619" s="38"/>
    </row>
    <row r="620" spans="8:11" ht="15.75" customHeight="1">
      <c r="H620" s="37"/>
      <c r="I620" s="38"/>
      <c r="J620" s="37"/>
      <c r="K620" s="38"/>
    </row>
    <row r="621" spans="8:11" ht="15.75" customHeight="1">
      <c r="H621" s="37"/>
      <c r="I621" s="38"/>
      <c r="J621" s="37"/>
      <c r="K621" s="38"/>
    </row>
    <row r="622" spans="8:11" ht="15.75" customHeight="1">
      <c r="H622" s="37"/>
      <c r="I622" s="38"/>
      <c r="J622" s="37"/>
      <c r="K622" s="38"/>
    </row>
    <row r="623" spans="8:11" ht="15.75" customHeight="1">
      <c r="H623" s="37"/>
      <c r="I623" s="38"/>
      <c r="J623" s="37"/>
      <c r="K623" s="38"/>
    </row>
    <row r="624" spans="8:11" ht="15.75" customHeight="1">
      <c r="H624" s="37"/>
      <c r="I624" s="38"/>
      <c r="J624" s="37"/>
      <c r="K624" s="38"/>
    </row>
    <row r="625" spans="8:11" ht="15.75" customHeight="1">
      <c r="H625" s="37"/>
      <c r="I625" s="38"/>
      <c r="J625" s="37"/>
      <c r="K625" s="38"/>
    </row>
    <row r="626" spans="8:11" ht="15.75" customHeight="1">
      <c r="H626" s="37"/>
      <c r="I626" s="38"/>
      <c r="J626" s="37"/>
      <c r="K626" s="38"/>
    </row>
    <row r="627" spans="8:11" ht="15.75" customHeight="1">
      <c r="H627" s="37"/>
      <c r="I627" s="38"/>
      <c r="J627" s="37"/>
      <c r="K627" s="38"/>
    </row>
    <row r="628" spans="8:11" ht="15.75" customHeight="1">
      <c r="H628" s="37"/>
      <c r="I628" s="38"/>
      <c r="J628" s="37"/>
      <c r="K628" s="38"/>
    </row>
    <row r="629" spans="8:11" ht="15.75" customHeight="1">
      <c r="H629" s="37"/>
      <c r="I629" s="38"/>
      <c r="J629" s="37"/>
      <c r="K629" s="38"/>
    </row>
    <row r="630" spans="8:11" ht="15.75" customHeight="1">
      <c r="H630" s="37"/>
      <c r="I630" s="38"/>
      <c r="J630" s="37"/>
      <c r="K630" s="38"/>
    </row>
    <row r="631" spans="8:11" ht="15.75" customHeight="1">
      <c r="H631" s="37"/>
      <c r="I631" s="38"/>
      <c r="J631" s="37"/>
      <c r="K631" s="38"/>
    </row>
    <row r="632" spans="8:11" ht="15.75" customHeight="1">
      <c r="H632" s="37"/>
      <c r="I632" s="38"/>
      <c r="J632" s="37"/>
      <c r="K632" s="38"/>
    </row>
    <row r="633" spans="8:11" ht="15.75" customHeight="1">
      <c r="H633" s="37"/>
      <c r="I633" s="38"/>
      <c r="J633" s="37"/>
      <c r="K633" s="38"/>
    </row>
    <row r="634" spans="8:11" ht="15.75" customHeight="1">
      <c r="H634" s="37"/>
      <c r="I634" s="38"/>
      <c r="J634" s="37"/>
      <c r="K634" s="38"/>
    </row>
    <row r="635" spans="8:11" ht="15.75" customHeight="1">
      <c r="H635" s="37"/>
      <c r="I635" s="38"/>
      <c r="J635" s="37"/>
      <c r="K635" s="38"/>
    </row>
    <row r="636" spans="8:11" ht="15.75" customHeight="1">
      <c r="H636" s="37"/>
      <c r="I636" s="38"/>
      <c r="J636" s="37"/>
      <c r="K636" s="38"/>
    </row>
    <row r="637" spans="8:11" ht="15.75" customHeight="1">
      <c r="H637" s="37"/>
      <c r="I637" s="38"/>
      <c r="J637" s="37"/>
      <c r="K637" s="38"/>
    </row>
    <row r="638" spans="8:11" ht="15.75" customHeight="1">
      <c r="H638" s="37"/>
      <c r="I638" s="38"/>
      <c r="J638" s="37"/>
      <c r="K638" s="38"/>
    </row>
    <row r="639" spans="8:11" ht="15.75" customHeight="1">
      <c r="H639" s="37"/>
      <c r="I639" s="38"/>
      <c r="J639" s="37"/>
      <c r="K639" s="38"/>
    </row>
    <row r="640" spans="8:11" ht="15.75" customHeight="1">
      <c r="H640" s="37"/>
      <c r="I640" s="38"/>
      <c r="J640" s="37"/>
      <c r="K640" s="38"/>
    </row>
    <row r="641" spans="8:11" ht="15.75" customHeight="1">
      <c r="H641" s="37"/>
      <c r="I641" s="38"/>
      <c r="J641" s="37"/>
      <c r="K641" s="38"/>
    </row>
    <row r="642" spans="8:11" ht="15.75" customHeight="1">
      <c r="H642" s="37"/>
      <c r="I642" s="38"/>
      <c r="J642" s="37"/>
      <c r="K642" s="38"/>
    </row>
    <row r="643" spans="8:11" ht="15.75" customHeight="1">
      <c r="H643" s="37"/>
      <c r="I643" s="38"/>
      <c r="J643" s="37"/>
      <c r="K643" s="38"/>
    </row>
    <row r="644" spans="8:11" ht="15.75" customHeight="1">
      <c r="H644" s="37"/>
      <c r="I644" s="38"/>
      <c r="J644" s="37"/>
      <c r="K644" s="38"/>
    </row>
    <row r="645" spans="8:11" ht="15.75" customHeight="1">
      <c r="H645" s="37"/>
      <c r="I645" s="38"/>
      <c r="J645" s="37"/>
      <c r="K645" s="38"/>
    </row>
    <row r="646" spans="8:11" ht="15.75" customHeight="1">
      <c r="H646" s="37"/>
      <c r="I646" s="38"/>
      <c r="J646" s="37"/>
      <c r="K646" s="38"/>
    </row>
    <row r="647" spans="8:11" ht="15.75" customHeight="1">
      <c r="H647" s="37"/>
      <c r="I647" s="38"/>
      <c r="J647" s="37"/>
      <c r="K647" s="38"/>
    </row>
    <row r="648" spans="8:11" ht="15.75" customHeight="1">
      <c r="H648" s="37"/>
      <c r="I648" s="38"/>
      <c r="J648" s="37"/>
      <c r="K648" s="38"/>
    </row>
    <row r="649" spans="8:11" ht="15.75" customHeight="1">
      <c r="H649" s="37"/>
      <c r="I649" s="38"/>
      <c r="J649" s="37"/>
      <c r="K649" s="38"/>
    </row>
    <row r="650" spans="8:11" ht="15.75" customHeight="1">
      <c r="H650" s="37"/>
      <c r="I650" s="38"/>
      <c r="J650" s="37"/>
      <c r="K650" s="38"/>
    </row>
    <row r="651" spans="8:11" ht="15.75" customHeight="1">
      <c r="H651" s="37"/>
      <c r="I651" s="38"/>
      <c r="J651" s="37"/>
      <c r="K651" s="38"/>
    </row>
    <row r="652" spans="8:11" ht="15.75" customHeight="1">
      <c r="H652" s="37"/>
      <c r="I652" s="38"/>
      <c r="J652" s="37"/>
      <c r="K652" s="38"/>
    </row>
    <row r="653" spans="8:11" ht="15.75" customHeight="1">
      <c r="H653" s="37"/>
      <c r="I653" s="38"/>
      <c r="J653" s="37"/>
      <c r="K653" s="38"/>
    </row>
    <row r="654" spans="8:11" ht="15.75" customHeight="1">
      <c r="H654" s="37"/>
      <c r="I654" s="38"/>
      <c r="J654" s="37"/>
      <c r="K654" s="38"/>
    </row>
    <row r="655" spans="8:11" ht="15.75" customHeight="1">
      <c r="H655" s="37"/>
      <c r="I655" s="38"/>
      <c r="J655" s="37"/>
      <c r="K655" s="38"/>
    </row>
    <row r="656" spans="8:11" ht="15.75" customHeight="1">
      <c r="H656" s="37"/>
      <c r="I656" s="38"/>
      <c r="J656" s="37"/>
      <c r="K656" s="38"/>
    </row>
    <row r="657" spans="8:11" ht="15.75" customHeight="1">
      <c r="H657" s="37"/>
      <c r="I657" s="38"/>
      <c r="J657" s="37"/>
      <c r="K657" s="38"/>
    </row>
    <row r="658" spans="8:11" ht="15.75" customHeight="1">
      <c r="H658" s="37"/>
      <c r="I658" s="38"/>
      <c r="J658" s="37"/>
      <c r="K658" s="38"/>
    </row>
    <row r="659" spans="8:11" ht="15.75" customHeight="1">
      <c r="H659" s="37"/>
      <c r="I659" s="38"/>
      <c r="J659" s="37"/>
      <c r="K659" s="38"/>
    </row>
    <row r="660" spans="8:11" ht="15.75" customHeight="1">
      <c r="H660" s="37"/>
      <c r="I660" s="38"/>
      <c r="J660" s="37"/>
      <c r="K660" s="38"/>
    </row>
    <row r="661" spans="8:11" ht="15.75" customHeight="1">
      <c r="H661" s="37"/>
      <c r="I661" s="38"/>
      <c r="J661" s="37"/>
      <c r="K661" s="38"/>
    </row>
    <row r="662" spans="8:11" ht="15.75" customHeight="1">
      <c r="H662" s="37"/>
      <c r="I662" s="38"/>
      <c r="J662" s="37"/>
      <c r="K662" s="38"/>
    </row>
    <row r="663" spans="8:11" ht="15.75" customHeight="1">
      <c r="H663" s="37"/>
      <c r="I663" s="38"/>
      <c r="J663" s="37"/>
      <c r="K663" s="38"/>
    </row>
    <row r="664" spans="8:11" ht="15.75" customHeight="1">
      <c r="H664" s="37"/>
      <c r="I664" s="38"/>
      <c r="J664" s="37"/>
      <c r="K664" s="38"/>
    </row>
    <row r="665" spans="8:11" ht="15.75" customHeight="1">
      <c r="H665" s="37"/>
      <c r="I665" s="38"/>
      <c r="J665" s="37"/>
      <c r="K665" s="38"/>
    </row>
    <row r="666" spans="8:11" ht="15.75" customHeight="1">
      <c r="H666" s="37"/>
      <c r="I666" s="38"/>
      <c r="J666" s="37"/>
      <c r="K666" s="38"/>
    </row>
    <row r="667" spans="8:11" ht="15.75" customHeight="1">
      <c r="H667" s="37"/>
      <c r="I667" s="38"/>
      <c r="J667" s="37"/>
      <c r="K667" s="38"/>
    </row>
    <row r="668" spans="8:11" ht="15.75" customHeight="1">
      <c r="H668" s="37"/>
      <c r="I668" s="38"/>
      <c r="J668" s="37"/>
      <c r="K668" s="38"/>
    </row>
    <row r="669" spans="8:11" ht="15.75" customHeight="1">
      <c r="H669" s="37"/>
      <c r="I669" s="38"/>
      <c r="J669" s="37"/>
      <c r="K669" s="38"/>
    </row>
    <row r="670" spans="8:11" ht="15.75" customHeight="1">
      <c r="H670" s="37"/>
      <c r="I670" s="38"/>
      <c r="J670" s="37"/>
      <c r="K670" s="38"/>
    </row>
    <row r="671" spans="8:11" ht="15.75" customHeight="1">
      <c r="H671" s="37"/>
      <c r="I671" s="38"/>
      <c r="J671" s="37"/>
      <c r="K671" s="38"/>
    </row>
    <row r="672" spans="8:11" ht="15.75" customHeight="1">
      <c r="H672" s="37"/>
      <c r="I672" s="38"/>
      <c r="J672" s="37"/>
      <c r="K672" s="38"/>
    </row>
    <row r="673" spans="8:11" ht="15.75" customHeight="1">
      <c r="H673" s="37"/>
      <c r="I673" s="38"/>
      <c r="J673" s="37"/>
      <c r="K673" s="38"/>
    </row>
    <row r="674" spans="8:11" ht="15.75" customHeight="1">
      <c r="H674" s="37"/>
      <c r="I674" s="38"/>
      <c r="J674" s="37"/>
      <c r="K674" s="38"/>
    </row>
    <row r="675" spans="8:11" ht="15.75" customHeight="1">
      <c r="H675" s="37"/>
      <c r="I675" s="38"/>
      <c r="J675" s="37"/>
      <c r="K675" s="38"/>
    </row>
    <row r="676" spans="8:11" ht="15.75" customHeight="1">
      <c r="H676" s="37"/>
      <c r="I676" s="38"/>
      <c r="J676" s="37"/>
      <c r="K676" s="38"/>
    </row>
    <row r="677" spans="8:11" ht="15.75" customHeight="1">
      <c r="H677" s="37"/>
      <c r="I677" s="38"/>
      <c r="J677" s="37"/>
      <c r="K677" s="38"/>
    </row>
    <row r="678" spans="8:11" ht="15.75" customHeight="1">
      <c r="H678" s="37"/>
      <c r="I678" s="38"/>
      <c r="J678" s="37"/>
      <c r="K678" s="38"/>
    </row>
    <row r="679" spans="8:11" ht="15.75" customHeight="1">
      <c r="H679" s="37"/>
      <c r="I679" s="38"/>
      <c r="J679" s="37"/>
      <c r="K679" s="38"/>
    </row>
    <row r="680" spans="8:11" ht="15.75" customHeight="1">
      <c r="H680" s="37"/>
      <c r="I680" s="38"/>
      <c r="J680" s="37"/>
      <c r="K680" s="38"/>
    </row>
    <row r="681" spans="8:11" ht="15.75" customHeight="1">
      <c r="H681" s="37"/>
      <c r="I681" s="38"/>
      <c r="J681" s="37"/>
      <c r="K681" s="38"/>
    </row>
    <row r="682" spans="8:11" ht="15.75" customHeight="1">
      <c r="H682" s="37"/>
      <c r="I682" s="38"/>
      <c r="J682" s="37"/>
      <c r="K682" s="38"/>
    </row>
    <row r="683" spans="8:11" ht="15.75" customHeight="1">
      <c r="H683" s="37"/>
      <c r="I683" s="38"/>
      <c r="J683" s="37"/>
      <c r="K683" s="38"/>
    </row>
    <row r="684" spans="8:11" ht="15.75" customHeight="1">
      <c r="H684" s="37"/>
      <c r="I684" s="38"/>
      <c r="J684" s="37"/>
      <c r="K684" s="38"/>
    </row>
    <row r="685" spans="8:11" ht="15.75" customHeight="1">
      <c r="H685" s="37"/>
      <c r="I685" s="38"/>
      <c r="J685" s="37"/>
      <c r="K685" s="38"/>
    </row>
    <row r="686" spans="8:11" ht="15.75" customHeight="1">
      <c r="H686" s="37"/>
      <c r="I686" s="38"/>
      <c r="J686" s="37"/>
      <c r="K686" s="38"/>
    </row>
    <row r="687" spans="8:11" ht="15.75" customHeight="1">
      <c r="H687" s="37"/>
      <c r="I687" s="38"/>
      <c r="J687" s="37"/>
      <c r="K687" s="38"/>
    </row>
    <row r="688" spans="8:11" ht="15.75" customHeight="1">
      <c r="H688" s="37"/>
      <c r="I688" s="38"/>
      <c r="J688" s="37"/>
      <c r="K688" s="38"/>
    </row>
    <row r="689" spans="8:11" ht="15.75" customHeight="1">
      <c r="H689" s="37"/>
      <c r="I689" s="38"/>
      <c r="J689" s="37"/>
      <c r="K689" s="38"/>
    </row>
    <row r="690" spans="8:11" ht="15.75" customHeight="1">
      <c r="H690" s="37"/>
      <c r="I690" s="38"/>
      <c r="J690" s="37"/>
      <c r="K690" s="38"/>
    </row>
    <row r="691" spans="8:11" ht="15.75" customHeight="1">
      <c r="H691" s="37"/>
      <c r="I691" s="38"/>
      <c r="J691" s="37"/>
      <c r="K691" s="38"/>
    </row>
    <row r="692" spans="8:11" ht="15.75" customHeight="1">
      <c r="H692" s="37"/>
      <c r="I692" s="38"/>
      <c r="J692" s="37"/>
      <c r="K692" s="38"/>
    </row>
    <row r="693" spans="8:11" ht="15.75" customHeight="1">
      <c r="H693" s="37"/>
      <c r="I693" s="38"/>
      <c r="J693" s="37"/>
      <c r="K693" s="38"/>
    </row>
    <row r="694" spans="8:11" ht="15.75" customHeight="1">
      <c r="H694" s="37"/>
      <c r="I694" s="38"/>
      <c r="J694" s="37"/>
      <c r="K694" s="38"/>
    </row>
    <row r="695" spans="8:11" ht="15.75" customHeight="1">
      <c r="H695" s="37"/>
      <c r="I695" s="38"/>
      <c r="J695" s="37"/>
      <c r="K695" s="38"/>
    </row>
    <row r="696" spans="8:11" ht="15.75" customHeight="1">
      <c r="H696" s="37"/>
      <c r="I696" s="38"/>
      <c r="J696" s="37"/>
      <c r="K696" s="38"/>
    </row>
    <row r="697" spans="8:11" ht="15.75" customHeight="1">
      <c r="H697" s="37"/>
      <c r="I697" s="38"/>
      <c r="J697" s="37"/>
      <c r="K697" s="38"/>
    </row>
    <row r="698" spans="8:11" ht="15.75" customHeight="1">
      <c r="H698" s="37"/>
      <c r="I698" s="38"/>
      <c r="J698" s="37"/>
      <c r="K698" s="38"/>
    </row>
    <row r="699" spans="8:11" ht="15.75" customHeight="1">
      <c r="H699" s="37"/>
      <c r="I699" s="38"/>
      <c r="J699" s="37"/>
      <c r="K699" s="38"/>
    </row>
    <row r="700" spans="8:11" ht="15.75" customHeight="1">
      <c r="H700" s="37"/>
      <c r="I700" s="38"/>
      <c r="J700" s="37"/>
      <c r="K700" s="38"/>
    </row>
    <row r="701" spans="8:11" ht="15.75" customHeight="1">
      <c r="H701" s="37"/>
      <c r="I701" s="38"/>
      <c r="J701" s="37"/>
      <c r="K701" s="38"/>
    </row>
    <row r="702" spans="8:11" ht="15.75" customHeight="1">
      <c r="H702" s="37"/>
      <c r="I702" s="38"/>
      <c r="J702" s="37"/>
      <c r="K702" s="38"/>
    </row>
    <row r="703" spans="8:11" ht="15.75" customHeight="1">
      <c r="H703" s="37"/>
      <c r="I703" s="38"/>
      <c r="J703" s="37"/>
      <c r="K703" s="38"/>
    </row>
    <row r="704" spans="8:11" ht="15.75" customHeight="1">
      <c r="H704" s="37"/>
      <c r="I704" s="38"/>
      <c r="J704" s="37"/>
      <c r="K704" s="38"/>
    </row>
    <row r="705" spans="8:11" ht="15.75" customHeight="1">
      <c r="H705" s="37"/>
      <c r="I705" s="38"/>
      <c r="J705" s="37"/>
      <c r="K705" s="38"/>
    </row>
    <row r="706" spans="8:11" ht="15.75" customHeight="1">
      <c r="H706" s="37"/>
      <c r="I706" s="38"/>
      <c r="J706" s="37"/>
      <c r="K706" s="38"/>
    </row>
    <row r="707" spans="8:11" ht="15.75" customHeight="1">
      <c r="H707" s="37"/>
      <c r="I707" s="38"/>
      <c r="J707" s="37"/>
      <c r="K707" s="38"/>
    </row>
    <row r="708" spans="8:11" ht="15.75" customHeight="1">
      <c r="H708" s="37"/>
      <c r="I708" s="38"/>
      <c r="J708" s="37"/>
      <c r="K708" s="38"/>
    </row>
    <row r="709" spans="8:11" ht="15.75" customHeight="1">
      <c r="H709" s="37"/>
      <c r="I709" s="38"/>
      <c r="J709" s="37"/>
      <c r="K709" s="38"/>
    </row>
    <row r="710" spans="8:11" ht="15.75" customHeight="1">
      <c r="H710" s="37"/>
      <c r="I710" s="38"/>
      <c r="J710" s="37"/>
      <c r="K710" s="38"/>
    </row>
    <row r="711" spans="8:11" ht="15.75" customHeight="1">
      <c r="H711" s="37"/>
      <c r="I711" s="38"/>
      <c r="J711" s="37"/>
      <c r="K711" s="38"/>
    </row>
    <row r="712" spans="8:11" ht="15.75" customHeight="1">
      <c r="H712" s="37"/>
      <c r="I712" s="38"/>
      <c r="J712" s="37"/>
      <c r="K712" s="38"/>
    </row>
    <row r="713" spans="8:11" ht="15.75" customHeight="1">
      <c r="H713" s="37"/>
      <c r="I713" s="38"/>
      <c r="J713" s="37"/>
      <c r="K713" s="38"/>
    </row>
    <row r="714" spans="8:11" ht="15.75" customHeight="1">
      <c r="H714" s="37"/>
      <c r="I714" s="38"/>
      <c r="J714" s="37"/>
      <c r="K714" s="38"/>
    </row>
    <row r="715" spans="8:11" ht="15.75" customHeight="1">
      <c r="H715" s="37"/>
      <c r="I715" s="38"/>
      <c r="J715" s="37"/>
      <c r="K715" s="38"/>
    </row>
    <row r="716" spans="8:11" ht="15.75" customHeight="1">
      <c r="H716" s="37"/>
      <c r="I716" s="38"/>
      <c r="J716" s="37"/>
      <c r="K716" s="38"/>
    </row>
    <row r="717" spans="8:11" ht="15.75" customHeight="1">
      <c r="H717" s="37"/>
      <c r="I717" s="38"/>
      <c r="J717" s="37"/>
      <c r="K717" s="38"/>
    </row>
    <row r="718" spans="8:11" ht="15.75" customHeight="1">
      <c r="H718" s="37"/>
      <c r="I718" s="38"/>
      <c r="J718" s="37"/>
      <c r="K718" s="38"/>
    </row>
    <row r="719" spans="8:11" ht="15.75" customHeight="1">
      <c r="H719" s="37"/>
      <c r="I719" s="38"/>
      <c r="J719" s="37"/>
      <c r="K719" s="38"/>
    </row>
    <row r="720" spans="8:11" ht="15.75" customHeight="1">
      <c r="H720" s="37"/>
      <c r="I720" s="38"/>
      <c r="J720" s="37"/>
      <c r="K720" s="38"/>
    </row>
    <row r="721" spans="8:11" ht="15.75" customHeight="1">
      <c r="H721" s="37"/>
      <c r="I721" s="38"/>
      <c r="J721" s="37"/>
      <c r="K721" s="38"/>
    </row>
    <row r="722" spans="8:11" ht="15.75" customHeight="1">
      <c r="H722" s="37"/>
      <c r="I722" s="38"/>
      <c r="J722" s="37"/>
      <c r="K722" s="38"/>
    </row>
    <row r="723" spans="8:11" ht="15.75" customHeight="1">
      <c r="H723" s="37"/>
      <c r="I723" s="38"/>
      <c r="J723" s="37"/>
      <c r="K723" s="38"/>
    </row>
    <row r="724" spans="8:11" ht="15.75" customHeight="1">
      <c r="H724" s="37"/>
      <c r="I724" s="38"/>
      <c r="J724" s="37"/>
      <c r="K724" s="38"/>
    </row>
    <row r="725" spans="8:11" ht="15.75" customHeight="1">
      <c r="H725" s="37"/>
      <c r="I725" s="38"/>
      <c r="J725" s="37"/>
      <c r="K725" s="38"/>
    </row>
    <row r="726" spans="8:11" ht="15.75" customHeight="1">
      <c r="H726" s="37"/>
      <c r="I726" s="38"/>
      <c r="J726" s="37"/>
      <c r="K726" s="38"/>
    </row>
    <row r="727" spans="8:11" ht="15.75" customHeight="1">
      <c r="H727" s="37"/>
      <c r="I727" s="38"/>
      <c r="J727" s="37"/>
      <c r="K727" s="38"/>
    </row>
    <row r="728" spans="8:11" ht="15.75" customHeight="1">
      <c r="H728" s="37"/>
      <c r="I728" s="38"/>
      <c r="J728" s="37"/>
      <c r="K728" s="38"/>
    </row>
    <row r="729" spans="8:11" ht="15.75" customHeight="1">
      <c r="H729" s="37"/>
      <c r="I729" s="38"/>
      <c r="J729" s="37"/>
      <c r="K729" s="38"/>
    </row>
    <row r="730" spans="8:11" ht="15.75" customHeight="1">
      <c r="H730" s="37"/>
      <c r="I730" s="38"/>
      <c r="J730" s="37"/>
      <c r="K730" s="38"/>
    </row>
    <row r="731" spans="8:11" ht="15.75" customHeight="1">
      <c r="H731" s="37"/>
      <c r="I731" s="38"/>
      <c r="J731" s="37"/>
      <c r="K731" s="38"/>
    </row>
    <row r="732" spans="8:11" ht="15.75" customHeight="1">
      <c r="H732" s="37"/>
      <c r="I732" s="38"/>
      <c r="J732" s="37"/>
      <c r="K732" s="38"/>
    </row>
    <row r="733" spans="8:11" ht="15.75" customHeight="1">
      <c r="H733" s="37"/>
      <c r="I733" s="38"/>
      <c r="J733" s="37"/>
      <c r="K733" s="38"/>
    </row>
    <row r="734" spans="8:11" ht="15.75" customHeight="1">
      <c r="H734" s="37"/>
      <c r="I734" s="38"/>
      <c r="J734" s="37"/>
      <c r="K734" s="38"/>
    </row>
    <row r="735" spans="8:11" ht="15.75" customHeight="1">
      <c r="H735" s="37"/>
      <c r="I735" s="38"/>
      <c r="J735" s="37"/>
      <c r="K735" s="38"/>
    </row>
    <row r="736" spans="8:11" ht="15.75" customHeight="1">
      <c r="H736" s="37"/>
      <c r="I736" s="38"/>
      <c r="J736" s="37"/>
      <c r="K736" s="38"/>
    </row>
    <row r="737" spans="8:11" ht="15.75" customHeight="1">
      <c r="H737" s="37"/>
      <c r="I737" s="38"/>
      <c r="J737" s="37"/>
      <c r="K737" s="38"/>
    </row>
    <row r="738" spans="8:11" ht="15.75" customHeight="1">
      <c r="H738" s="37"/>
      <c r="I738" s="38"/>
      <c r="J738" s="37"/>
      <c r="K738" s="38"/>
    </row>
    <row r="739" spans="8:11" ht="15.75" customHeight="1">
      <c r="H739" s="37"/>
      <c r="I739" s="38"/>
      <c r="J739" s="37"/>
      <c r="K739" s="38"/>
    </row>
    <row r="740" spans="8:11" ht="15.75" customHeight="1">
      <c r="H740" s="37"/>
      <c r="I740" s="38"/>
      <c r="J740" s="37"/>
      <c r="K740" s="38"/>
    </row>
    <row r="741" spans="8:11" ht="15.75" customHeight="1">
      <c r="H741" s="37"/>
      <c r="I741" s="38"/>
      <c r="J741" s="37"/>
      <c r="K741" s="38"/>
    </row>
    <row r="742" spans="8:11" ht="15.75" customHeight="1">
      <c r="H742" s="37"/>
      <c r="I742" s="38"/>
      <c r="J742" s="37"/>
      <c r="K742" s="38"/>
    </row>
    <row r="743" spans="8:11" ht="15.75" customHeight="1">
      <c r="H743" s="37"/>
      <c r="I743" s="38"/>
      <c r="J743" s="37"/>
      <c r="K743" s="38"/>
    </row>
    <row r="744" spans="8:11" ht="15.75" customHeight="1">
      <c r="H744" s="37"/>
      <c r="I744" s="38"/>
      <c r="J744" s="37"/>
      <c r="K744" s="38"/>
    </row>
    <row r="745" spans="8:11" ht="15.75" customHeight="1">
      <c r="H745" s="37"/>
      <c r="I745" s="38"/>
      <c r="J745" s="37"/>
      <c r="K745" s="38"/>
    </row>
    <row r="746" spans="8:11" ht="15.75" customHeight="1">
      <c r="H746" s="37"/>
      <c r="I746" s="38"/>
      <c r="J746" s="37"/>
      <c r="K746" s="38"/>
    </row>
    <row r="747" spans="8:11" ht="15.75" customHeight="1">
      <c r="H747" s="37"/>
      <c r="I747" s="38"/>
      <c r="J747" s="37"/>
      <c r="K747" s="38"/>
    </row>
    <row r="748" spans="8:11" ht="15.75" customHeight="1">
      <c r="H748" s="37"/>
      <c r="I748" s="38"/>
      <c r="J748" s="37"/>
      <c r="K748" s="38"/>
    </row>
    <row r="749" spans="8:11" ht="15.75" customHeight="1">
      <c r="H749" s="37"/>
      <c r="I749" s="38"/>
      <c r="J749" s="37"/>
      <c r="K749" s="38"/>
    </row>
    <row r="750" spans="8:11" ht="15.75" customHeight="1">
      <c r="H750" s="37"/>
      <c r="I750" s="38"/>
      <c r="J750" s="37"/>
      <c r="K750" s="38"/>
    </row>
    <row r="751" spans="8:11" ht="15.75" customHeight="1">
      <c r="H751" s="37"/>
      <c r="I751" s="38"/>
      <c r="J751" s="37"/>
      <c r="K751" s="38"/>
    </row>
    <row r="752" spans="8:11" ht="15.75" customHeight="1">
      <c r="H752" s="37"/>
      <c r="I752" s="38"/>
      <c r="J752" s="37"/>
      <c r="K752" s="38"/>
    </row>
    <row r="753" spans="8:11" ht="15.75" customHeight="1">
      <c r="H753" s="37"/>
      <c r="I753" s="38"/>
      <c r="J753" s="37"/>
      <c r="K753" s="38"/>
    </row>
    <row r="754" spans="8:11" ht="15.75" customHeight="1">
      <c r="H754" s="37"/>
      <c r="I754" s="38"/>
      <c r="J754" s="37"/>
      <c r="K754" s="38"/>
    </row>
    <row r="755" spans="8:11" ht="15.75" customHeight="1">
      <c r="H755" s="37"/>
      <c r="I755" s="38"/>
      <c r="J755" s="37"/>
      <c r="K755" s="38"/>
    </row>
    <row r="756" spans="8:11" ht="15.75" customHeight="1">
      <c r="H756" s="37"/>
      <c r="I756" s="38"/>
      <c r="J756" s="37"/>
      <c r="K756" s="38"/>
    </row>
    <row r="757" spans="8:11" ht="15.75" customHeight="1">
      <c r="H757" s="37"/>
      <c r="I757" s="38"/>
      <c r="J757" s="37"/>
      <c r="K757" s="38"/>
    </row>
    <row r="758" spans="8:11" ht="15.75" customHeight="1">
      <c r="H758" s="37"/>
      <c r="I758" s="38"/>
      <c r="J758" s="37"/>
      <c r="K758" s="38"/>
    </row>
    <row r="759" spans="8:11" ht="15.75" customHeight="1">
      <c r="H759" s="37"/>
      <c r="I759" s="38"/>
      <c r="J759" s="37"/>
      <c r="K759" s="38"/>
    </row>
    <row r="760" spans="8:11" ht="15.75" customHeight="1">
      <c r="H760" s="37"/>
      <c r="I760" s="38"/>
      <c r="J760" s="37"/>
      <c r="K760" s="38"/>
    </row>
    <row r="761" spans="8:11" ht="15.75" customHeight="1">
      <c r="H761" s="37"/>
      <c r="I761" s="38"/>
      <c r="J761" s="37"/>
      <c r="K761" s="38"/>
    </row>
    <row r="762" spans="8:11" ht="15.75" customHeight="1">
      <c r="H762" s="37"/>
      <c r="I762" s="38"/>
      <c r="J762" s="37"/>
      <c r="K762" s="38"/>
    </row>
    <row r="763" spans="8:11" ht="15.75" customHeight="1">
      <c r="H763" s="37"/>
      <c r="I763" s="38"/>
      <c r="J763" s="37"/>
      <c r="K763" s="38"/>
    </row>
    <row r="764" spans="8:11" ht="15.75" customHeight="1">
      <c r="H764" s="37"/>
      <c r="I764" s="38"/>
      <c r="J764" s="37"/>
      <c r="K764" s="38"/>
    </row>
    <row r="765" spans="8:11" ht="15.75" customHeight="1">
      <c r="H765" s="37"/>
      <c r="I765" s="38"/>
      <c r="J765" s="37"/>
      <c r="K765" s="38"/>
    </row>
    <row r="766" spans="8:11" ht="15.75" customHeight="1">
      <c r="H766" s="37"/>
      <c r="I766" s="38"/>
      <c r="J766" s="37"/>
      <c r="K766" s="38"/>
    </row>
    <row r="767" spans="8:11" ht="15.75" customHeight="1">
      <c r="H767" s="37"/>
      <c r="I767" s="38"/>
      <c r="J767" s="37"/>
      <c r="K767" s="38"/>
    </row>
    <row r="768" spans="8:11" ht="15.75" customHeight="1">
      <c r="H768" s="37"/>
      <c r="I768" s="38"/>
      <c r="J768" s="37"/>
      <c r="K768" s="38"/>
    </row>
    <row r="769" spans="8:11" ht="15.75" customHeight="1">
      <c r="H769" s="37"/>
      <c r="I769" s="38"/>
      <c r="J769" s="37"/>
      <c r="K769" s="38"/>
    </row>
    <row r="770" spans="8:11" ht="15.75" customHeight="1">
      <c r="H770" s="37"/>
      <c r="I770" s="38"/>
      <c r="J770" s="37"/>
      <c r="K770" s="38"/>
    </row>
    <row r="771" spans="8:11" ht="15.75" customHeight="1">
      <c r="H771" s="37"/>
      <c r="I771" s="38"/>
      <c r="J771" s="37"/>
      <c r="K771" s="38"/>
    </row>
    <row r="772" spans="8:11" ht="15.75" customHeight="1">
      <c r="H772" s="37"/>
      <c r="I772" s="38"/>
      <c r="J772" s="37"/>
      <c r="K772" s="38"/>
    </row>
    <row r="773" spans="8:11" ht="15.75" customHeight="1">
      <c r="H773" s="37"/>
      <c r="I773" s="38"/>
      <c r="J773" s="37"/>
      <c r="K773" s="38"/>
    </row>
    <row r="774" spans="8:11" ht="15.75" customHeight="1">
      <c r="H774" s="37"/>
      <c r="I774" s="38"/>
      <c r="J774" s="37"/>
      <c r="K774" s="38"/>
    </row>
    <row r="775" spans="8:11" ht="15.75" customHeight="1">
      <c r="H775" s="37"/>
      <c r="I775" s="38"/>
      <c r="J775" s="37"/>
      <c r="K775" s="38"/>
    </row>
    <row r="776" spans="8:11" ht="15.75" customHeight="1">
      <c r="H776" s="37"/>
      <c r="I776" s="38"/>
      <c r="J776" s="37"/>
      <c r="K776" s="38"/>
    </row>
    <row r="777" spans="8:11" ht="15.75" customHeight="1">
      <c r="H777" s="37"/>
      <c r="I777" s="38"/>
      <c r="J777" s="37"/>
      <c r="K777" s="38"/>
    </row>
    <row r="778" spans="8:11" ht="15.75" customHeight="1">
      <c r="H778" s="37"/>
      <c r="I778" s="38"/>
      <c r="J778" s="37"/>
      <c r="K778" s="38"/>
    </row>
    <row r="779" spans="8:11" ht="15.75" customHeight="1">
      <c r="H779" s="37"/>
      <c r="I779" s="38"/>
      <c r="J779" s="37"/>
      <c r="K779" s="38"/>
    </row>
    <row r="780" spans="8:11" ht="15.75" customHeight="1">
      <c r="H780" s="37"/>
      <c r="I780" s="38"/>
      <c r="J780" s="37"/>
      <c r="K780" s="38"/>
    </row>
    <row r="781" spans="8:11" ht="15.75" customHeight="1">
      <c r="H781" s="37"/>
      <c r="I781" s="38"/>
      <c r="J781" s="37"/>
      <c r="K781" s="38"/>
    </row>
    <row r="782" spans="8:11" ht="15.75" customHeight="1">
      <c r="H782" s="37"/>
      <c r="I782" s="38"/>
      <c r="J782" s="37"/>
      <c r="K782" s="38"/>
    </row>
    <row r="783" spans="8:11" ht="15.75" customHeight="1">
      <c r="H783" s="37"/>
      <c r="I783" s="38"/>
      <c r="J783" s="37"/>
      <c r="K783" s="38"/>
    </row>
    <row r="784" spans="8:11" ht="15.75" customHeight="1">
      <c r="H784" s="37"/>
      <c r="I784" s="38"/>
      <c r="J784" s="37"/>
      <c r="K784" s="38"/>
    </row>
    <row r="785" spans="8:11" ht="15.75" customHeight="1">
      <c r="H785" s="37"/>
      <c r="I785" s="38"/>
      <c r="J785" s="37"/>
      <c r="K785" s="38"/>
    </row>
    <row r="786" spans="8:11" ht="15.75" customHeight="1">
      <c r="H786" s="37"/>
      <c r="I786" s="38"/>
      <c r="J786" s="37"/>
      <c r="K786" s="38"/>
    </row>
    <row r="787" spans="8:11" ht="15.75" customHeight="1">
      <c r="H787" s="37"/>
      <c r="I787" s="38"/>
      <c r="J787" s="37"/>
      <c r="K787" s="38"/>
    </row>
    <row r="788" spans="8:11" ht="15.75" customHeight="1">
      <c r="H788" s="37"/>
      <c r="I788" s="38"/>
      <c r="J788" s="37"/>
      <c r="K788" s="38"/>
    </row>
    <row r="789" spans="8:11" ht="15.75" customHeight="1">
      <c r="H789" s="37"/>
      <c r="I789" s="38"/>
      <c r="J789" s="37"/>
      <c r="K789" s="38"/>
    </row>
    <row r="790" spans="8:11" ht="15.75" customHeight="1">
      <c r="H790" s="37"/>
      <c r="I790" s="38"/>
      <c r="J790" s="37"/>
      <c r="K790" s="38"/>
    </row>
    <row r="791" spans="8:11" ht="15.75" customHeight="1">
      <c r="H791" s="37"/>
      <c r="I791" s="38"/>
      <c r="J791" s="37"/>
      <c r="K791" s="38"/>
    </row>
    <row r="792" spans="8:11" ht="15.75" customHeight="1">
      <c r="H792" s="37"/>
      <c r="I792" s="38"/>
      <c r="J792" s="37"/>
      <c r="K792" s="38"/>
    </row>
    <row r="793" spans="8:11" ht="15.75" customHeight="1">
      <c r="H793" s="37"/>
      <c r="I793" s="38"/>
      <c r="J793" s="37"/>
      <c r="K793" s="38"/>
    </row>
    <row r="794" spans="8:11" ht="15.75" customHeight="1">
      <c r="H794" s="37"/>
      <c r="I794" s="38"/>
      <c r="J794" s="37"/>
      <c r="K794" s="38"/>
    </row>
    <row r="795" spans="8:11" ht="15.75" customHeight="1">
      <c r="H795" s="37"/>
      <c r="I795" s="38"/>
      <c r="J795" s="37"/>
      <c r="K795" s="38"/>
    </row>
    <row r="796" spans="8:11" ht="15.75" customHeight="1">
      <c r="H796" s="37"/>
      <c r="I796" s="38"/>
      <c r="J796" s="37"/>
      <c r="K796" s="38"/>
    </row>
    <row r="797" spans="8:11" ht="15.75" customHeight="1">
      <c r="H797" s="37"/>
      <c r="I797" s="38"/>
      <c r="J797" s="37"/>
      <c r="K797" s="38"/>
    </row>
    <row r="798" spans="8:11" ht="15.75" customHeight="1">
      <c r="H798" s="37"/>
      <c r="I798" s="38"/>
      <c r="J798" s="37"/>
      <c r="K798" s="38"/>
    </row>
    <row r="799" spans="8:11" ht="15.75" customHeight="1">
      <c r="H799" s="37"/>
      <c r="I799" s="38"/>
      <c r="J799" s="37"/>
      <c r="K799" s="38"/>
    </row>
    <row r="800" spans="8:11" ht="15.75" customHeight="1">
      <c r="H800" s="37"/>
      <c r="I800" s="38"/>
      <c r="J800" s="37"/>
      <c r="K800" s="38"/>
    </row>
    <row r="801" spans="8:11" ht="15.75" customHeight="1">
      <c r="H801" s="37"/>
      <c r="I801" s="38"/>
      <c r="J801" s="37"/>
      <c r="K801" s="38"/>
    </row>
    <row r="802" spans="8:11" ht="15.75" customHeight="1">
      <c r="H802" s="37"/>
      <c r="I802" s="38"/>
      <c r="J802" s="37"/>
      <c r="K802" s="38"/>
    </row>
    <row r="803" spans="8:11" ht="15.75" customHeight="1">
      <c r="H803" s="37"/>
      <c r="I803" s="38"/>
      <c r="J803" s="37"/>
      <c r="K803" s="38"/>
    </row>
    <row r="804" spans="8:11" ht="15.75" customHeight="1">
      <c r="H804" s="37"/>
      <c r="I804" s="38"/>
      <c r="J804" s="37"/>
      <c r="K804" s="38"/>
    </row>
    <row r="805" spans="8:11" ht="15.75" customHeight="1">
      <c r="H805" s="37"/>
      <c r="I805" s="38"/>
      <c r="J805" s="37"/>
      <c r="K805" s="38"/>
    </row>
    <row r="806" spans="8:11" ht="15.75" customHeight="1">
      <c r="H806" s="37"/>
      <c r="I806" s="38"/>
      <c r="J806" s="37"/>
      <c r="K806" s="38"/>
    </row>
    <row r="807" spans="8:11" ht="15.75" customHeight="1">
      <c r="H807" s="37"/>
      <c r="I807" s="38"/>
      <c r="J807" s="37"/>
      <c r="K807" s="38"/>
    </row>
    <row r="808" spans="8:11" ht="15.75" customHeight="1">
      <c r="H808" s="37"/>
      <c r="I808" s="38"/>
      <c r="J808" s="37"/>
      <c r="K808" s="38"/>
    </row>
    <row r="809" spans="8:11" ht="15.75" customHeight="1">
      <c r="H809" s="37"/>
      <c r="I809" s="38"/>
      <c r="J809" s="37"/>
      <c r="K809" s="38"/>
    </row>
    <row r="810" spans="8:11" ht="15.75" customHeight="1">
      <c r="H810" s="37"/>
      <c r="I810" s="38"/>
      <c r="J810" s="37"/>
      <c r="K810" s="38"/>
    </row>
    <row r="811" spans="8:11" ht="15.75" customHeight="1">
      <c r="H811" s="37"/>
      <c r="I811" s="38"/>
      <c r="J811" s="37"/>
      <c r="K811" s="38"/>
    </row>
    <row r="812" spans="8:11" ht="15.75" customHeight="1">
      <c r="H812" s="37"/>
      <c r="I812" s="38"/>
      <c r="J812" s="37"/>
      <c r="K812" s="38"/>
    </row>
    <row r="813" spans="8:11" ht="15.75" customHeight="1">
      <c r="H813" s="37"/>
      <c r="I813" s="38"/>
      <c r="J813" s="37"/>
      <c r="K813" s="38"/>
    </row>
    <row r="814" spans="8:11" ht="15.75" customHeight="1">
      <c r="H814" s="37"/>
      <c r="I814" s="38"/>
      <c r="J814" s="37"/>
      <c r="K814" s="38"/>
    </row>
    <row r="815" spans="8:11" ht="15.75" customHeight="1">
      <c r="H815" s="37"/>
      <c r="I815" s="38"/>
      <c r="J815" s="37"/>
      <c r="K815" s="38"/>
    </row>
    <row r="816" spans="8:11" ht="15.75" customHeight="1">
      <c r="H816" s="37"/>
      <c r="I816" s="38"/>
      <c r="J816" s="37"/>
      <c r="K816" s="38"/>
    </row>
    <row r="817" spans="8:11" ht="15.75" customHeight="1">
      <c r="H817" s="37"/>
      <c r="I817" s="38"/>
      <c r="J817" s="37"/>
      <c r="K817" s="38"/>
    </row>
    <row r="818" spans="8:11" ht="15.75" customHeight="1">
      <c r="H818" s="37"/>
      <c r="I818" s="38"/>
      <c r="J818" s="37"/>
      <c r="K818" s="38"/>
    </row>
    <row r="819" spans="8:11" ht="15.75" customHeight="1">
      <c r="H819" s="37"/>
      <c r="I819" s="38"/>
      <c r="J819" s="37"/>
      <c r="K819" s="38"/>
    </row>
    <row r="820" spans="8:11" ht="15.75" customHeight="1">
      <c r="H820" s="37"/>
      <c r="I820" s="38"/>
      <c r="J820" s="37"/>
      <c r="K820" s="38"/>
    </row>
    <row r="821" spans="8:11" ht="15.75" customHeight="1">
      <c r="H821" s="37"/>
      <c r="I821" s="38"/>
      <c r="J821" s="37"/>
      <c r="K821" s="38"/>
    </row>
    <row r="822" spans="8:11" ht="15.75" customHeight="1">
      <c r="H822" s="37"/>
      <c r="I822" s="38"/>
      <c r="J822" s="37"/>
      <c r="K822" s="38"/>
    </row>
    <row r="823" spans="8:11" ht="15.75" customHeight="1">
      <c r="H823" s="37"/>
      <c r="I823" s="38"/>
      <c r="J823" s="37"/>
      <c r="K823" s="38"/>
    </row>
    <row r="824" spans="8:11" ht="15.75" customHeight="1">
      <c r="H824" s="37"/>
      <c r="I824" s="38"/>
      <c r="J824" s="37"/>
      <c r="K824" s="38"/>
    </row>
    <row r="825" spans="8:11" ht="15.75" customHeight="1">
      <c r="H825" s="37"/>
      <c r="I825" s="38"/>
      <c r="J825" s="37"/>
      <c r="K825" s="38"/>
    </row>
    <row r="826" spans="8:11" ht="15.75" customHeight="1">
      <c r="H826" s="37"/>
      <c r="I826" s="38"/>
      <c r="J826" s="37"/>
      <c r="K826" s="38"/>
    </row>
    <row r="827" spans="8:11" ht="15.75" customHeight="1">
      <c r="H827" s="37"/>
      <c r="I827" s="38"/>
      <c r="J827" s="37"/>
      <c r="K827" s="38"/>
    </row>
    <row r="828" spans="8:11" ht="15.75" customHeight="1">
      <c r="H828" s="37"/>
      <c r="I828" s="38"/>
      <c r="J828" s="37"/>
      <c r="K828" s="38"/>
    </row>
    <row r="829" spans="8:11" ht="15.75" customHeight="1">
      <c r="H829" s="37"/>
      <c r="I829" s="38"/>
      <c r="J829" s="37"/>
      <c r="K829" s="38"/>
    </row>
    <row r="830" spans="8:11" ht="15.75" customHeight="1">
      <c r="H830" s="37"/>
      <c r="I830" s="38"/>
      <c r="J830" s="37"/>
      <c r="K830" s="38"/>
    </row>
    <row r="831" spans="8:11" ht="15.75" customHeight="1">
      <c r="H831" s="37"/>
      <c r="I831" s="38"/>
      <c r="J831" s="37"/>
      <c r="K831" s="38"/>
    </row>
    <row r="832" spans="8:11" ht="15.75" customHeight="1">
      <c r="H832" s="37"/>
      <c r="I832" s="38"/>
      <c r="J832" s="37"/>
      <c r="K832" s="38"/>
    </row>
    <row r="833" spans="8:11" ht="15.75" customHeight="1">
      <c r="H833" s="37"/>
      <c r="I833" s="38"/>
      <c r="J833" s="37"/>
      <c r="K833" s="38"/>
    </row>
    <row r="834" spans="8:11" ht="15.75" customHeight="1">
      <c r="H834" s="37"/>
      <c r="I834" s="38"/>
      <c r="J834" s="37"/>
      <c r="K834" s="38"/>
    </row>
    <row r="835" spans="8:11" ht="15.75" customHeight="1">
      <c r="H835" s="37"/>
      <c r="I835" s="38"/>
      <c r="J835" s="37"/>
      <c r="K835" s="38"/>
    </row>
    <row r="836" spans="8:11" ht="15.75" customHeight="1">
      <c r="H836" s="37"/>
      <c r="I836" s="38"/>
      <c r="J836" s="37"/>
      <c r="K836" s="38"/>
    </row>
    <row r="837" spans="8:11" ht="15.75" customHeight="1">
      <c r="H837" s="37"/>
      <c r="I837" s="38"/>
      <c r="J837" s="37"/>
      <c r="K837" s="38"/>
    </row>
    <row r="838" spans="8:11" ht="15.75" customHeight="1">
      <c r="H838" s="37"/>
      <c r="I838" s="38"/>
      <c r="J838" s="37"/>
      <c r="K838" s="38"/>
    </row>
    <row r="839" spans="8:11" ht="15.75" customHeight="1">
      <c r="H839" s="37"/>
      <c r="I839" s="38"/>
      <c r="J839" s="37"/>
      <c r="K839" s="38"/>
    </row>
    <row r="840" spans="8:11" ht="15.75" customHeight="1">
      <c r="H840" s="37"/>
      <c r="I840" s="38"/>
      <c r="J840" s="37"/>
      <c r="K840" s="38"/>
    </row>
    <row r="841" spans="8:11" ht="15.75" customHeight="1">
      <c r="H841" s="37"/>
      <c r="I841" s="38"/>
      <c r="J841" s="37"/>
      <c r="K841" s="38"/>
    </row>
    <row r="842" spans="8:11" ht="15.75" customHeight="1">
      <c r="H842" s="37"/>
      <c r="I842" s="38"/>
      <c r="J842" s="37"/>
      <c r="K842" s="38"/>
    </row>
    <row r="843" spans="8:11" ht="15.75" customHeight="1">
      <c r="H843" s="37"/>
      <c r="I843" s="38"/>
      <c r="J843" s="37"/>
      <c r="K843" s="38"/>
    </row>
    <row r="844" spans="8:11" ht="15.75" customHeight="1">
      <c r="H844" s="37"/>
      <c r="I844" s="38"/>
      <c r="J844" s="37"/>
      <c r="K844" s="38"/>
    </row>
    <row r="845" spans="8:11" ht="15.75" customHeight="1">
      <c r="H845" s="37"/>
      <c r="I845" s="38"/>
      <c r="J845" s="37"/>
      <c r="K845" s="38"/>
    </row>
    <row r="846" spans="8:11" ht="15.75" customHeight="1">
      <c r="H846" s="37"/>
      <c r="I846" s="38"/>
      <c r="J846" s="37"/>
      <c r="K846" s="38"/>
    </row>
    <row r="847" spans="8:11" ht="15.75" customHeight="1">
      <c r="H847" s="37"/>
      <c r="I847" s="38"/>
      <c r="J847" s="37"/>
      <c r="K847" s="38"/>
    </row>
    <row r="848" spans="8:11" ht="15.75" customHeight="1">
      <c r="H848" s="37"/>
      <c r="I848" s="38"/>
      <c r="J848" s="37"/>
      <c r="K848" s="38"/>
    </row>
    <row r="849" spans="8:11" ht="15.75" customHeight="1">
      <c r="H849" s="37"/>
      <c r="I849" s="38"/>
      <c r="J849" s="37"/>
      <c r="K849" s="38"/>
    </row>
    <row r="850" spans="8:11" ht="15.75" customHeight="1">
      <c r="H850" s="37"/>
      <c r="I850" s="38"/>
      <c r="J850" s="37"/>
      <c r="K850" s="38"/>
    </row>
    <row r="851" spans="8:11" ht="15.75" customHeight="1">
      <c r="H851" s="37"/>
      <c r="I851" s="38"/>
      <c r="J851" s="37"/>
      <c r="K851" s="38"/>
    </row>
    <row r="852" spans="8:11" ht="15.75" customHeight="1">
      <c r="H852" s="37"/>
      <c r="I852" s="38"/>
      <c r="J852" s="37"/>
      <c r="K852" s="38"/>
    </row>
    <row r="853" spans="8:11" ht="15.75" customHeight="1">
      <c r="H853" s="37"/>
      <c r="I853" s="38"/>
      <c r="J853" s="37"/>
      <c r="K853" s="38"/>
    </row>
    <row r="854" spans="8:11" ht="15.75" customHeight="1">
      <c r="H854" s="37"/>
      <c r="I854" s="38"/>
      <c r="J854" s="37"/>
      <c r="K854" s="38"/>
    </row>
    <row r="855" spans="8:11" ht="15.75" customHeight="1">
      <c r="H855" s="37"/>
      <c r="I855" s="38"/>
      <c r="J855" s="37"/>
      <c r="K855" s="38"/>
    </row>
    <row r="856" spans="8:11" ht="15.75" customHeight="1">
      <c r="H856" s="37"/>
      <c r="I856" s="38"/>
      <c r="J856" s="37"/>
      <c r="K856" s="38"/>
    </row>
    <row r="857" spans="8:11" ht="15.75" customHeight="1">
      <c r="H857" s="37"/>
      <c r="I857" s="38"/>
      <c r="J857" s="37"/>
      <c r="K857" s="38"/>
    </row>
    <row r="858" spans="8:11" ht="15.75" customHeight="1">
      <c r="H858" s="37"/>
      <c r="I858" s="38"/>
      <c r="J858" s="37"/>
      <c r="K858" s="38"/>
    </row>
    <row r="859" spans="8:11" ht="15.75" customHeight="1">
      <c r="H859" s="37"/>
      <c r="I859" s="38"/>
      <c r="J859" s="37"/>
      <c r="K859" s="38"/>
    </row>
    <row r="860" spans="8:11" ht="15.75" customHeight="1">
      <c r="H860" s="37"/>
      <c r="I860" s="38"/>
      <c r="J860" s="37"/>
      <c r="K860" s="38"/>
    </row>
    <row r="861" spans="8:11" ht="15.75" customHeight="1">
      <c r="H861" s="37"/>
      <c r="I861" s="38"/>
      <c r="J861" s="37"/>
      <c r="K861" s="38"/>
    </row>
    <row r="862" spans="8:11" ht="15.75" customHeight="1">
      <c r="H862" s="37"/>
      <c r="I862" s="38"/>
      <c r="J862" s="37"/>
      <c r="K862" s="38"/>
    </row>
    <row r="863" spans="8:11" ht="15.75" customHeight="1">
      <c r="H863" s="37"/>
      <c r="I863" s="38"/>
      <c r="J863" s="37"/>
      <c r="K863" s="38"/>
    </row>
    <row r="864" spans="8:11" ht="15.75" customHeight="1">
      <c r="H864" s="37"/>
      <c r="I864" s="38"/>
      <c r="J864" s="37"/>
      <c r="K864" s="38"/>
    </row>
    <row r="865" spans="8:11" ht="15.75" customHeight="1">
      <c r="H865" s="37"/>
      <c r="I865" s="38"/>
      <c r="J865" s="37"/>
      <c r="K865" s="38"/>
    </row>
    <row r="866" spans="8:11" ht="15.75" customHeight="1">
      <c r="H866" s="37"/>
      <c r="I866" s="38"/>
      <c r="J866" s="37"/>
      <c r="K866" s="38"/>
    </row>
    <row r="867" spans="8:11" ht="15.75" customHeight="1">
      <c r="H867" s="37"/>
      <c r="I867" s="38"/>
      <c r="J867" s="37"/>
      <c r="K867" s="38"/>
    </row>
    <row r="868" spans="8:11" ht="15.75" customHeight="1">
      <c r="H868" s="37"/>
      <c r="I868" s="38"/>
      <c r="J868" s="37"/>
      <c r="K868" s="38"/>
    </row>
    <row r="869" spans="8:11" ht="15.75" customHeight="1">
      <c r="H869" s="37"/>
      <c r="I869" s="38"/>
      <c r="J869" s="37"/>
      <c r="K869" s="38"/>
    </row>
    <row r="870" spans="8:11" ht="15.75" customHeight="1">
      <c r="H870" s="37"/>
      <c r="I870" s="38"/>
      <c r="J870" s="37"/>
      <c r="K870" s="38"/>
    </row>
    <row r="871" spans="8:11" ht="15.75" customHeight="1">
      <c r="H871" s="37"/>
      <c r="I871" s="38"/>
      <c r="J871" s="37"/>
      <c r="K871" s="38"/>
    </row>
    <row r="872" spans="8:11" ht="15.75" customHeight="1">
      <c r="H872" s="37"/>
      <c r="I872" s="38"/>
      <c r="J872" s="37"/>
      <c r="K872" s="38"/>
    </row>
    <row r="873" spans="8:11" ht="15.75" customHeight="1">
      <c r="H873" s="37"/>
      <c r="I873" s="38"/>
      <c r="J873" s="37"/>
      <c r="K873" s="38"/>
    </row>
    <row r="874" spans="8:11" ht="15.75" customHeight="1">
      <c r="H874" s="37"/>
      <c r="I874" s="38"/>
      <c r="J874" s="37"/>
      <c r="K874" s="38"/>
    </row>
    <row r="875" spans="8:11" ht="15.75" customHeight="1">
      <c r="H875" s="37"/>
      <c r="I875" s="38"/>
      <c r="J875" s="37"/>
      <c r="K875" s="38"/>
    </row>
    <row r="876" spans="8:11" ht="15.75" customHeight="1">
      <c r="H876" s="37"/>
      <c r="I876" s="38"/>
      <c r="J876" s="37"/>
      <c r="K876" s="38"/>
    </row>
    <row r="877" spans="8:11" ht="15.75" customHeight="1">
      <c r="H877" s="37"/>
      <c r="I877" s="38"/>
      <c r="J877" s="37"/>
      <c r="K877" s="38"/>
    </row>
    <row r="878" spans="8:11" ht="15.75" customHeight="1">
      <c r="H878" s="37"/>
      <c r="I878" s="38"/>
      <c r="J878" s="37"/>
      <c r="K878" s="38"/>
    </row>
    <row r="879" spans="8:11" ht="15.75" customHeight="1">
      <c r="H879" s="37"/>
      <c r="I879" s="38"/>
      <c r="J879" s="37"/>
      <c r="K879" s="38"/>
    </row>
    <row r="880" spans="8:11" ht="15.75" customHeight="1">
      <c r="H880" s="37"/>
      <c r="I880" s="38"/>
      <c r="J880" s="37"/>
      <c r="K880" s="38"/>
    </row>
    <row r="881" spans="8:11" ht="15.75" customHeight="1">
      <c r="H881" s="37"/>
      <c r="I881" s="38"/>
      <c r="J881" s="37"/>
      <c r="K881" s="38"/>
    </row>
    <row r="882" spans="8:11" ht="15.75" customHeight="1">
      <c r="H882" s="37"/>
      <c r="I882" s="38"/>
      <c r="J882" s="37"/>
      <c r="K882" s="38"/>
    </row>
    <row r="883" spans="8:11" ht="15.75" customHeight="1">
      <c r="H883" s="37"/>
      <c r="I883" s="38"/>
      <c r="J883" s="37"/>
      <c r="K883" s="38"/>
    </row>
    <row r="884" spans="8:11" ht="15.75" customHeight="1">
      <c r="H884" s="37"/>
      <c r="I884" s="38"/>
      <c r="J884" s="37"/>
      <c r="K884" s="38"/>
    </row>
    <row r="885" spans="8:11" ht="15.75" customHeight="1">
      <c r="H885" s="37"/>
      <c r="I885" s="38"/>
      <c r="J885" s="37"/>
      <c r="K885" s="38"/>
    </row>
    <row r="886" spans="8:11" ht="15.75" customHeight="1">
      <c r="H886" s="37"/>
      <c r="I886" s="38"/>
      <c r="J886" s="37"/>
      <c r="K886" s="38"/>
    </row>
    <row r="887" spans="8:11" ht="15.75" customHeight="1">
      <c r="H887" s="37"/>
      <c r="I887" s="38"/>
      <c r="J887" s="37"/>
      <c r="K887" s="38"/>
    </row>
    <row r="888" spans="8:11" ht="15.75" customHeight="1">
      <c r="H888" s="37"/>
      <c r="I888" s="38"/>
      <c r="J888" s="37"/>
      <c r="K888" s="38"/>
    </row>
    <row r="889" spans="8:11" ht="15.75" customHeight="1">
      <c r="H889" s="37"/>
      <c r="I889" s="38"/>
      <c r="J889" s="37"/>
      <c r="K889" s="38"/>
    </row>
    <row r="890" spans="8:11" ht="15.75" customHeight="1">
      <c r="H890" s="37"/>
      <c r="I890" s="38"/>
      <c r="J890" s="37"/>
      <c r="K890" s="38"/>
    </row>
    <row r="891" spans="8:11" ht="15.75" customHeight="1">
      <c r="H891" s="37"/>
      <c r="I891" s="38"/>
      <c r="J891" s="37"/>
      <c r="K891" s="38"/>
    </row>
    <row r="892" spans="8:11" ht="15.75" customHeight="1">
      <c r="H892" s="37"/>
      <c r="I892" s="38"/>
      <c r="J892" s="37"/>
      <c r="K892" s="38"/>
    </row>
    <row r="893" spans="8:11" ht="15.75" customHeight="1">
      <c r="H893" s="37"/>
      <c r="I893" s="38"/>
      <c r="J893" s="37"/>
      <c r="K893" s="38"/>
    </row>
    <row r="894" spans="8:11" ht="15.75" customHeight="1">
      <c r="H894" s="37"/>
      <c r="I894" s="38"/>
      <c r="J894" s="37"/>
      <c r="K894" s="38"/>
    </row>
    <row r="895" spans="8:11" ht="15.75" customHeight="1">
      <c r="H895" s="37"/>
      <c r="I895" s="38"/>
      <c r="J895" s="37"/>
      <c r="K895" s="38"/>
    </row>
    <row r="896" spans="8:11" ht="15.75" customHeight="1">
      <c r="H896" s="37"/>
      <c r="I896" s="38"/>
      <c r="J896" s="37"/>
      <c r="K896" s="38"/>
    </row>
    <row r="897" spans="8:11" ht="15.75" customHeight="1">
      <c r="H897" s="37"/>
      <c r="I897" s="38"/>
      <c r="J897" s="37"/>
      <c r="K897" s="38"/>
    </row>
    <row r="898" spans="8:11" ht="15.75" customHeight="1">
      <c r="H898" s="37"/>
      <c r="I898" s="38"/>
      <c r="J898" s="37"/>
      <c r="K898" s="38"/>
    </row>
    <row r="899" spans="8:11" ht="15.75" customHeight="1">
      <c r="H899" s="37"/>
      <c r="I899" s="38"/>
      <c r="J899" s="37"/>
      <c r="K899" s="38"/>
    </row>
    <row r="900" spans="8:11" ht="15.75" customHeight="1">
      <c r="H900" s="37"/>
      <c r="I900" s="38"/>
      <c r="J900" s="37"/>
      <c r="K900" s="38"/>
    </row>
    <row r="901" spans="8:11" ht="15.75" customHeight="1">
      <c r="H901" s="37"/>
      <c r="I901" s="38"/>
      <c r="J901" s="37"/>
      <c r="K901" s="38"/>
    </row>
    <row r="902" spans="8:11" ht="15.75" customHeight="1">
      <c r="H902" s="37"/>
      <c r="I902" s="38"/>
      <c r="J902" s="37"/>
      <c r="K902" s="38"/>
    </row>
    <row r="903" spans="8:11" ht="15.75" customHeight="1">
      <c r="H903" s="37"/>
      <c r="I903" s="38"/>
      <c r="J903" s="37"/>
      <c r="K903" s="38"/>
    </row>
    <row r="904" spans="8:11" ht="15.75" customHeight="1">
      <c r="H904" s="37"/>
      <c r="I904" s="38"/>
      <c r="J904" s="37"/>
      <c r="K904" s="38"/>
    </row>
    <row r="905" spans="8:11" ht="15.75" customHeight="1">
      <c r="H905" s="37"/>
      <c r="I905" s="38"/>
      <c r="J905" s="37"/>
      <c r="K905" s="38"/>
    </row>
    <row r="906" spans="8:11" ht="15.75" customHeight="1">
      <c r="H906" s="37"/>
      <c r="I906" s="38"/>
      <c r="J906" s="37"/>
      <c r="K906" s="38"/>
    </row>
    <row r="907" spans="8:11" ht="15.75" customHeight="1">
      <c r="H907" s="37"/>
      <c r="I907" s="38"/>
      <c r="J907" s="37"/>
      <c r="K907" s="38"/>
    </row>
    <row r="908" spans="8:11" ht="15.75" customHeight="1">
      <c r="H908" s="37"/>
      <c r="I908" s="38"/>
      <c r="J908" s="37"/>
      <c r="K908" s="38"/>
    </row>
    <row r="909" spans="8:11" ht="15.75" customHeight="1">
      <c r="H909" s="37"/>
      <c r="I909" s="38"/>
      <c r="J909" s="37"/>
      <c r="K909" s="38"/>
    </row>
    <row r="910" spans="8:11" ht="15.75" customHeight="1">
      <c r="H910" s="37"/>
      <c r="I910" s="38"/>
      <c r="J910" s="37"/>
      <c r="K910" s="38"/>
    </row>
    <row r="911" spans="8:11" ht="15.75" customHeight="1">
      <c r="H911" s="37"/>
      <c r="I911" s="38"/>
      <c r="J911" s="37"/>
      <c r="K911" s="38"/>
    </row>
    <row r="912" spans="8:11" ht="15.75" customHeight="1">
      <c r="H912" s="37"/>
      <c r="I912" s="38"/>
      <c r="J912" s="37"/>
      <c r="K912" s="38"/>
    </row>
    <row r="913" spans="8:11" ht="15.75" customHeight="1">
      <c r="H913" s="37"/>
      <c r="I913" s="38"/>
      <c r="J913" s="37"/>
      <c r="K913" s="38"/>
    </row>
    <row r="914" spans="8:11" ht="15.75" customHeight="1">
      <c r="H914" s="37"/>
      <c r="I914" s="38"/>
      <c r="J914" s="37"/>
      <c r="K914" s="38"/>
    </row>
    <row r="915" spans="8:11" ht="15.75" customHeight="1">
      <c r="H915" s="37"/>
      <c r="I915" s="38"/>
      <c r="J915" s="37"/>
      <c r="K915" s="38"/>
    </row>
    <row r="916" spans="8:11" ht="15.75" customHeight="1">
      <c r="H916" s="37"/>
      <c r="I916" s="38"/>
      <c r="J916" s="37"/>
      <c r="K916" s="38"/>
    </row>
    <row r="917" spans="8:11" ht="15.75" customHeight="1">
      <c r="H917" s="37"/>
      <c r="I917" s="38"/>
      <c r="J917" s="37"/>
      <c r="K917" s="38"/>
    </row>
    <row r="918" spans="8:11" ht="15.75" customHeight="1">
      <c r="H918" s="37"/>
      <c r="I918" s="38"/>
      <c r="J918" s="37"/>
      <c r="K918" s="38"/>
    </row>
    <row r="919" spans="8:11" ht="15.75" customHeight="1">
      <c r="H919" s="37"/>
      <c r="I919" s="38"/>
      <c r="J919" s="37"/>
      <c r="K919" s="38"/>
    </row>
    <row r="920" spans="8:11" ht="15.75" customHeight="1">
      <c r="H920" s="37"/>
      <c r="I920" s="38"/>
      <c r="J920" s="37"/>
      <c r="K920" s="38"/>
    </row>
    <row r="921" spans="8:11" ht="15.75" customHeight="1">
      <c r="H921" s="37"/>
      <c r="I921" s="38"/>
      <c r="J921" s="37"/>
      <c r="K921" s="38"/>
    </row>
    <row r="922" spans="8:11" ht="15.75" customHeight="1">
      <c r="H922" s="37"/>
      <c r="I922" s="38"/>
      <c r="J922" s="37"/>
      <c r="K922" s="38"/>
    </row>
    <row r="923" spans="8:11" ht="15.75" customHeight="1">
      <c r="H923" s="37"/>
      <c r="I923" s="38"/>
      <c r="J923" s="37"/>
      <c r="K923" s="38"/>
    </row>
    <row r="924" spans="8:11" ht="15.75" customHeight="1">
      <c r="H924" s="37"/>
      <c r="I924" s="38"/>
      <c r="J924" s="37"/>
      <c r="K924" s="38"/>
    </row>
    <row r="925" spans="8:11" ht="15.75" customHeight="1">
      <c r="H925" s="37"/>
      <c r="I925" s="38"/>
      <c r="J925" s="37"/>
      <c r="K925" s="38"/>
    </row>
    <row r="926" spans="8:11" ht="15.75" customHeight="1">
      <c r="H926" s="37"/>
      <c r="I926" s="38"/>
      <c r="J926" s="37"/>
      <c r="K926" s="38"/>
    </row>
    <row r="927" spans="8:11" ht="15.75" customHeight="1">
      <c r="H927" s="37"/>
      <c r="I927" s="38"/>
      <c r="J927" s="37"/>
      <c r="K927" s="38"/>
    </row>
    <row r="928" spans="8:11" ht="15.75" customHeight="1">
      <c r="H928" s="37"/>
      <c r="I928" s="38"/>
      <c r="J928" s="37"/>
      <c r="K928" s="38"/>
    </row>
    <row r="929" spans="8:11" ht="15.75" customHeight="1">
      <c r="H929" s="37"/>
      <c r="I929" s="38"/>
      <c r="J929" s="37"/>
      <c r="K929" s="38"/>
    </row>
    <row r="930" spans="8:11" ht="15.75" customHeight="1">
      <c r="H930" s="37"/>
      <c r="I930" s="38"/>
      <c r="J930" s="37"/>
      <c r="K930" s="38"/>
    </row>
    <row r="931" spans="8:11" ht="15.75" customHeight="1">
      <c r="H931" s="37"/>
      <c r="I931" s="38"/>
      <c r="J931" s="37"/>
      <c r="K931" s="38"/>
    </row>
    <row r="932" spans="8:11" ht="15.75" customHeight="1">
      <c r="H932" s="37"/>
      <c r="I932" s="38"/>
      <c r="J932" s="37"/>
      <c r="K932" s="38"/>
    </row>
    <row r="933" spans="8:11" ht="15.75" customHeight="1">
      <c r="H933" s="37"/>
      <c r="I933" s="38"/>
      <c r="J933" s="37"/>
      <c r="K933" s="38"/>
    </row>
    <row r="934" spans="8:11" ht="15.75" customHeight="1">
      <c r="H934" s="37"/>
      <c r="I934" s="38"/>
      <c r="J934" s="37"/>
      <c r="K934" s="38"/>
    </row>
    <row r="935" spans="8:11" ht="15.75" customHeight="1">
      <c r="H935" s="37"/>
      <c r="I935" s="38"/>
      <c r="J935" s="37"/>
      <c r="K935" s="38"/>
    </row>
    <row r="936" spans="8:11" ht="15.75" customHeight="1">
      <c r="H936" s="37"/>
      <c r="I936" s="38"/>
      <c r="J936" s="37"/>
      <c r="K936" s="38"/>
    </row>
    <row r="937" spans="8:11" ht="15.75" customHeight="1">
      <c r="H937" s="37"/>
      <c r="I937" s="38"/>
      <c r="J937" s="37"/>
      <c r="K937" s="38"/>
    </row>
    <row r="938" spans="8:11" ht="15.75" customHeight="1">
      <c r="H938" s="37"/>
      <c r="I938" s="38"/>
      <c r="J938" s="37"/>
      <c r="K938" s="38"/>
    </row>
    <row r="939" spans="8:11" ht="15.75" customHeight="1">
      <c r="H939" s="37"/>
      <c r="I939" s="38"/>
      <c r="J939" s="37"/>
      <c r="K939" s="38"/>
    </row>
    <row r="940" spans="8:11" ht="15.75" customHeight="1">
      <c r="H940" s="37"/>
      <c r="I940" s="38"/>
      <c r="J940" s="37"/>
      <c r="K940" s="38"/>
    </row>
    <row r="941" spans="8:11" ht="15.75" customHeight="1">
      <c r="H941" s="37"/>
      <c r="I941" s="38"/>
      <c r="J941" s="37"/>
      <c r="K941" s="38"/>
    </row>
    <row r="942" spans="8:11" ht="15.75" customHeight="1">
      <c r="H942" s="37"/>
      <c r="I942" s="38"/>
      <c r="J942" s="37"/>
      <c r="K942" s="38"/>
    </row>
    <row r="943" spans="8:11" ht="15.75" customHeight="1">
      <c r="H943" s="37"/>
      <c r="I943" s="38"/>
      <c r="J943" s="37"/>
      <c r="K943" s="38"/>
    </row>
    <row r="944" spans="8:11" ht="15.75" customHeight="1">
      <c r="H944" s="37"/>
      <c r="I944" s="38"/>
      <c r="J944" s="37"/>
      <c r="K944" s="38"/>
    </row>
    <row r="945" spans="8:11" ht="15.75" customHeight="1">
      <c r="H945" s="37"/>
      <c r="I945" s="38"/>
      <c r="J945" s="37"/>
      <c r="K945" s="38"/>
    </row>
    <row r="946" spans="8:11" ht="15.75" customHeight="1">
      <c r="H946" s="37"/>
      <c r="I946" s="38"/>
      <c r="J946" s="37"/>
      <c r="K946" s="38"/>
    </row>
    <row r="947" spans="8:11" ht="15.75" customHeight="1">
      <c r="H947" s="37"/>
      <c r="I947" s="38"/>
      <c r="J947" s="37"/>
      <c r="K947" s="38"/>
    </row>
    <row r="948" spans="8:11" ht="15.75" customHeight="1">
      <c r="H948" s="37"/>
      <c r="I948" s="38"/>
      <c r="J948" s="37"/>
      <c r="K948" s="38"/>
    </row>
    <row r="949" spans="8:11" ht="15.75" customHeight="1">
      <c r="H949" s="37"/>
      <c r="I949" s="38"/>
      <c r="J949" s="37"/>
      <c r="K949" s="38"/>
    </row>
    <row r="950" spans="8:11" ht="15.75" customHeight="1">
      <c r="H950" s="37"/>
      <c r="I950" s="38"/>
      <c r="J950" s="37"/>
      <c r="K950" s="38"/>
    </row>
    <row r="951" spans="8:11" ht="15.75" customHeight="1">
      <c r="H951" s="37"/>
      <c r="I951" s="38"/>
      <c r="J951" s="37"/>
      <c r="K951" s="38"/>
    </row>
    <row r="952" spans="8:11" ht="15.75" customHeight="1">
      <c r="H952" s="37"/>
      <c r="I952" s="38"/>
      <c r="J952" s="37"/>
      <c r="K952" s="38"/>
    </row>
    <row r="953" spans="8:11" ht="15.75" customHeight="1">
      <c r="H953" s="37"/>
      <c r="I953" s="38"/>
      <c r="J953" s="37"/>
      <c r="K953" s="38"/>
    </row>
    <row r="954" spans="8:11" ht="15.75" customHeight="1">
      <c r="H954" s="37"/>
      <c r="I954" s="38"/>
      <c r="J954" s="37"/>
      <c r="K954" s="38"/>
    </row>
    <row r="955" spans="8:11" ht="15.75" customHeight="1">
      <c r="H955" s="37"/>
      <c r="I955" s="38"/>
      <c r="J955" s="37"/>
      <c r="K955" s="38"/>
    </row>
    <row r="956" spans="8:11" ht="15.75" customHeight="1">
      <c r="H956" s="37"/>
      <c r="I956" s="38"/>
      <c r="J956" s="37"/>
      <c r="K956" s="38"/>
    </row>
    <row r="957" spans="8:11" ht="15.75" customHeight="1">
      <c r="H957" s="37"/>
      <c r="I957" s="38"/>
      <c r="J957" s="37"/>
      <c r="K957" s="38"/>
    </row>
    <row r="958" spans="8:11" ht="15.75" customHeight="1">
      <c r="H958" s="37"/>
      <c r="I958" s="38"/>
      <c r="J958" s="37"/>
      <c r="K958" s="38"/>
    </row>
    <row r="959" spans="8:11" ht="15.75" customHeight="1">
      <c r="H959" s="37"/>
      <c r="I959" s="38"/>
      <c r="J959" s="37"/>
      <c r="K959" s="38"/>
    </row>
    <row r="960" spans="8:11" ht="15.75" customHeight="1">
      <c r="H960" s="37"/>
      <c r="I960" s="38"/>
      <c r="J960" s="37"/>
      <c r="K960" s="38"/>
    </row>
    <row r="961" spans="8:11" ht="15.75" customHeight="1">
      <c r="H961" s="37"/>
      <c r="I961" s="38"/>
      <c r="J961" s="37"/>
      <c r="K961" s="38"/>
    </row>
    <row r="962" spans="8:11" ht="15.75" customHeight="1">
      <c r="H962" s="37"/>
      <c r="I962" s="38"/>
      <c r="J962" s="37"/>
      <c r="K962" s="38"/>
    </row>
    <row r="963" spans="8:11" ht="15.75" customHeight="1">
      <c r="H963" s="37"/>
      <c r="I963" s="38"/>
      <c r="J963" s="37"/>
      <c r="K963" s="38"/>
    </row>
    <row r="964" spans="8:11" ht="15.75" customHeight="1">
      <c r="H964" s="37"/>
      <c r="I964" s="38"/>
      <c r="J964" s="37"/>
      <c r="K964" s="38"/>
    </row>
    <row r="965" spans="8:11" ht="15.75" customHeight="1">
      <c r="H965" s="37"/>
      <c r="I965" s="38"/>
      <c r="J965" s="37"/>
      <c r="K965" s="38"/>
    </row>
    <row r="966" spans="8:11" ht="15.75" customHeight="1">
      <c r="H966" s="37"/>
      <c r="I966" s="38"/>
      <c r="J966" s="37"/>
      <c r="K966" s="38"/>
    </row>
    <row r="967" spans="8:11" ht="15.75" customHeight="1">
      <c r="H967" s="37"/>
      <c r="I967" s="38"/>
      <c r="J967" s="37"/>
      <c r="K967" s="38"/>
    </row>
    <row r="968" spans="8:11" ht="15.75" customHeight="1">
      <c r="H968" s="37"/>
      <c r="I968" s="38"/>
      <c r="J968" s="37"/>
      <c r="K968" s="38"/>
    </row>
    <row r="969" spans="8:11" ht="15.75" customHeight="1">
      <c r="H969" s="37"/>
      <c r="I969" s="38"/>
      <c r="J969" s="37"/>
      <c r="K969" s="38"/>
    </row>
    <row r="970" spans="8:11" ht="15.75" customHeight="1">
      <c r="H970" s="37"/>
      <c r="I970" s="38"/>
      <c r="J970" s="37"/>
      <c r="K970" s="38"/>
    </row>
    <row r="971" spans="8:11" ht="15.75" customHeight="1">
      <c r="H971" s="37"/>
      <c r="I971" s="38"/>
      <c r="J971" s="37"/>
      <c r="K971" s="38"/>
    </row>
    <row r="972" spans="8:11" ht="15.75" customHeight="1">
      <c r="H972" s="37"/>
      <c r="I972" s="38"/>
      <c r="J972" s="37"/>
      <c r="K972" s="38"/>
    </row>
    <row r="973" spans="8:11" ht="15.75" customHeight="1">
      <c r="H973" s="37"/>
      <c r="I973" s="38"/>
      <c r="J973" s="37"/>
      <c r="K973" s="38"/>
    </row>
    <row r="974" spans="8:11" ht="15.75" customHeight="1">
      <c r="H974" s="37"/>
      <c r="I974" s="38"/>
      <c r="J974" s="37"/>
      <c r="K974" s="38"/>
    </row>
    <row r="975" spans="8:11" ht="15.75" customHeight="1">
      <c r="H975" s="37"/>
      <c r="I975" s="38"/>
      <c r="J975" s="37"/>
      <c r="K975" s="38"/>
    </row>
    <row r="976" spans="8:11" ht="15.75" customHeight="1">
      <c r="H976" s="37"/>
      <c r="I976" s="38"/>
      <c r="J976" s="37"/>
      <c r="K976" s="38"/>
    </row>
    <row r="977" spans="8:11" ht="15.75" customHeight="1">
      <c r="H977" s="37"/>
      <c r="I977" s="38"/>
      <c r="J977" s="37"/>
      <c r="K977" s="38"/>
    </row>
    <row r="978" spans="8:11" ht="15.75" customHeight="1">
      <c r="H978" s="37"/>
      <c r="I978" s="38"/>
      <c r="J978" s="37"/>
      <c r="K978" s="38"/>
    </row>
    <row r="979" spans="8:11" ht="15.75" customHeight="1">
      <c r="H979" s="37"/>
      <c r="I979" s="38"/>
      <c r="J979" s="37"/>
      <c r="K979" s="38"/>
    </row>
    <row r="980" spans="8:11" ht="15.75" customHeight="1">
      <c r="H980" s="37"/>
      <c r="I980" s="38"/>
      <c r="J980" s="37"/>
      <c r="K980" s="38"/>
    </row>
    <row r="981" spans="8:11" ht="15.75" customHeight="1">
      <c r="H981" s="37"/>
      <c r="I981" s="38"/>
      <c r="J981" s="37"/>
      <c r="K981" s="38"/>
    </row>
    <row r="982" spans="8:11" ht="15.75" customHeight="1">
      <c r="H982" s="37"/>
      <c r="I982" s="38"/>
      <c r="J982" s="37"/>
      <c r="K982" s="38"/>
    </row>
    <row r="983" spans="8:11" ht="15.75" customHeight="1">
      <c r="H983" s="37"/>
      <c r="I983" s="38"/>
      <c r="J983" s="37"/>
      <c r="K983" s="38"/>
    </row>
    <row r="984" spans="8:11" ht="15.75" customHeight="1">
      <c r="H984" s="37"/>
      <c r="I984" s="38"/>
      <c r="J984" s="37"/>
      <c r="K984" s="38"/>
    </row>
    <row r="985" spans="8:11" ht="15.75" customHeight="1">
      <c r="H985" s="37"/>
      <c r="I985" s="38"/>
      <c r="J985" s="37"/>
      <c r="K985" s="38"/>
    </row>
    <row r="986" spans="8:11" ht="15.75" customHeight="1">
      <c r="H986" s="37"/>
      <c r="I986" s="38"/>
      <c r="J986" s="37"/>
      <c r="K986" s="38"/>
    </row>
    <row r="987" spans="8:11" ht="15.75" customHeight="1">
      <c r="H987" s="37"/>
      <c r="I987" s="38"/>
      <c r="J987" s="37"/>
      <c r="K987" s="38"/>
    </row>
    <row r="988" spans="8:11" ht="15.75" customHeight="1">
      <c r="H988" s="37"/>
      <c r="I988" s="38"/>
      <c r="J988" s="37"/>
      <c r="K988" s="38"/>
    </row>
    <row r="989" spans="8:11" ht="15.75" customHeight="1">
      <c r="H989" s="37"/>
      <c r="I989" s="38"/>
      <c r="J989" s="37"/>
      <c r="K989" s="38"/>
    </row>
    <row r="990" spans="8:11" ht="15.75" customHeight="1">
      <c r="H990" s="37"/>
      <c r="I990" s="38"/>
      <c r="J990" s="37"/>
      <c r="K990" s="38"/>
    </row>
    <row r="991" spans="8:11" ht="15.75" customHeight="1">
      <c r="H991" s="37"/>
      <c r="I991" s="38"/>
      <c r="J991" s="37"/>
      <c r="K991" s="38"/>
    </row>
    <row r="992" spans="8:11" ht="15.75" customHeight="1">
      <c r="H992" s="37"/>
      <c r="I992" s="38"/>
      <c r="J992" s="37"/>
      <c r="K992" s="38"/>
    </row>
    <row r="993" spans="8:11" ht="15.75" customHeight="1">
      <c r="H993" s="37"/>
      <c r="I993" s="38"/>
      <c r="J993" s="37"/>
      <c r="K993" s="38"/>
    </row>
    <row r="994" spans="8:11" ht="15.75" customHeight="1">
      <c r="H994" s="37"/>
      <c r="I994" s="38"/>
      <c r="J994" s="37"/>
      <c r="K994" s="38"/>
    </row>
    <row r="995" spans="8:11" ht="15.75" customHeight="1">
      <c r="H995" s="37"/>
      <c r="I995" s="38"/>
      <c r="J995" s="37"/>
      <c r="K995" s="38"/>
    </row>
    <row r="996" spans="8:11" ht="15.75" customHeight="1">
      <c r="H996" s="37"/>
      <c r="I996" s="38"/>
      <c r="J996" s="37"/>
      <c r="K996" s="38"/>
    </row>
    <row r="997" spans="8:11" ht="15.75" customHeight="1">
      <c r="H997" s="37"/>
      <c r="I997" s="38"/>
      <c r="J997" s="37"/>
      <c r="K997" s="38"/>
    </row>
    <row r="998" spans="8:11" ht="15.75" customHeight="1">
      <c r="H998" s="37"/>
      <c r="I998" s="38"/>
      <c r="J998" s="37"/>
      <c r="K998" s="38"/>
    </row>
    <row r="999" spans="8:11" ht="15.75" customHeight="1">
      <c r="H999" s="37"/>
      <c r="I999" s="38"/>
      <c r="J999" s="37"/>
      <c r="K999" s="38"/>
    </row>
    <row r="1000" spans="8:11" ht="15.75" customHeight="1">
      <c r="H1000" s="37"/>
      <c r="I1000" s="38"/>
      <c r="J1000" s="37"/>
      <c r="K1000" s="38"/>
    </row>
  </sheetData>
  <mergeCells count="8">
    <mergeCell ref="B16:J16"/>
    <mergeCell ref="B12:B13"/>
    <mergeCell ref="B14:B15"/>
    <mergeCell ref="B2:M2"/>
    <mergeCell ref="B3:M3"/>
    <mergeCell ref="C4:D4"/>
    <mergeCell ref="B5:B7"/>
    <mergeCell ref="B9:B11"/>
  </mergeCells>
  <hyperlinks>
    <hyperlink ref="H5" r:id="rId1" xr:uid="{00000000-0004-0000-0300-000000000000}"/>
    <hyperlink ref="J5" r:id="rId2" xr:uid="{00000000-0004-0000-0300-000001000000}"/>
    <hyperlink ref="L5" r:id="rId3" xr:uid="{00000000-0004-0000-0300-000002000000}"/>
    <hyperlink ref="H6" r:id="rId4" xr:uid="{00000000-0004-0000-0300-000003000000}"/>
    <hyperlink ref="J6" r:id="rId5" xr:uid="{00000000-0004-0000-0300-000004000000}"/>
    <hyperlink ref="J8" r:id="rId6" xr:uid="{00000000-0004-0000-0300-000005000000}"/>
    <hyperlink ref="L8" r:id="rId7" xr:uid="{00000000-0004-0000-0300-000006000000}"/>
    <hyperlink ref="H9" r:id="rId8" xr:uid="{00000000-0004-0000-0300-000007000000}"/>
    <hyperlink ref="J9" r:id="rId9" xr:uid="{00000000-0004-0000-0300-000008000000}"/>
    <hyperlink ref="L9" r:id="rId10" xr:uid="{00000000-0004-0000-0300-000009000000}"/>
    <hyperlink ref="H10" r:id="rId11" xr:uid="{00000000-0004-0000-0300-00000A000000}"/>
    <hyperlink ref="J10" r:id="rId12" xr:uid="{00000000-0004-0000-0300-00000B000000}"/>
    <hyperlink ref="L10" r:id="rId13" xr:uid="{00000000-0004-0000-0300-00000C000000}"/>
    <hyperlink ref="J11" r:id="rId14" xr:uid="{00000000-0004-0000-0300-00000D000000}"/>
    <hyperlink ref="L11" r:id="rId15" xr:uid="{00000000-0004-0000-0300-00000E000000}"/>
    <hyperlink ref="L12" r:id="rId16" xr:uid="{00000000-0004-0000-0300-00000F000000}"/>
    <hyperlink ref="H15" r:id="rId17" xr:uid="{00000000-0004-0000-0300-000010000000}"/>
    <hyperlink ref="J15" r:id="rId18" xr:uid="{00000000-0004-0000-0300-000011000000}"/>
    <hyperlink ref="L15" r:id="rId19" xr:uid="{00000000-0004-0000-0300-000012000000}"/>
  </hyperlinks>
  <pageMargins left="0.51181102362204722" right="0.31496062992125984" top="0.55118110236220474" bottom="0.55118110236220474" header="0" footer="0"/>
  <pageSetup scale="75" orientation="landscape" r:id="rId20"/>
  <drawing r:id="rId21"/>
  <legacyDrawing r:id="rId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00"/>
  <sheetViews>
    <sheetView topLeftCell="P1" workbookViewId="0">
      <pane ySplit="2" topLeftCell="A36" activePane="bottomLeft" state="frozen"/>
      <selection pane="bottomLeft" activeCell="W43" sqref="W43"/>
    </sheetView>
  </sheetViews>
  <sheetFormatPr baseColWidth="10" defaultColWidth="12.625" defaultRowHeight="15" customHeight="1"/>
  <cols>
    <col min="1" max="1" width="11.75" customWidth="1"/>
    <col min="2" max="2" width="6.625" customWidth="1"/>
    <col min="3" max="3" width="0.125" customWidth="1"/>
    <col min="4" max="4" width="20.125" customWidth="1"/>
    <col min="5" max="5" width="7.5" customWidth="1"/>
    <col min="6" max="6" width="10.125" customWidth="1"/>
    <col min="7" max="7" width="24.625" customWidth="1"/>
    <col min="8" max="8" width="7.75" customWidth="1"/>
    <col min="9" max="9" width="12" customWidth="1"/>
    <col min="10" max="10" width="3.5" customWidth="1"/>
    <col min="11" max="11" width="10.375" customWidth="1"/>
    <col min="12" max="12" width="12" customWidth="1"/>
    <col min="13" max="13" width="10.75" customWidth="1"/>
    <col min="14" max="14" width="10.625" customWidth="1"/>
    <col min="15" max="15" width="21.875" customWidth="1"/>
    <col min="16" max="16" width="18.375" customWidth="1"/>
    <col min="17" max="17" width="25.25" customWidth="1"/>
    <col min="18" max="18" width="11.25" customWidth="1"/>
    <col min="19" max="19" width="29" customWidth="1"/>
    <col min="20" max="20" width="11.25" customWidth="1"/>
    <col min="21" max="21" width="18.375" customWidth="1"/>
    <col min="23" max="23" width="31.75" customWidth="1"/>
  </cols>
  <sheetData>
    <row r="1" spans="1:25" ht="20.25" customHeight="1">
      <c r="A1" s="112"/>
      <c r="B1" s="113"/>
      <c r="C1" s="113"/>
      <c r="D1" s="113"/>
      <c r="E1" s="113"/>
      <c r="F1" s="113"/>
      <c r="G1" s="113"/>
      <c r="H1" s="113"/>
      <c r="I1" s="113"/>
      <c r="J1" s="113"/>
      <c r="K1" s="113"/>
      <c r="L1" s="113"/>
      <c r="M1" s="113"/>
      <c r="N1" s="113"/>
      <c r="O1" s="113"/>
      <c r="P1" s="114"/>
      <c r="Q1" s="46"/>
      <c r="R1" s="115"/>
      <c r="S1" s="46"/>
      <c r="T1" s="115"/>
      <c r="U1" s="46"/>
      <c r="V1" s="46"/>
      <c r="W1" s="46"/>
      <c r="X1" s="46"/>
      <c r="Y1" s="46"/>
    </row>
    <row r="2" spans="1:25" ht="30" customHeight="1">
      <c r="A2" s="319" t="s">
        <v>428</v>
      </c>
      <c r="B2" s="320"/>
      <c r="C2" s="321" t="s">
        <v>429</v>
      </c>
      <c r="D2" s="288"/>
      <c r="E2" s="288"/>
      <c r="F2" s="288"/>
      <c r="G2" s="288"/>
      <c r="H2" s="289"/>
      <c r="I2" s="116"/>
      <c r="J2" s="116"/>
      <c r="K2" s="116"/>
      <c r="L2" s="116"/>
      <c r="M2" s="116"/>
      <c r="N2" s="116"/>
      <c r="O2" s="116"/>
      <c r="P2" s="117"/>
      <c r="Q2" s="46"/>
      <c r="R2" s="115"/>
      <c r="S2" s="46"/>
      <c r="T2" s="115"/>
      <c r="U2" s="46"/>
      <c r="V2" s="46"/>
      <c r="W2" s="46"/>
      <c r="X2" s="46"/>
      <c r="Y2" s="46"/>
    </row>
    <row r="3" spans="1:25" ht="9" customHeight="1">
      <c r="A3" s="118"/>
      <c r="B3" s="116"/>
      <c r="C3" s="116"/>
      <c r="D3" s="116"/>
      <c r="E3" s="116"/>
      <c r="F3" s="116"/>
      <c r="G3" s="116"/>
      <c r="H3" s="116"/>
      <c r="I3" s="116"/>
      <c r="J3" s="116"/>
      <c r="K3" s="322"/>
      <c r="L3" s="323"/>
      <c r="M3" s="46"/>
      <c r="N3" s="46"/>
      <c r="O3" s="116"/>
      <c r="P3" s="117"/>
      <c r="Q3" s="46"/>
      <c r="R3" s="115"/>
      <c r="S3" s="46"/>
      <c r="T3" s="115"/>
      <c r="U3" s="46"/>
      <c r="V3" s="46"/>
      <c r="W3" s="46"/>
      <c r="X3" s="46"/>
      <c r="Y3" s="46"/>
    </row>
    <row r="4" spans="1:25" ht="15.75" customHeight="1">
      <c r="A4" s="326" t="s">
        <v>430</v>
      </c>
      <c r="B4" s="323"/>
      <c r="C4" s="328" t="s">
        <v>431</v>
      </c>
      <c r="D4" s="329"/>
      <c r="E4" s="329"/>
      <c r="F4" s="329"/>
      <c r="G4" s="329"/>
      <c r="H4" s="330"/>
      <c r="I4" s="116"/>
      <c r="J4" s="116"/>
      <c r="K4" s="324"/>
      <c r="L4" s="325"/>
      <c r="M4" s="46"/>
      <c r="N4" s="46"/>
      <c r="O4" s="116"/>
      <c r="P4" s="117"/>
      <c r="Q4" s="46"/>
      <c r="R4" s="115"/>
      <c r="S4" s="46"/>
      <c r="T4" s="115"/>
      <c r="U4" s="46"/>
      <c r="V4" s="46"/>
      <c r="W4" s="46"/>
      <c r="X4" s="46"/>
      <c r="Y4" s="46"/>
    </row>
    <row r="5" spans="1:25" ht="9" customHeight="1">
      <c r="A5" s="327"/>
      <c r="B5" s="325"/>
      <c r="C5" s="331"/>
      <c r="D5" s="332"/>
      <c r="E5" s="332"/>
      <c r="F5" s="332"/>
      <c r="G5" s="332"/>
      <c r="H5" s="333"/>
      <c r="I5" s="116"/>
      <c r="J5" s="116"/>
      <c r="K5" s="116"/>
      <c r="L5" s="116"/>
      <c r="M5" s="116"/>
      <c r="N5" s="116"/>
      <c r="O5" s="116"/>
      <c r="P5" s="117"/>
      <c r="Q5" s="46"/>
      <c r="R5" s="115"/>
      <c r="S5" s="46"/>
      <c r="T5" s="115"/>
      <c r="U5" s="46"/>
      <c r="V5" s="46"/>
      <c r="W5" s="46"/>
      <c r="X5" s="46"/>
      <c r="Y5" s="46"/>
    </row>
    <row r="6" spans="1:25" ht="9" customHeight="1">
      <c r="A6" s="118"/>
      <c r="B6" s="116"/>
      <c r="C6" s="116"/>
      <c r="D6" s="116"/>
      <c r="E6" s="116"/>
      <c r="F6" s="116"/>
      <c r="G6" s="116"/>
      <c r="H6" s="116"/>
      <c r="I6" s="116"/>
      <c r="J6" s="116"/>
      <c r="K6" s="322" t="s">
        <v>432</v>
      </c>
      <c r="L6" s="323"/>
      <c r="M6" s="334">
        <v>2022</v>
      </c>
      <c r="N6" s="330"/>
      <c r="O6" s="116"/>
      <c r="P6" s="117"/>
      <c r="Q6" s="46"/>
      <c r="R6" s="115"/>
      <c r="S6" s="46"/>
      <c r="T6" s="115"/>
      <c r="U6" s="46"/>
      <c r="V6" s="46"/>
      <c r="W6" s="46"/>
      <c r="X6" s="46"/>
      <c r="Y6" s="46"/>
    </row>
    <row r="7" spans="1:25" ht="15.75" customHeight="1">
      <c r="A7" s="326" t="s">
        <v>433</v>
      </c>
      <c r="B7" s="323"/>
      <c r="C7" s="328" t="s">
        <v>434</v>
      </c>
      <c r="D7" s="329"/>
      <c r="E7" s="329"/>
      <c r="F7" s="329"/>
      <c r="G7" s="329"/>
      <c r="H7" s="330"/>
      <c r="I7" s="116"/>
      <c r="J7" s="116"/>
      <c r="K7" s="324"/>
      <c r="L7" s="325"/>
      <c r="M7" s="331"/>
      <c r="N7" s="333"/>
      <c r="O7" s="116"/>
      <c r="P7" s="117"/>
      <c r="Q7" s="46"/>
      <c r="R7" s="115"/>
      <c r="S7" s="46"/>
      <c r="T7" s="115"/>
      <c r="U7" s="46"/>
      <c r="V7" s="46"/>
      <c r="W7" s="46"/>
      <c r="X7" s="46"/>
      <c r="Y7" s="46"/>
    </row>
    <row r="8" spans="1:25" ht="6" customHeight="1">
      <c r="A8" s="339"/>
      <c r="B8" s="340"/>
      <c r="C8" s="339"/>
      <c r="D8" s="286"/>
      <c r="E8" s="286"/>
      <c r="F8" s="286"/>
      <c r="G8" s="286"/>
      <c r="H8" s="341"/>
      <c r="I8" s="116"/>
      <c r="J8" s="116"/>
      <c r="K8" s="116"/>
      <c r="L8" s="116"/>
      <c r="M8" s="116"/>
      <c r="N8" s="116"/>
      <c r="O8" s="116"/>
      <c r="P8" s="117"/>
      <c r="Q8" s="46"/>
      <c r="R8" s="115"/>
      <c r="S8" s="46"/>
      <c r="T8" s="115"/>
      <c r="U8" s="46"/>
      <c r="V8" s="46"/>
      <c r="W8" s="46"/>
      <c r="X8" s="46"/>
      <c r="Y8" s="46"/>
    </row>
    <row r="9" spans="1:25" ht="3" customHeight="1">
      <c r="A9" s="327"/>
      <c r="B9" s="325"/>
      <c r="C9" s="331"/>
      <c r="D9" s="332"/>
      <c r="E9" s="332"/>
      <c r="F9" s="332"/>
      <c r="G9" s="332"/>
      <c r="H9" s="333"/>
      <c r="I9" s="116"/>
      <c r="J9" s="116"/>
      <c r="K9" s="342" t="s">
        <v>435</v>
      </c>
      <c r="L9" s="343"/>
      <c r="M9" s="343"/>
      <c r="N9" s="323"/>
      <c r="O9" s="116"/>
      <c r="P9" s="117"/>
      <c r="Q9" s="46"/>
      <c r="R9" s="115"/>
      <c r="S9" s="46"/>
      <c r="T9" s="115"/>
      <c r="U9" s="46"/>
      <c r="V9" s="46"/>
      <c r="W9" s="46"/>
      <c r="X9" s="46"/>
      <c r="Y9" s="46"/>
    </row>
    <row r="10" spans="1:25" ht="10.5" customHeight="1">
      <c r="A10" s="118"/>
      <c r="B10" s="116"/>
      <c r="C10" s="116"/>
      <c r="D10" s="116"/>
      <c r="E10" s="116"/>
      <c r="F10" s="116"/>
      <c r="G10" s="116"/>
      <c r="H10" s="116"/>
      <c r="I10" s="116"/>
      <c r="J10" s="116"/>
      <c r="K10" s="344"/>
      <c r="L10" s="286"/>
      <c r="M10" s="286"/>
      <c r="N10" s="340"/>
      <c r="O10" s="116"/>
      <c r="P10" s="117"/>
      <c r="Q10" s="46"/>
      <c r="R10" s="115"/>
      <c r="S10" s="46"/>
      <c r="T10" s="115"/>
      <c r="U10" s="46"/>
      <c r="V10" s="46"/>
      <c r="W10" s="46"/>
      <c r="X10" s="46"/>
      <c r="Y10" s="46"/>
    </row>
    <row r="11" spans="1:25" ht="6" customHeight="1">
      <c r="A11" s="326" t="s">
        <v>436</v>
      </c>
      <c r="B11" s="323"/>
      <c r="C11" s="328" t="s">
        <v>437</v>
      </c>
      <c r="D11" s="329"/>
      <c r="E11" s="329"/>
      <c r="F11" s="329"/>
      <c r="G11" s="329"/>
      <c r="H11" s="330"/>
      <c r="I11" s="116"/>
      <c r="J11" s="116"/>
      <c r="K11" s="324"/>
      <c r="L11" s="345"/>
      <c r="M11" s="345"/>
      <c r="N11" s="325"/>
      <c r="O11" s="116"/>
      <c r="P11" s="117"/>
      <c r="Q11" s="46"/>
      <c r="R11" s="115"/>
      <c r="S11" s="46"/>
      <c r="T11" s="115"/>
      <c r="U11" s="46"/>
      <c r="V11" s="46"/>
      <c r="W11" s="46"/>
      <c r="X11" s="46"/>
      <c r="Y11" s="46"/>
    </row>
    <row r="12" spans="1:25" ht="18.75" customHeight="1">
      <c r="A12" s="331"/>
      <c r="B12" s="346"/>
      <c r="C12" s="331"/>
      <c r="D12" s="332"/>
      <c r="E12" s="332"/>
      <c r="F12" s="332"/>
      <c r="G12" s="332"/>
      <c r="H12" s="333"/>
      <c r="I12" s="119"/>
      <c r="J12" s="119"/>
      <c r="K12" s="119"/>
      <c r="L12" s="119"/>
      <c r="M12" s="119"/>
      <c r="N12" s="119"/>
      <c r="O12" s="119"/>
      <c r="P12" s="120"/>
      <c r="Q12" s="46"/>
      <c r="R12" s="115"/>
      <c r="S12" s="46"/>
      <c r="T12" s="115"/>
      <c r="U12" s="46"/>
      <c r="V12" s="46"/>
      <c r="W12" s="46"/>
      <c r="X12" s="46"/>
      <c r="Y12" s="46"/>
    </row>
    <row r="13" spans="1:25" ht="19.5" customHeight="1">
      <c r="A13" s="347" t="s">
        <v>435</v>
      </c>
      <c r="B13" s="288"/>
      <c r="C13" s="288"/>
      <c r="D13" s="288"/>
      <c r="E13" s="288"/>
      <c r="F13" s="288"/>
      <c r="G13" s="288"/>
      <c r="H13" s="288"/>
      <c r="I13" s="288"/>
      <c r="J13" s="288"/>
      <c r="K13" s="288"/>
      <c r="L13" s="288"/>
      <c r="M13" s="288"/>
      <c r="N13" s="288"/>
      <c r="O13" s="288"/>
      <c r="P13" s="289"/>
      <c r="Q13" s="46"/>
      <c r="R13" s="115"/>
      <c r="S13" s="46"/>
      <c r="T13" s="115"/>
      <c r="U13" s="46"/>
      <c r="V13" s="46"/>
      <c r="W13" s="46"/>
      <c r="X13" s="46"/>
      <c r="Y13" s="46"/>
    </row>
    <row r="14" spans="1:25" ht="42" customHeight="1" thickBot="1">
      <c r="A14" s="335" t="s">
        <v>438</v>
      </c>
      <c r="B14" s="336"/>
      <c r="C14" s="336"/>
      <c r="D14" s="336"/>
      <c r="E14" s="348"/>
      <c r="F14" s="335" t="s">
        <v>439</v>
      </c>
      <c r="G14" s="336"/>
      <c r="H14" s="336"/>
      <c r="I14" s="336"/>
      <c r="J14" s="336"/>
      <c r="K14" s="336"/>
      <c r="L14" s="337"/>
      <c r="M14" s="338" t="s">
        <v>440</v>
      </c>
      <c r="N14" s="288"/>
      <c r="O14" s="288"/>
      <c r="P14" s="289"/>
      <c r="Q14" s="46"/>
      <c r="R14" s="115"/>
      <c r="S14" s="46"/>
      <c r="T14" s="115"/>
      <c r="U14" s="46"/>
      <c r="V14" s="46"/>
      <c r="W14" s="46"/>
      <c r="X14" s="46"/>
      <c r="Y14" s="46"/>
    </row>
    <row r="15" spans="1:25" ht="57.75" customHeight="1" thickTop="1" thickBot="1">
      <c r="A15" s="121" t="s">
        <v>441</v>
      </c>
      <c r="B15" s="314" t="s">
        <v>442</v>
      </c>
      <c r="C15" s="315"/>
      <c r="D15" s="121" t="s">
        <v>443</v>
      </c>
      <c r="E15" s="121" t="s">
        <v>444</v>
      </c>
      <c r="F15" s="121" t="s">
        <v>445</v>
      </c>
      <c r="G15" s="121" t="s">
        <v>446</v>
      </c>
      <c r="H15" s="314" t="s">
        <v>447</v>
      </c>
      <c r="I15" s="315"/>
      <c r="J15" s="314" t="s">
        <v>448</v>
      </c>
      <c r="K15" s="315"/>
      <c r="L15" s="122" t="s">
        <v>449</v>
      </c>
      <c r="M15" s="123" t="s">
        <v>450</v>
      </c>
      <c r="N15" s="124" t="s">
        <v>451</v>
      </c>
      <c r="O15" s="123" t="s">
        <v>452</v>
      </c>
      <c r="P15" s="124" t="s">
        <v>453</v>
      </c>
      <c r="Q15" s="125" t="s">
        <v>8</v>
      </c>
      <c r="R15" s="126" t="s">
        <v>9</v>
      </c>
      <c r="S15" s="125" t="s">
        <v>10</v>
      </c>
      <c r="T15" s="127" t="s">
        <v>9</v>
      </c>
      <c r="U15" s="234" t="s">
        <v>11</v>
      </c>
      <c r="V15" s="127" t="s">
        <v>9</v>
      </c>
      <c r="W15" s="156" t="s">
        <v>604</v>
      </c>
      <c r="X15" s="46"/>
      <c r="Y15" s="46"/>
    </row>
    <row r="16" spans="1:25" ht="57" customHeight="1" thickTop="1" thickBot="1">
      <c r="A16" s="128" t="s">
        <v>454</v>
      </c>
      <c r="B16" s="129" t="s">
        <v>455</v>
      </c>
      <c r="C16" s="130"/>
      <c r="D16" s="129" t="s">
        <v>456</v>
      </c>
      <c r="E16" s="129" t="s">
        <v>457</v>
      </c>
      <c r="F16" s="129" t="s">
        <v>458</v>
      </c>
      <c r="G16" s="129" t="s">
        <v>459</v>
      </c>
      <c r="H16" s="316" t="s">
        <v>460</v>
      </c>
      <c r="I16" s="317"/>
      <c r="J16" s="318" t="s">
        <v>461</v>
      </c>
      <c r="K16" s="317"/>
      <c r="L16" s="129" t="s">
        <v>462</v>
      </c>
      <c r="M16" s="131">
        <v>44563</v>
      </c>
      <c r="N16" s="131">
        <v>44926</v>
      </c>
      <c r="O16" s="129" t="s">
        <v>463</v>
      </c>
      <c r="P16" s="237" t="s">
        <v>464</v>
      </c>
      <c r="Q16" s="238" t="s">
        <v>465</v>
      </c>
      <c r="R16" s="239">
        <f>AVERAGE(0.9)</f>
        <v>0.9</v>
      </c>
      <c r="S16" s="240" t="s">
        <v>466</v>
      </c>
      <c r="T16" s="241">
        <f>AVERAGE(0.9)</f>
        <v>0.9</v>
      </c>
      <c r="U16" s="242" t="s">
        <v>467</v>
      </c>
      <c r="V16" s="243">
        <f>AVERAGE(1)</f>
        <v>1</v>
      </c>
      <c r="W16" s="244" t="s">
        <v>610</v>
      </c>
      <c r="X16" s="46"/>
      <c r="Y16" s="46"/>
    </row>
    <row r="17" spans="1:25" ht="57" customHeight="1" thickBot="1">
      <c r="A17" s="132" t="s">
        <v>454</v>
      </c>
      <c r="B17" s="133" t="s">
        <v>455</v>
      </c>
      <c r="C17" s="134"/>
      <c r="D17" s="133" t="s">
        <v>456</v>
      </c>
      <c r="E17" s="133" t="s">
        <v>457</v>
      </c>
      <c r="F17" s="133" t="s">
        <v>468</v>
      </c>
      <c r="G17" s="133" t="s">
        <v>469</v>
      </c>
      <c r="H17" s="312" t="s">
        <v>470</v>
      </c>
      <c r="I17" s="309"/>
      <c r="J17" s="313" t="s">
        <v>471</v>
      </c>
      <c r="K17" s="309"/>
      <c r="L17" s="133" t="s">
        <v>472</v>
      </c>
      <c r="M17" s="135">
        <v>44563</v>
      </c>
      <c r="N17" s="135">
        <v>44926</v>
      </c>
      <c r="O17" s="133" t="s">
        <v>473</v>
      </c>
      <c r="P17" s="245" t="s">
        <v>474</v>
      </c>
      <c r="Q17" s="238" t="s">
        <v>475</v>
      </c>
      <c r="R17" s="239">
        <f>AVERAGE(0.3)</f>
        <v>0.3</v>
      </c>
      <c r="S17" s="246" t="s">
        <v>476</v>
      </c>
      <c r="T17" s="247">
        <f>AVERAGE(0.3,1)</f>
        <v>0.65</v>
      </c>
      <c r="U17" s="248" t="s">
        <v>477</v>
      </c>
      <c r="V17" s="249">
        <f>AVERAGE(0.7)</f>
        <v>0.7</v>
      </c>
      <c r="W17" s="250" t="s">
        <v>611</v>
      </c>
      <c r="X17" s="46"/>
      <c r="Y17" s="46"/>
    </row>
    <row r="18" spans="1:25" ht="57" customHeight="1" thickBot="1">
      <c r="A18" s="132" t="s">
        <v>478</v>
      </c>
      <c r="B18" s="133"/>
      <c r="C18" s="134"/>
      <c r="D18" s="133" t="s">
        <v>479</v>
      </c>
      <c r="E18" s="133" t="s">
        <v>480</v>
      </c>
      <c r="F18" s="133" t="s">
        <v>481</v>
      </c>
      <c r="G18" s="133" t="s">
        <v>482</v>
      </c>
      <c r="H18" s="312" t="s">
        <v>483</v>
      </c>
      <c r="I18" s="309"/>
      <c r="J18" s="313" t="s">
        <v>484</v>
      </c>
      <c r="K18" s="309"/>
      <c r="L18" s="133" t="s">
        <v>485</v>
      </c>
      <c r="M18" s="135">
        <v>44563</v>
      </c>
      <c r="N18" s="135">
        <v>44804</v>
      </c>
      <c r="O18" s="133" t="s">
        <v>486</v>
      </c>
      <c r="P18" s="245" t="s">
        <v>487</v>
      </c>
      <c r="Q18" s="238" t="s">
        <v>488</v>
      </c>
      <c r="R18" s="239">
        <f>AVERAGE(0.1,0.1)</f>
        <v>0.1</v>
      </c>
      <c r="S18" s="246" t="s">
        <v>489</v>
      </c>
      <c r="T18" s="247">
        <f>AVERAGE(0.1)</f>
        <v>0.1</v>
      </c>
      <c r="U18" s="251" t="s">
        <v>490</v>
      </c>
      <c r="V18" s="249">
        <f>AVERAGE(0.1)</f>
        <v>0.1</v>
      </c>
      <c r="W18" s="250" t="s">
        <v>612</v>
      </c>
      <c r="X18" s="46"/>
      <c r="Y18" s="46"/>
    </row>
    <row r="19" spans="1:25" ht="57" customHeight="1" thickBot="1">
      <c r="A19" s="132" t="s">
        <v>454</v>
      </c>
      <c r="B19" s="312">
        <v>490</v>
      </c>
      <c r="C19" s="309"/>
      <c r="D19" s="136" t="s">
        <v>491</v>
      </c>
      <c r="E19" s="136" t="s">
        <v>457</v>
      </c>
      <c r="F19" s="133" t="s">
        <v>492</v>
      </c>
      <c r="G19" s="133" t="s">
        <v>493</v>
      </c>
      <c r="H19" s="312" t="s">
        <v>494</v>
      </c>
      <c r="I19" s="309"/>
      <c r="J19" s="313" t="s">
        <v>484</v>
      </c>
      <c r="K19" s="309"/>
      <c r="L19" s="133" t="s">
        <v>495</v>
      </c>
      <c r="M19" s="135">
        <v>44563</v>
      </c>
      <c r="N19" s="135">
        <v>44804</v>
      </c>
      <c r="O19" s="133" t="s">
        <v>486</v>
      </c>
      <c r="P19" s="245" t="s">
        <v>474</v>
      </c>
      <c r="Q19" s="238" t="s">
        <v>496</v>
      </c>
      <c r="R19" s="239">
        <f>AVERAGE(0.2,0.2)</f>
        <v>0.2</v>
      </c>
      <c r="S19" s="246" t="s">
        <v>497</v>
      </c>
      <c r="T19" s="247">
        <f>AVERAGE(0.25)</f>
        <v>0.25</v>
      </c>
      <c r="U19" s="251" t="s">
        <v>498</v>
      </c>
      <c r="V19" s="249">
        <f>AVERAGE(0.3)</f>
        <v>0.3</v>
      </c>
      <c r="W19" s="250" t="s">
        <v>650</v>
      </c>
      <c r="X19" s="46"/>
      <c r="Y19" s="46"/>
    </row>
    <row r="20" spans="1:25" ht="57" customHeight="1" thickBot="1">
      <c r="A20" s="137" t="s">
        <v>454</v>
      </c>
      <c r="B20" s="308">
        <v>457</v>
      </c>
      <c r="C20" s="309"/>
      <c r="D20" s="245" t="s">
        <v>499</v>
      </c>
      <c r="E20" s="245" t="s">
        <v>457</v>
      </c>
      <c r="F20" s="245" t="s">
        <v>500</v>
      </c>
      <c r="G20" s="252" t="s">
        <v>501</v>
      </c>
      <c r="H20" s="308" t="s">
        <v>502</v>
      </c>
      <c r="I20" s="309"/>
      <c r="J20" s="308" t="s">
        <v>503</v>
      </c>
      <c r="K20" s="309"/>
      <c r="L20" s="245" t="s">
        <v>504</v>
      </c>
      <c r="M20" s="253">
        <v>44563</v>
      </c>
      <c r="N20" s="253">
        <v>44771</v>
      </c>
      <c r="O20" s="245" t="s">
        <v>505</v>
      </c>
      <c r="P20" s="245" t="s">
        <v>506</v>
      </c>
      <c r="Q20" s="238" t="s">
        <v>507</v>
      </c>
      <c r="R20" s="239">
        <f>AVERAGE(0.05)</f>
        <v>0.05</v>
      </c>
      <c r="S20" s="246" t="s">
        <v>508</v>
      </c>
      <c r="T20" s="247">
        <f>AVERAGE(0.2,0.2)</f>
        <v>0.2</v>
      </c>
      <c r="U20" s="251" t="s">
        <v>509</v>
      </c>
      <c r="V20" s="249">
        <f t="shared" ref="V20:V28" si="0">AVERAGE(0.2)</f>
        <v>0.2</v>
      </c>
      <c r="W20" s="250" t="s">
        <v>613</v>
      </c>
      <c r="X20" s="46"/>
      <c r="Y20" s="46"/>
    </row>
    <row r="21" spans="1:25" ht="57" customHeight="1" thickBot="1">
      <c r="A21" s="137" t="s">
        <v>454</v>
      </c>
      <c r="B21" s="308">
        <v>457</v>
      </c>
      <c r="C21" s="309"/>
      <c r="D21" s="245" t="s">
        <v>499</v>
      </c>
      <c r="E21" s="245" t="s">
        <v>457</v>
      </c>
      <c r="F21" s="245" t="s">
        <v>510</v>
      </c>
      <c r="G21" s="252" t="s">
        <v>511</v>
      </c>
      <c r="H21" s="308" t="s">
        <v>460</v>
      </c>
      <c r="I21" s="309"/>
      <c r="J21" s="308" t="s">
        <v>503</v>
      </c>
      <c r="K21" s="309"/>
      <c r="L21" s="245" t="s">
        <v>512</v>
      </c>
      <c r="M21" s="253">
        <v>44563</v>
      </c>
      <c r="N21" s="253">
        <v>44771</v>
      </c>
      <c r="O21" s="245" t="s">
        <v>505</v>
      </c>
      <c r="P21" s="245" t="s">
        <v>513</v>
      </c>
      <c r="Q21" s="238" t="s">
        <v>514</v>
      </c>
      <c r="R21" s="239">
        <f>AVERAGE(,)</f>
        <v>0</v>
      </c>
      <c r="S21" s="246" t="s">
        <v>515</v>
      </c>
      <c r="T21" s="247">
        <f>AVERAGE(0.2,0.2,0.2)</f>
        <v>0.20000000000000004</v>
      </c>
      <c r="U21" s="251" t="s">
        <v>516</v>
      </c>
      <c r="V21" s="249">
        <f t="shared" si="0"/>
        <v>0.2</v>
      </c>
      <c r="W21" s="250" t="s">
        <v>613</v>
      </c>
      <c r="X21" s="46"/>
      <c r="Y21" s="46"/>
    </row>
    <row r="22" spans="1:25" ht="57" customHeight="1" thickBot="1">
      <c r="A22" s="137" t="s">
        <v>454</v>
      </c>
      <c r="B22" s="308">
        <v>490</v>
      </c>
      <c r="C22" s="309"/>
      <c r="D22" s="245" t="s">
        <v>491</v>
      </c>
      <c r="E22" s="245" t="s">
        <v>457</v>
      </c>
      <c r="F22" s="245" t="s">
        <v>500</v>
      </c>
      <c r="G22" s="245" t="s">
        <v>501</v>
      </c>
      <c r="H22" s="308" t="s">
        <v>502</v>
      </c>
      <c r="I22" s="309"/>
      <c r="J22" s="308" t="s">
        <v>503</v>
      </c>
      <c r="K22" s="309"/>
      <c r="L22" s="245" t="s">
        <v>504</v>
      </c>
      <c r="M22" s="253">
        <v>44563</v>
      </c>
      <c r="N22" s="253">
        <v>44771</v>
      </c>
      <c r="O22" s="245" t="s">
        <v>505</v>
      </c>
      <c r="P22" s="245" t="s">
        <v>513</v>
      </c>
      <c r="Q22" s="238" t="s">
        <v>507</v>
      </c>
      <c r="R22" s="239">
        <f>AVERAGE(0.05)</f>
        <v>0.05</v>
      </c>
      <c r="S22" s="246" t="s">
        <v>517</v>
      </c>
      <c r="T22" s="247">
        <f>AVERAGE(0.2,0.2)</f>
        <v>0.2</v>
      </c>
      <c r="U22" s="251" t="s">
        <v>509</v>
      </c>
      <c r="V22" s="249">
        <f t="shared" si="0"/>
        <v>0.2</v>
      </c>
      <c r="W22" s="250" t="s">
        <v>613</v>
      </c>
      <c r="X22" s="46"/>
      <c r="Y22" s="46"/>
    </row>
    <row r="23" spans="1:25" ht="57" customHeight="1" thickBot="1">
      <c r="A23" s="137" t="s">
        <v>454</v>
      </c>
      <c r="B23" s="308">
        <v>490</v>
      </c>
      <c r="C23" s="309"/>
      <c r="D23" s="245" t="s">
        <v>491</v>
      </c>
      <c r="E23" s="245" t="s">
        <v>457</v>
      </c>
      <c r="F23" s="245" t="s">
        <v>510</v>
      </c>
      <c r="G23" s="245" t="s">
        <v>511</v>
      </c>
      <c r="H23" s="308" t="s">
        <v>518</v>
      </c>
      <c r="I23" s="309"/>
      <c r="J23" s="308" t="s">
        <v>503</v>
      </c>
      <c r="K23" s="309"/>
      <c r="L23" s="245" t="s">
        <v>512</v>
      </c>
      <c r="M23" s="253">
        <v>44563</v>
      </c>
      <c r="N23" s="253">
        <v>44771</v>
      </c>
      <c r="O23" s="245" t="s">
        <v>505</v>
      </c>
      <c r="P23" s="245" t="s">
        <v>513</v>
      </c>
      <c r="Q23" s="238" t="s">
        <v>514</v>
      </c>
      <c r="R23" s="239">
        <f t="shared" ref="R23:R25" si="1">AVERAGE(,)</f>
        <v>0</v>
      </c>
      <c r="S23" s="246" t="s">
        <v>519</v>
      </c>
      <c r="T23" s="247">
        <f t="shared" ref="T23:T24" si="2">AVERAGE(0.2,0.2,0.2)</f>
        <v>0.20000000000000004</v>
      </c>
      <c r="U23" s="251" t="s">
        <v>516</v>
      </c>
      <c r="V23" s="249">
        <f t="shared" si="0"/>
        <v>0.2</v>
      </c>
      <c r="W23" s="250" t="s">
        <v>613</v>
      </c>
      <c r="X23" s="46"/>
      <c r="Y23" s="46"/>
    </row>
    <row r="24" spans="1:25" ht="57" customHeight="1" thickBot="1">
      <c r="A24" s="137" t="s">
        <v>454</v>
      </c>
      <c r="B24" s="308">
        <v>491</v>
      </c>
      <c r="C24" s="309"/>
      <c r="D24" s="245" t="s">
        <v>520</v>
      </c>
      <c r="E24" s="245" t="s">
        <v>457</v>
      </c>
      <c r="F24" s="245" t="s">
        <v>510</v>
      </c>
      <c r="G24" s="245" t="s">
        <v>511</v>
      </c>
      <c r="H24" s="308" t="s">
        <v>460</v>
      </c>
      <c r="I24" s="309"/>
      <c r="J24" s="308" t="s">
        <v>503</v>
      </c>
      <c r="K24" s="309"/>
      <c r="L24" s="245" t="s">
        <v>512</v>
      </c>
      <c r="M24" s="253">
        <v>44563</v>
      </c>
      <c r="N24" s="253">
        <v>44771</v>
      </c>
      <c r="O24" s="245" t="s">
        <v>505</v>
      </c>
      <c r="P24" s="245" t="s">
        <v>506</v>
      </c>
      <c r="Q24" s="238" t="s">
        <v>514</v>
      </c>
      <c r="R24" s="239">
        <f t="shared" si="1"/>
        <v>0</v>
      </c>
      <c r="S24" s="246" t="s">
        <v>521</v>
      </c>
      <c r="T24" s="247">
        <f t="shared" si="2"/>
        <v>0.20000000000000004</v>
      </c>
      <c r="U24" s="251" t="s">
        <v>516</v>
      </c>
      <c r="V24" s="249">
        <f t="shared" si="0"/>
        <v>0.2</v>
      </c>
      <c r="W24" s="250" t="s">
        <v>613</v>
      </c>
      <c r="X24" s="46"/>
      <c r="Y24" s="46"/>
    </row>
    <row r="25" spans="1:25" ht="57" customHeight="1" thickBot="1">
      <c r="A25" s="137" t="s">
        <v>454</v>
      </c>
      <c r="B25" s="308">
        <v>491</v>
      </c>
      <c r="C25" s="309"/>
      <c r="D25" s="245" t="s">
        <v>520</v>
      </c>
      <c r="E25" s="245" t="s">
        <v>457</v>
      </c>
      <c r="F25" s="245" t="s">
        <v>522</v>
      </c>
      <c r="G25" s="245" t="s">
        <v>501</v>
      </c>
      <c r="H25" s="308" t="s">
        <v>502</v>
      </c>
      <c r="I25" s="309"/>
      <c r="J25" s="308" t="s">
        <v>503</v>
      </c>
      <c r="K25" s="309"/>
      <c r="L25" s="245" t="s">
        <v>504</v>
      </c>
      <c r="M25" s="253">
        <v>44563</v>
      </c>
      <c r="N25" s="253">
        <v>44771</v>
      </c>
      <c r="O25" s="245" t="s">
        <v>505</v>
      </c>
      <c r="P25" s="245" t="s">
        <v>506</v>
      </c>
      <c r="Q25" s="238" t="s">
        <v>507</v>
      </c>
      <c r="R25" s="239">
        <f t="shared" si="1"/>
        <v>0</v>
      </c>
      <c r="S25" s="246" t="s">
        <v>508</v>
      </c>
      <c r="T25" s="247">
        <f t="shared" ref="T25:T26" si="3">AVERAGE(0.2,0.2)</f>
        <v>0.2</v>
      </c>
      <c r="U25" s="251" t="s">
        <v>509</v>
      </c>
      <c r="V25" s="249">
        <f t="shared" si="0"/>
        <v>0.2</v>
      </c>
      <c r="W25" s="250" t="s">
        <v>613</v>
      </c>
      <c r="X25" s="46"/>
      <c r="Y25" s="46"/>
    </row>
    <row r="26" spans="1:25" ht="57" customHeight="1" thickBot="1">
      <c r="A26" s="137" t="s">
        <v>454</v>
      </c>
      <c r="B26" s="308">
        <v>916</v>
      </c>
      <c r="C26" s="309"/>
      <c r="D26" s="245" t="s">
        <v>523</v>
      </c>
      <c r="E26" s="245" t="s">
        <v>457</v>
      </c>
      <c r="F26" s="245" t="s">
        <v>522</v>
      </c>
      <c r="G26" s="245" t="s">
        <v>501</v>
      </c>
      <c r="H26" s="308" t="s">
        <v>502</v>
      </c>
      <c r="I26" s="309"/>
      <c r="J26" s="308" t="s">
        <v>503</v>
      </c>
      <c r="K26" s="309"/>
      <c r="L26" s="245" t="s">
        <v>504</v>
      </c>
      <c r="M26" s="253">
        <v>44563</v>
      </c>
      <c r="N26" s="253">
        <v>44771</v>
      </c>
      <c r="O26" s="245" t="s">
        <v>505</v>
      </c>
      <c r="P26" s="245" t="s">
        <v>506</v>
      </c>
      <c r="Q26" s="238" t="s">
        <v>524</v>
      </c>
      <c r="R26" s="239">
        <f>AVERAGE(0.05,)</f>
        <v>2.5000000000000001E-2</v>
      </c>
      <c r="S26" s="246" t="s">
        <v>525</v>
      </c>
      <c r="T26" s="247">
        <f t="shared" si="3"/>
        <v>0.2</v>
      </c>
      <c r="U26" s="251" t="s">
        <v>509</v>
      </c>
      <c r="V26" s="249">
        <f t="shared" si="0"/>
        <v>0.2</v>
      </c>
      <c r="W26" s="250" t="s">
        <v>613</v>
      </c>
      <c r="X26" s="46"/>
      <c r="Y26" s="46"/>
    </row>
    <row r="27" spans="1:25" ht="57" customHeight="1" thickBot="1">
      <c r="A27" s="137" t="s">
        <v>454</v>
      </c>
      <c r="B27" s="308">
        <v>916</v>
      </c>
      <c r="C27" s="309"/>
      <c r="D27" s="245" t="s">
        <v>523</v>
      </c>
      <c r="E27" s="245" t="s">
        <v>457</v>
      </c>
      <c r="F27" s="245" t="s">
        <v>510</v>
      </c>
      <c r="G27" s="245" t="s">
        <v>511</v>
      </c>
      <c r="H27" s="308" t="s">
        <v>460</v>
      </c>
      <c r="I27" s="309"/>
      <c r="J27" s="308" t="s">
        <v>503</v>
      </c>
      <c r="K27" s="309"/>
      <c r="L27" s="245" t="s">
        <v>512</v>
      </c>
      <c r="M27" s="253">
        <v>44563</v>
      </c>
      <c r="N27" s="253">
        <v>44771</v>
      </c>
      <c r="O27" s="245" t="s">
        <v>505</v>
      </c>
      <c r="P27" s="245" t="s">
        <v>513</v>
      </c>
      <c r="Q27" s="238" t="s">
        <v>526</v>
      </c>
      <c r="R27" s="239">
        <f t="shared" ref="R27:R28" si="4">AVERAGE(,)</f>
        <v>0</v>
      </c>
      <c r="S27" s="246" t="s">
        <v>527</v>
      </c>
      <c r="T27" s="247">
        <f t="shared" ref="T27:T28" si="5">AVERAGE(0.2,0.2,0.2)</f>
        <v>0.20000000000000004</v>
      </c>
      <c r="U27" s="251" t="s">
        <v>516</v>
      </c>
      <c r="V27" s="249">
        <f t="shared" si="0"/>
        <v>0.2</v>
      </c>
      <c r="W27" s="250" t="s">
        <v>613</v>
      </c>
      <c r="X27" s="46"/>
      <c r="Y27" s="46"/>
    </row>
    <row r="28" spans="1:25" ht="57" customHeight="1" thickBot="1">
      <c r="A28" s="137" t="s">
        <v>478</v>
      </c>
      <c r="B28" s="308">
        <v>7317</v>
      </c>
      <c r="C28" s="309"/>
      <c r="D28" s="245" t="s">
        <v>528</v>
      </c>
      <c r="E28" s="245" t="s">
        <v>457</v>
      </c>
      <c r="F28" s="245" t="s">
        <v>510</v>
      </c>
      <c r="G28" s="245" t="s">
        <v>511</v>
      </c>
      <c r="H28" s="308" t="s">
        <v>518</v>
      </c>
      <c r="I28" s="309"/>
      <c r="J28" s="308" t="s">
        <v>503</v>
      </c>
      <c r="K28" s="309"/>
      <c r="L28" s="245" t="s">
        <v>512</v>
      </c>
      <c r="M28" s="253">
        <v>44563</v>
      </c>
      <c r="N28" s="253">
        <v>44771</v>
      </c>
      <c r="O28" s="245" t="s">
        <v>505</v>
      </c>
      <c r="P28" s="245" t="s">
        <v>513</v>
      </c>
      <c r="Q28" s="238" t="s">
        <v>514</v>
      </c>
      <c r="R28" s="239">
        <f t="shared" si="4"/>
        <v>0</v>
      </c>
      <c r="S28" s="246" t="s">
        <v>529</v>
      </c>
      <c r="T28" s="247">
        <f t="shared" si="5"/>
        <v>0.20000000000000004</v>
      </c>
      <c r="U28" s="251" t="s">
        <v>516</v>
      </c>
      <c r="V28" s="249">
        <f t="shared" si="0"/>
        <v>0.2</v>
      </c>
      <c r="W28" s="250" t="s">
        <v>613</v>
      </c>
      <c r="X28" s="46"/>
      <c r="Y28" s="46"/>
    </row>
    <row r="29" spans="1:25" ht="57" customHeight="1" thickBot="1">
      <c r="A29" s="137" t="s">
        <v>530</v>
      </c>
      <c r="B29" s="308">
        <v>30152</v>
      </c>
      <c r="C29" s="309"/>
      <c r="D29" s="245" t="s">
        <v>531</v>
      </c>
      <c r="E29" s="245" t="s">
        <v>457</v>
      </c>
      <c r="F29" s="245" t="s">
        <v>522</v>
      </c>
      <c r="G29" s="245" t="s">
        <v>501</v>
      </c>
      <c r="H29" s="308" t="s">
        <v>502</v>
      </c>
      <c r="I29" s="309"/>
      <c r="J29" s="308" t="s">
        <v>503</v>
      </c>
      <c r="K29" s="309"/>
      <c r="L29" s="245" t="s">
        <v>504</v>
      </c>
      <c r="M29" s="253">
        <v>44563</v>
      </c>
      <c r="N29" s="253">
        <v>44771</v>
      </c>
      <c r="O29" s="245" t="s">
        <v>505</v>
      </c>
      <c r="P29" s="245" t="s">
        <v>513</v>
      </c>
      <c r="Q29" s="238" t="s">
        <v>507</v>
      </c>
      <c r="R29" s="239">
        <f>AVERAGE(0.05)</f>
        <v>0.05</v>
      </c>
      <c r="S29" s="246" t="s">
        <v>532</v>
      </c>
      <c r="T29" s="247">
        <f>AVERAGE(0.2,0.2)</f>
        <v>0.2</v>
      </c>
      <c r="U29" s="251" t="s">
        <v>533</v>
      </c>
      <c r="V29" s="249">
        <f>AVERAGE(0.2,0.5)</f>
        <v>0.35</v>
      </c>
      <c r="W29" s="250" t="s">
        <v>614</v>
      </c>
      <c r="X29" s="46"/>
      <c r="Y29" s="46"/>
    </row>
    <row r="30" spans="1:25" ht="57" customHeight="1" thickBot="1">
      <c r="A30" s="137" t="s">
        <v>530</v>
      </c>
      <c r="B30" s="308">
        <v>30152</v>
      </c>
      <c r="C30" s="309"/>
      <c r="D30" s="245" t="s">
        <v>531</v>
      </c>
      <c r="E30" s="245" t="s">
        <v>457</v>
      </c>
      <c r="F30" s="245" t="s">
        <v>510</v>
      </c>
      <c r="G30" s="245" t="s">
        <v>511</v>
      </c>
      <c r="H30" s="308" t="s">
        <v>518</v>
      </c>
      <c r="I30" s="309"/>
      <c r="J30" s="308" t="s">
        <v>503</v>
      </c>
      <c r="K30" s="309"/>
      <c r="L30" s="245" t="s">
        <v>512</v>
      </c>
      <c r="M30" s="253">
        <v>44563</v>
      </c>
      <c r="N30" s="253">
        <v>44771</v>
      </c>
      <c r="O30" s="245" t="s">
        <v>505</v>
      </c>
      <c r="P30" s="245" t="s">
        <v>506</v>
      </c>
      <c r="Q30" s="238" t="s">
        <v>514</v>
      </c>
      <c r="R30" s="239">
        <f t="shared" ref="R30:R32" si="6">AVERAGE(,)</f>
        <v>0</v>
      </c>
      <c r="S30" s="246" t="s">
        <v>534</v>
      </c>
      <c r="T30" s="247">
        <f>AVERAGE(0.2,0.2,0.2)</f>
        <v>0.20000000000000004</v>
      </c>
      <c r="U30" s="251" t="s">
        <v>516</v>
      </c>
      <c r="V30" s="249">
        <f>AVERAGE(0.2)</f>
        <v>0.2</v>
      </c>
      <c r="W30" s="250" t="s">
        <v>613</v>
      </c>
      <c r="X30" s="46"/>
      <c r="Y30" s="46"/>
    </row>
    <row r="31" spans="1:25" ht="57" customHeight="1" thickBot="1">
      <c r="A31" s="137" t="s">
        <v>530</v>
      </c>
      <c r="B31" s="308">
        <v>30153</v>
      </c>
      <c r="C31" s="309"/>
      <c r="D31" s="245" t="s">
        <v>535</v>
      </c>
      <c r="E31" s="245" t="s">
        <v>457</v>
      </c>
      <c r="F31" s="245" t="s">
        <v>522</v>
      </c>
      <c r="G31" s="245" t="s">
        <v>501</v>
      </c>
      <c r="H31" s="308" t="s">
        <v>502</v>
      </c>
      <c r="I31" s="309"/>
      <c r="J31" s="308" t="s">
        <v>503</v>
      </c>
      <c r="K31" s="309"/>
      <c r="L31" s="245" t="s">
        <v>504</v>
      </c>
      <c r="M31" s="253">
        <v>44563</v>
      </c>
      <c r="N31" s="253">
        <v>44771</v>
      </c>
      <c r="O31" s="245" t="s">
        <v>505</v>
      </c>
      <c r="P31" s="245" t="s">
        <v>536</v>
      </c>
      <c r="Q31" s="238" t="s">
        <v>507</v>
      </c>
      <c r="R31" s="239">
        <f t="shared" si="6"/>
        <v>0</v>
      </c>
      <c r="S31" s="246" t="s">
        <v>537</v>
      </c>
      <c r="T31" s="247">
        <f>AVERAGE(0.2,0.2)</f>
        <v>0.2</v>
      </c>
      <c r="U31" s="251" t="s">
        <v>538</v>
      </c>
      <c r="V31" s="249">
        <f>AVERAGE(0.2,0.5)</f>
        <v>0.35</v>
      </c>
      <c r="W31" s="250" t="s">
        <v>614</v>
      </c>
      <c r="X31" s="46"/>
      <c r="Y31" s="46"/>
    </row>
    <row r="32" spans="1:25" ht="57" customHeight="1" thickBot="1">
      <c r="A32" s="137" t="s">
        <v>530</v>
      </c>
      <c r="B32" s="308">
        <v>30153</v>
      </c>
      <c r="C32" s="309"/>
      <c r="D32" s="245" t="s">
        <v>535</v>
      </c>
      <c r="E32" s="245" t="s">
        <v>457</v>
      </c>
      <c r="F32" s="245" t="s">
        <v>510</v>
      </c>
      <c r="G32" s="245" t="s">
        <v>511</v>
      </c>
      <c r="H32" s="308" t="s">
        <v>518</v>
      </c>
      <c r="I32" s="309"/>
      <c r="J32" s="308" t="s">
        <v>503</v>
      </c>
      <c r="K32" s="309"/>
      <c r="L32" s="245" t="s">
        <v>512</v>
      </c>
      <c r="M32" s="253">
        <v>44563</v>
      </c>
      <c r="N32" s="253">
        <v>44771</v>
      </c>
      <c r="O32" s="245" t="s">
        <v>505</v>
      </c>
      <c r="P32" s="245" t="s">
        <v>506</v>
      </c>
      <c r="Q32" s="238" t="s">
        <v>514</v>
      </c>
      <c r="R32" s="239">
        <f t="shared" si="6"/>
        <v>0</v>
      </c>
      <c r="S32" s="246" t="s">
        <v>539</v>
      </c>
      <c r="T32" s="247">
        <f>AVERAGE(0.2,0.2,0.2)</f>
        <v>0.20000000000000004</v>
      </c>
      <c r="U32" s="251" t="s">
        <v>516</v>
      </c>
      <c r="V32" s="249">
        <f t="shared" ref="V32:V34" si="7">AVERAGE(0.2)</f>
        <v>0.2</v>
      </c>
      <c r="W32" s="250" t="s">
        <v>613</v>
      </c>
      <c r="X32" s="46"/>
      <c r="Y32" s="46"/>
    </row>
    <row r="33" spans="1:25" ht="57" customHeight="1" thickBot="1">
      <c r="A33" s="137" t="s">
        <v>530</v>
      </c>
      <c r="B33" s="308">
        <v>30155</v>
      </c>
      <c r="C33" s="309"/>
      <c r="D33" s="245" t="s">
        <v>540</v>
      </c>
      <c r="E33" s="245" t="s">
        <v>457</v>
      </c>
      <c r="F33" s="245" t="s">
        <v>522</v>
      </c>
      <c r="G33" s="245" t="s">
        <v>501</v>
      </c>
      <c r="H33" s="308" t="s">
        <v>502</v>
      </c>
      <c r="I33" s="309"/>
      <c r="J33" s="308" t="s">
        <v>503</v>
      </c>
      <c r="K33" s="309"/>
      <c r="L33" s="245" t="s">
        <v>504</v>
      </c>
      <c r="M33" s="253">
        <v>44563</v>
      </c>
      <c r="N33" s="253">
        <v>44771</v>
      </c>
      <c r="O33" s="245" t="s">
        <v>505</v>
      </c>
      <c r="P33" s="245" t="s">
        <v>513</v>
      </c>
      <c r="Q33" s="238" t="s">
        <v>507</v>
      </c>
      <c r="R33" s="239">
        <f>AVERAGE(0.05)</f>
        <v>0.05</v>
      </c>
      <c r="S33" s="246" t="s">
        <v>541</v>
      </c>
      <c r="T33" s="247">
        <f>AVERAGE(0.2,0.2)</f>
        <v>0.2</v>
      </c>
      <c r="U33" s="251" t="s">
        <v>509</v>
      </c>
      <c r="V33" s="249">
        <f t="shared" si="7"/>
        <v>0.2</v>
      </c>
      <c r="W33" s="250" t="s">
        <v>613</v>
      </c>
      <c r="X33" s="46"/>
      <c r="Y33" s="46"/>
    </row>
    <row r="34" spans="1:25" ht="57" customHeight="1" thickBot="1">
      <c r="A34" s="137" t="s">
        <v>530</v>
      </c>
      <c r="B34" s="308">
        <v>30155</v>
      </c>
      <c r="C34" s="309"/>
      <c r="D34" s="245" t="s">
        <v>540</v>
      </c>
      <c r="E34" s="245" t="s">
        <v>457</v>
      </c>
      <c r="F34" s="245" t="s">
        <v>510</v>
      </c>
      <c r="G34" s="245" t="s">
        <v>511</v>
      </c>
      <c r="H34" s="308" t="s">
        <v>518</v>
      </c>
      <c r="I34" s="309"/>
      <c r="J34" s="308" t="s">
        <v>503</v>
      </c>
      <c r="K34" s="309"/>
      <c r="L34" s="245" t="s">
        <v>512</v>
      </c>
      <c r="M34" s="253">
        <v>44563</v>
      </c>
      <c r="N34" s="253">
        <v>44771</v>
      </c>
      <c r="O34" s="245" t="s">
        <v>505</v>
      </c>
      <c r="P34" s="245" t="s">
        <v>506</v>
      </c>
      <c r="Q34" s="238" t="s">
        <v>514</v>
      </c>
      <c r="R34" s="239">
        <f>AVERAGE(,)</f>
        <v>0</v>
      </c>
      <c r="S34" s="246" t="s">
        <v>542</v>
      </c>
      <c r="T34" s="247">
        <f>AVERAGE(0.2,0.2,0.2)</f>
        <v>0.20000000000000004</v>
      </c>
      <c r="U34" s="251" t="s">
        <v>516</v>
      </c>
      <c r="V34" s="249">
        <f t="shared" si="7"/>
        <v>0.2</v>
      </c>
      <c r="W34" s="250" t="s">
        <v>613</v>
      </c>
      <c r="X34" s="46"/>
      <c r="Y34" s="46"/>
    </row>
    <row r="35" spans="1:25" ht="57" customHeight="1" thickBot="1">
      <c r="A35" s="137" t="s">
        <v>530</v>
      </c>
      <c r="B35" s="308">
        <v>30156</v>
      </c>
      <c r="C35" s="309"/>
      <c r="D35" s="245" t="s">
        <v>543</v>
      </c>
      <c r="E35" s="245" t="s">
        <v>457</v>
      </c>
      <c r="F35" s="245" t="s">
        <v>522</v>
      </c>
      <c r="G35" s="245" t="s">
        <v>501</v>
      </c>
      <c r="H35" s="308" t="s">
        <v>502</v>
      </c>
      <c r="I35" s="309"/>
      <c r="J35" s="308" t="s">
        <v>503</v>
      </c>
      <c r="K35" s="309"/>
      <c r="L35" s="245" t="s">
        <v>504</v>
      </c>
      <c r="M35" s="253">
        <v>44563</v>
      </c>
      <c r="N35" s="253">
        <v>44771</v>
      </c>
      <c r="O35" s="245" t="s">
        <v>505</v>
      </c>
      <c r="P35" s="245" t="s">
        <v>513</v>
      </c>
      <c r="Q35" s="238" t="s">
        <v>507</v>
      </c>
      <c r="R35" s="239">
        <f>AVERAGE(0.05)</f>
        <v>0.05</v>
      </c>
      <c r="S35" s="246" t="s">
        <v>544</v>
      </c>
      <c r="T35" s="247">
        <f>AVERAGE(0.2,0.2)</f>
        <v>0.2</v>
      </c>
      <c r="U35" s="251" t="s">
        <v>538</v>
      </c>
      <c r="V35" s="249">
        <f>AVERAGE(0.2,0.5)</f>
        <v>0.35</v>
      </c>
      <c r="W35" s="250" t="s">
        <v>614</v>
      </c>
      <c r="X35" s="46"/>
      <c r="Y35" s="46"/>
    </row>
    <row r="36" spans="1:25" ht="57" customHeight="1" thickBot="1">
      <c r="A36" s="137" t="s">
        <v>530</v>
      </c>
      <c r="B36" s="308">
        <v>30156</v>
      </c>
      <c r="C36" s="309"/>
      <c r="D36" s="245" t="s">
        <v>543</v>
      </c>
      <c r="E36" s="245" t="s">
        <v>457</v>
      </c>
      <c r="F36" s="245" t="s">
        <v>510</v>
      </c>
      <c r="G36" s="245" t="s">
        <v>511</v>
      </c>
      <c r="H36" s="308" t="s">
        <v>518</v>
      </c>
      <c r="I36" s="309"/>
      <c r="J36" s="308" t="s">
        <v>503</v>
      </c>
      <c r="K36" s="309"/>
      <c r="L36" s="245" t="s">
        <v>512</v>
      </c>
      <c r="M36" s="253">
        <v>44563</v>
      </c>
      <c r="N36" s="253">
        <v>44771</v>
      </c>
      <c r="O36" s="245" t="s">
        <v>505</v>
      </c>
      <c r="P36" s="245" t="s">
        <v>513</v>
      </c>
      <c r="Q36" s="238" t="s">
        <v>514</v>
      </c>
      <c r="R36" s="239">
        <f t="shared" ref="R36:R37" si="8">AVERAGE(,)</f>
        <v>0</v>
      </c>
      <c r="S36" s="246" t="s">
        <v>545</v>
      </c>
      <c r="T36" s="247">
        <f t="shared" ref="T36:T37" si="9">AVERAGE(0.2,0.2,0.2)</f>
        <v>0.20000000000000004</v>
      </c>
      <c r="U36" s="251" t="s">
        <v>516</v>
      </c>
      <c r="V36" s="249">
        <f t="shared" ref="V36:V37" si="10">AVERAGE(0.2)</f>
        <v>0.2</v>
      </c>
      <c r="W36" s="250" t="s">
        <v>613</v>
      </c>
      <c r="X36" s="46"/>
      <c r="Y36" s="46"/>
    </row>
    <row r="37" spans="1:25" ht="57" customHeight="1" thickBot="1">
      <c r="A37" s="137" t="s">
        <v>530</v>
      </c>
      <c r="B37" s="308">
        <v>30157</v>
      </c>
      <c r="C37" s="309"/>
      <c r="D37" s="245" t="s">
        <v>546</v>
      </c>
      <c r="E37" s="245" t="s">
        <v>457</v>
      </c>
      <c r="F37" s="245" t="s">
        <v>510</v>
      </c>
      <c r="G37" s="245" t="s">
        <v>511</v>
      </c>
      <c r="H37" s="308" t="s">
        <v>518</v>
      </c>
      <c r="I37" s="309"/>
      <c r="J37" s="308" t="s">
        <v>503</v>
      </c>
      <c r="K37" s="309"/>
      <c r="L37" s="245" t="s">
        <v>512</v>
      </c>
      <c r="M37" s="253">
        <v>44563</v>
      </c>
      <c r="N37" s="253">
        <v>44771</v>
      </c>
      <c r="O37" s="245" t="s">
        <v>505</v>
      </c>
      <c r="P37" s="245" t="s">
        <v>506</v>
      </c>
      <c r="Q37" s="238" t="s">
        <v>514</v>
      </c>
      <c r="R37" s="239">
        <f t="shared" si="8"/>
        <v>0</v>
      </c>
      <c r="S37" s="246" t="s">
        <v>547</v>
      </c>
      <c r="T37" s="247">
        <f t="shared" si="9"/>
        <v>0.20000000000000004</v>
      </c>
      <c r="U37" s="251" t="s">
        <v>516</v>
      </c>
      <c r="V37" s="249">
        <f t="shared" si="10"/>
        <v>0.2</v>
      </c>
      <c r="W37" s="250" t="s">
        <v>613</v>
      </c>
      <c r="X37" s="46"/>
      <c r="Y37" s="46"/>
    </row>
    <row r="38" spans="1:25" ht="57" customHeight="1" thickBot="1">
      <c r="A38" s="137" t="s">
        <v>454</v>
      </c>
      <c r="B38" s="308">
        <v>31637</v>
      </c>
      <c r="C38" s="309"/>
      <c r="D38" s="245" t="s">
        <v>548</v>
      </c>
      <c r="E38" s="245" t="s">
        <v>457</v>
      </c>
      <c r="F38" s="245" t="s">
        <v>522</v>
      </c>
      <c r="G38" s="245" t="s">
        <v>501</v>
      </c>
      <c r="H38" s="308" t="s">
        <v>502</v>
      </c>
      <c r="I38" s="309"/>
      <c r="J38" s="308" t="s">
        <v>503</v>
      </c>
      <c r="K38" s="309"/>
      <c r="L38" s="245" t="s">
        <v>504</v>
      </c>
      <c r="M38" s="253">
        <v>44563</v>
      </c>
      <c r="N38" s="253">
        <v>44771</v>
      </c>
      <c r="O38" s="245" t="s">
        <v>505</v>
      </c>
      <c r="P38" s="245" t="s">
        <v>506</v>
      </c>
      <c r="Q38" s="238" t="s">
        <v>507</v>
      </c>
      <c r="R38" s="239">
        <f>AVERAGE(0.05)</f>
        <v>0.05</v>
      </c>
      <c r="S38" s="246" t="s">
        <v>549</v>
      </c>
      <c r="T38" s="247">
        <f>AVERAGE(0.2,0.2)</f>
        <v>0.2</v>
      </c>
      <c r="U38" s="251" t="s">
        <v>550</v>
      </c>
      <c r="V38" s="249">
        <f>AVERAGE(0.2,0.5)</f>
        <v>0.35</v>
      </c>
      <c r="W38" s="250" t="s">
        <v>614</v>
      </c>
      <c r="X38" s="46"/>
      <c r="Y38" s="46"/>
    </row>
    <row r="39" spans="1:25" ht="57" customHeight="1" thickBot="1">
      <c r="A39" s="137" t="s">
        <v>454</v>
      </c>
      <c r="B39" s="308">
        <v>31637</v>
      </c>
      <c r="C39" s="309"/>
      <c r="D39" s="245" t="s">
        <v>548</v>
      </c>
      <c r="E39" s="245" t="s">
        <v>457</v>
      </c>
      <c r="F39" s="245" t="s">
        <v>510</v>
      </c>
      <c r="G39" s="245" t="s">
        <v>511</v>
      </c>
      <c r="H39" s="308" t="s">
        <v>518</v>
      </c>
      <c r="I39" s="309"/>
      <c r="J39" s="308" t="s">
        <v>503</v>
      </c>
      <c r="K39" s="309"/>
      <c r="L39" s="245" t="s">
        <v>512</v>
      </c>
      <c r="M39" s="253">
        <v>44563</v>
      </c>
      <c r="N39" s="253">
        <v>44771</v>
      </c>
      <c r="O39" s="245" t="s">
        <v>505</v>
      </c>
      <c r="P39" s="245" t="s">
        <v>551</v>
      </c>
      <c r="Q39" s="238" t="s">
        <v>514</v>
      </c>
      <c r="R39" s="239">
        <f>AVERAGE(,)</f>
        <v>0</v>
      </c>
      <c r="S39" s="246" t="s">
        <v>552</v>
      </c>
      <c r="T39" s="247">
        <f>AVERAGE(0.2,0.2,0.2)</f>
        <v>0.20000000000000004</v>
      </c>
      <c r="U39" s="251" t="s">
        <v>516</v>
      </c>
      <c r="V39" s="249">
        <f>AVERAGE(0.2)</f>
        <v>0.2</v>
      </c>
      <c r="W39" s="250" t="s">
        <v>613</v>
      </c>
      <c r="X39" s="46"/>
      <c r="Y39" s="46"/>
    </row>
    <row r="40" spans="1:25" ht="57" customHeight="1" thickBot="1">
      <c r="A40" s="137" t="s">
        <v>478</v>
      </c>
      <c r="B40" s="308">
        <v>40408</v>
      </c>
      <c r="C40" s="309"/>
      <c r="D40" s="245" t="s">
        <v>553</v>
      </c>
      <c r="E40" s="245" t="s">
        <v>457</v>
      </c>
      <c r="F40" s="245" t="s">
        <v>554</v>
      </c>
      <c r="G40" s="252" t="s">
        <v>555</v>
      </c>
      <c r="H40" s="308" t="s">
        <v>556</v>
      </c>
      <c r="I40" s="309"/>
      <c r="J40" s="308" t="s">
        <v>503</v>
      </c>
      <c r="K40" s="309"/>
      <c r="L40" s="245" t="s">
        <v>557</v>
      </c>
      <c r="M40" s="253">
        <v>44563</v>
      </c>
      <c r="N40" s="253">
        <v>44771</v>
      </c>
      <c r="O40" s="245" t="s">
        <v>558</v>
      </c>
      <c r="P40" s="245" t="s">
        <v>559</v>
      </c>
      <c r="Q40" s="238" t="s">
        <v>560</v>
      </c>
      <c r="R40" s="239">
        <f t="shared" ref="R40:R41" si="11">AVERAGE(0.25)</f>
        <v>0.25</v>
      </c>
      <c r="S40" s="254" t="s">
        <v>561</v>
      </c>
      <c r="T40" s="247">
        <f t="shared" ref="T40:T41" si="12">AVERAGE(1)</f>
        <v>1</v>
      </c>
      <c r="U40" s="251" t="s">
        <v>562</v>
      </c>
      <c r="V40" s="249">
        <f>AVERAGE(1,0.95)</f>
        <v>0.97499999999999998</v>
      </c>
      <c r="W40" s="250" t="s">
        <v>615</v>
      </c>
      <c r="X40" s="46"/>
      <c r="Y40" s="46"/>
    </row>
    <row r="41" spans="1:25" ht="57" customHeight="1" thickBot="1">
      <c r="A41" s="137" t="s">
        <v>478</v>
      </c>
      <c r="B41" s="308">
        <v>42096</v>
      </c>
      <c r="C41" s="309"/>
      <c r="D41" s="245" t="s">
        <v>563</v>
      </c>
      <c r="E41" s="245" t="s">
        <v>457</v>
      </c>
      <c r="F41" s="245" t="s">
        <v>554</v>
      </c>
      <c r="G41" s="245" t="s">
        <v>564</v>
      </c>
      <c r="H41" s="308" t="s">
        <v>565</v>
      </c>
      <c r="I41" s="309"/>
      <c r="J41" s="308" t="s">
        <v>503</v>
      </c>
      <c r="K41" s="309"/>
      <c r="L41" s="245" t="s">
        <v>557</v>
      </c>
      <c r="M41" s="253">
        <v>44563</v>
      </c>
      <c r="N41" s="253">
        <v>44771</v>
      </c>
      <c r="O41" s="245" t="s">
        <v>558</v>
      </c>
      <c r="P41" s="245" t="s">
        <v>559</v>
      </c>
      <c r="Q41" s="238" t="s">
        <v>566</v>
      </c>
      <c r="R41" s="239">
        <f t="shared" si="11"/>
        <v>0.25</v>
      </c>
      <c r="S41" s="254" t="s">
        <v>567</v>
      </c>
      <c r="T41" s="247">
        <f t="shared" si="12"/>
        <v>1</v>
      </c>
      <c r="U41" s="251" t="s">
        <v>568</v>
      </c>
      <c r="V41" s="249">
        <f>AVERAGE(1,1)</f>
        <v>1</v>
      </c>
      <c r="W41" s="250" t="s">
        <v>610</v>
      </c>
      <c r="X41" s="46"/>
      <c r="Y41" s="46"/>
    </row>
    <row r="42" spans="1:25" ht="57" customHeight="1" thickBot="1">
      <c r="A42" s="137" t="s">
        <v>530</v>
      </c>
      <c r="B42" s="308">
        <v>48175</v>
      </c>
      <c r="C42" s="309"/>
      <c r="D42" s="245" t="s">
        <v>569</v>
      </c>
      <c r="E42" s="245" t="s">
        <v>457</v>
      </c>
      <c r="F42" s="245" t="s">
        <v>522</v>
      </c>
      <c r="G42" s="245" t="s">
        <v>501</v>
      </c>
      <c r="H42" s="308" t="s">
        <v>502</v>
      </c>
      <c r="I42" s="309"/>
      <c r="J42" s="308" t="s">
        <v>503</v>
      </c>
      <c r="K42" s="309"/>
      <c r="L42" s="245" t="s">
        <v>504</v>
      </c>
      <c r="M42" s="253">
        <v>44563</v>
      </c>
      <c r="N42" s="253">
        <v>44771</v>
      </c>
      <c r="O42" s="245" t="s">
        <v>505</v>
      </c>
      <c r="P42" s="245" t="s">
        <v>570</v>
      </c>
      <c r="Q42" s="238" t="s">
        <v>507</v>
      </c>
      <c r="R42" s="239">
        <f>AVERAGE(0.05)</f>
        <v>0.05</v>
      </c>
      <c r="S42" s="246" t="s">
        <v>571</v>
      </c>
      <c r="T42" s="247">
        <f>AVERAGE(0.2,0.2)</f>
        <v>0.2</v>
      </c>
      <c r="U42" s="251" t="s">
        <v>538</v>
      </c>
      <c r="V42" s="249">
        <f>AVERAGE(0.2,0.5)</f>
        <v>0.35</v>
      </c>
      <c r="W42" s="250" t="s">
        <v>614</v>
      </c>
      <c r="X42" s="46"/>
      <c r="Y42" s="46"/>
    </row>
    <row r="43" spans="1:25" ht="57" customHeight="1" thickBot="1">
      <c r="A43" s="138" t="s">
        <v>530</v>
      </c>
      <c r="B43" s="310">
        <v>48175</v>
      </c>
      <c r="C43" s="311"/>
      <c r="D43" s="255" t="s">
        <v>569</v>
      </c>
      <c r="E43" s="255" t="s">
        <v>457</v>
      </c>
      <c r="F43" s="255" t="s">
        <v>510</v>
      </c>
      <c r="G43" s="255" t="s">
        <v>511</v>
      </c>
      <c r="H43" s="310" t="s">
        <v>460</v>
      </c>
      <c r="I43" s="311"/>
      <c r="J43" s="310" t="s">
        <v>503</v>
      </c>
      <c r="K43" s="311"/>
      <c r="L43" s="255" t="s">
        <v>512</v>
      </c>
      <c r="M43" s="256">
        <v>44563</v>
      </c>
      <c r="N43" s="256">
        <v>44771</v>
      </c>
      <c r="O43" s="255" t="s">
        <v>505</v>
      </c>
      <c r="P43" s="255" t="s">
        <v>506</v>
      </c>
      <c r="Q43" s="257" t="s">
        <v>514</v>
      </c>
      <c r="R43" s="258">
        <f>AVERAGE(,)</f>
        <v>0</v>
      </c>
      <c r="S43" s="259" t="s">
        <v>572</v>
      </c>
      <c r="T43" s="260">
        <f>AVERAGE(0.2,0.2,0.2)</f>
        <v>0.20000000000000004</v>
      </c>
      <c r="U43" s="261" t="s">
        <v>516</v>
      </c>
      <c r="V43" s="262">
        <f>AVERAGE(0.2)</f>
        <v>0.2</v>
      </c>
      <c r="W43" s="263" t="s">
        <v>613</v>
      </c>
      <c r="X43" s="46"/>
      <c r="Y43" s="46"/>
    </row>
    <row r="44" spans="1:25" ht="35.25" customHeight="1" thickBot="1">
      <c r="A44" s="305" t="s">
        <v>573</v>
      </c>
      <c r="B44" s="306"/>
      <c r="C44" s="306"/>
      <c r="D44" s="306"/>
      <c r="E44" s="306"/>
      <c r="F44" s="306"/>
      <c r="G44" s="306"/>
      <c r="H44" s="306"/>
      <c r="I44" s="306"/>
      <c r="J44" s="306"/>
      <c r="K44" s="306"/>
      <c r="L44" s="306"/>
      <c r="M44" s="306"/>
      <c r="N44" s="306"/>
      <c r="O44" s="306"/>
      <c r="P44" s="306"/>
      <c r="Q44" s="307"/>
      <c r="R44" s="165">
        <f>AVERAGE(R16:R43)</f>
        <v>8.4821428571428575E-2</v>
      </c>
      <c r="S44" s="166"/>
      <c r="T44" s="167">
        <f>AVERAGE(T16:T43)</f>
        <v>0.29642857142857154</v>
      </c>
      <c r="U44" s="235"/>
      <c r="V44" s="164">
        <f>AVERAGE(V16:V43)</f>
        <v>0.32946428571428571</v>
      </c>
      <c r="W44" s="236"/>
      <c r="X44" s="46"/>
      <c r="Y44" s="46"/>
    </row>
    <row r="45" spans="1:25" ht="15.75" customHeight="1">
      <c r="A45" s="46"/>
      <c r="B45" s="46"/>
      <c r="C45" s="46"/>
      <c r="D45" s="46"/>
      <c r="E45" s="46"/>
      <c r="F45" s="46"/>
      <c r="G45" s="46"/>
      <c r="H45" s="46"/>
      <c r="I45" s="46"/>
      <c r="J45" s="46"/>
      <c r="K45" s="46"/>
      <c r="L45" s="46"/>
      <c r="M45" s="46"/>
      <c r="N45" s="46"/>
      <c r="O45" s="46"/>
      <c r="P45" s="46"/>
      <c r="Q45" s="46"/>
      <c r="R45" s="115"/>
      <c r="S45" s="46"/>
      <c r="T45" s="115"/>
      <c r="U45" s="46"/>
      <c r="V45" s="139"/>
      <c r="W45" s="46"/>
      <c r="X45" s="46"/>
      <c r="Y45" s="46"/>
    </row>
    <row r="46" spans="1:25" ht="15.75" customHeight="1">
      <c r="A46" s="46"/>
      <c r="B46" s="46"/>
      <c r="C46" s="46"/>
      <c r="D46" s="46"/>
      <c r="E46" s="46"/>
      <c r="F46" s="46"/>
      <c r="G46" s="46"/>
      <c r="H46" s="46"/>
      <c r="I46" s="46"/>
      <c r="J46" s="46"/>
      <c r="K46" s="46"/>
      <c r="L46" s="46"/>
      <c r="M46" s="46"/>
      <c r="N46" s="46"/>
      <c r="O46" s="46"/>
      <c r="P46" s="46"/>
      <c r="Q46" s="46"/>
      <c r="R46" s="115"/>
      <c r="S46" s="46"/>
      <c r="T46" s="115"/>
      <c r="U46" s="46"/>
      <c r="V46" s="46"/>
      <c r="W46" s="46"/>
      <c r="X46" s="46"/>
      <c r="Y46" s="46"/>
    </row>
    <row r="47" spans="1:25" ht="15.75" customHeight="1">
      <c r="A47" s="46"/>
      <c r="B47" s="46"/>
      <c r="C47" s="46"/>
      <c r="D47" s="46"/>
      <c r="E47" s="46"/>
      <c r="F47" s="46"/>
      <c r="G47" s="46"/>
      <c r="H47" s="46"/>
      <c r="I47" s="46"/>
      <c r="J47" s="46"/>
      <c r="K47" s="46"/>
      <c r="L47" s="46"/>
      <c r="M47" s="46"/>
      <c r="N47" s="46"/>
      <c r="O47" s="46"/>
      <c r="P47" s="46"/>
      <c r="Q47" s="46"/>
      <c r="R47" s="115"/>
      <c r="S47" s="46"/>
      <c r="T47" s="115"/>
      <c r="U47" s="46"/>
      <c r="V47" s="46"/>
      <c r="W47" s="46"/>
      <c r="X47" s="46"/>
      <c r="Y47" s="46"/>
    </row>
    <row r="48" spans="1:25" ht="15.75" customHeight="1">
      <c r="A48" s="46"/>
      <c r="B48" s="46"/>
      <c r="C48" s="46"/>
      <c r="D48" s="46"/>
      <c r="E48" s="46"/>
      <c r="F48" s="46"/>
      <c r="G48" s="46"/>
      <c r="H48" s="46"/>
      <c r="I48" s="46"/>
      <c r="J48" s="46"/>
      <c r="K48" s="46"/>
      <c r="L48" s="46"/>
      <c r="M48" s="46"/>
      <c r="N48" s="46"/>
      <c r="O48" s="46"/>
      <c r="P48" s="46"/>
      <c r="Q48" s="46"/>
      <c r="R48" s="115"/>
      <c r="S48" s="46"/>
      <c r="T48" s="115"/>
      <c r="U48" s="46"/>
      <c r="V48" s="46"/>
      <c r="W48" s="46"/>
      <c r="X48" s="46"/>
      <c r="Y48" s="46"/>
    </row>
    <row r="49" spans="1:25" ht="15.75" customHeight="1">
      <c r="A49" s="46"/>
      <c r="B49" s="46"/>
      <c r="C49" s="46"/>
      <c r="D49" s="46"/>
      <c r="E49" s="46"/>
      <c r="F49" s="46"/>
      <c r="G49" s="46"/>
      <c r="H49" s="46"/>
      <c r="I49" s="46"/>
      <c r="J49" s="46"/>
      <c r="K49" s="46"/>
      <c r="L49" s="46"/>
      <c r="M49" s="46"/>
      <c r="N49" s="46"/>
      <c r="O49" s="46"/>
      <c r="P49" s="46"/>
      <c r="Q49" s="46"/>
      <c r="R49" s="115"/>
      <c r="S49" s="46"/>
      <c r="T49" s="115"/>
      <c r="U49" s="46"/>
      <c r="V49" s="46"/>
      <c r="W49" s="46"/>
      <c r="X49" s="46"/>
      <c r="Y49" s="46"/>
    </row>
    <row r="50" spans="1:25" ht="15.75" customHeight="1">
      <c r="A50" s="46"/>
      <c r="B50" s="46"/>
      <c r="C50" s="46"/>
      <c r="D50" s="46"/>
      <c r="E50" s="46"/>
      <c r="F50" s="46"/>
      <c r="G50" s="46"/>
      <c r="H50" s="46"/>
      <c r="I50" s="46"/>
      <c r="J50" s="46"/>
      <c r="K50" s="46"/>
      <c r="L50" s="46"/>
      <c r="M50" s="46" t="s">
        <v>574</v>
      </c>
      <c r="N50" s="46"/>
      <c r="O50" s="46"/>
      <c r="P50" s="46"/>
      <c r="Q50" s="46"/>
      <c r="R50" s="115"/>
      <c r="S50" s="46"/>
      <c r="T50" s="115"/>
      <c r="U50" s="46"/>
      <c r="V50" s="46"/>
      <c r="W50" s="46"/>
      <c r="X50" s="46"/>
      <c r="Y50" s="46"/>
    </row>
    <row r="51" spans="1:25" ht="15.75" customHeight="1">
      <c r="A51" s="46"/>
      <c r="B51" s="46"/>
      <c r="C51" s="46"/>
      <c r="D51" s="46"/>
      <c r="E51" s="46"/>
      <c r="F51" s="46"/>
      <c r="G51" s="46"/>
      <c r="H51" s="46"/>
      <c r="I51" s="46"/>
      <c r="J51" s="46"/>
      <c r="K51" s="46"/>
      <c r="L51" s="46"/>
      <c r="M51" s="46"/>
      <c r="N51" s="46"/>
      <c r="O51" s="46"/>
      <c r="P51" s="46"/>
      <c r="Q51" s="46"/>
      <c r="R51" s="115"/>
      <c r="S51" s="46"/>
      <c r="T51" s="115"/>
      <c r="U51" s="46"/>
      <c r="V51" s="46"/>
      <c r="W51" s="46"/>
      <c r="X51" s="46"/>
      <c r="Y51" s="46"/>
    </row>
    <row r="52" spans="1:25" ht="15.75" customHeight="1">
      <c r="A52" s="46"/>
      <c r="B52" s="46"/>
      <c r="C52" s="46"/>
      <c r="D52" s="46"/>
      <c r="E52" s="46"/>
      <c r="F52" s="46"/>
      <c r="G52" s="46"/>
      <c r="H52" s="46"/>
      <c r="I52" s="46"/>
      <c r="J52" s="46"/>
      <c r="K52" s="46"/>
      <c r="L52" s="46"/>
      <c r="M52" s="46"/>
      <c r="N52" s="46"/>
      <c r="O52" s="46"/>
      <c r="P52" s="46"/>
      <c r="R52" s="140"/>
      <c r="T52" s="140"/>
      <c r="U52" s="46"/>
      <c r="V52" s="46"/>
      <c r="W52" s="46"/>
      <c r="X52" s="46"/>
      <c r="Y52" s="46"/>
    </row>
    <row r="53" spans="1:25" ht="15.75" customHeight="1">
      <c r="A53" s="46"/>
      <c r="B53" s="46"/>
      <c r="C53" s="46"/>
      <c r="D53" s="46"/>
      <c r="E53" s="46"/>
      <c r="F53" s="46"/>
      <c r="G53" s="46"/>
      <c r="H53" s="46"/>
      <c r="I53" s="46"/>
      <c r="J53" s="46"/>
      <c r="K53" s="46"/>
      <c r="L53" s="46"/>
      <c r="M53" s="46"/>
      <c r="N53" s="46"/>
      <c r="O53" s="46"/>
      <c r="P53" s="46"/>
      <c r="R53" s="140"/>
      <c r="T53" s="140"/>
      <c r="U53" s="46"/>
      <c r="V53" s="46"/>
      <c r="W53" s="46"/>
      <c r="X53" s="46"/>
      <c r="Y53" s="46"/>
    </row>
    <row r="54" spans="1:25" ht="15.75" customHeight="1">
      <c r="A54" s="46"/>
      <c r="B54" s="46"/>
      <c r="C54" s="46"/>
      <c r="D54" s="46"/>
      <c r="E54" s="46"/>
      <c r="F54" s="46"/>
      <c r="G54" s="46"/>
      <c r="H54" s="46"/>
      <c r="I54" s="46"/>
      <c r="J54" s="46"/>
      <c r="K54" s="46"/>
      <c r="L54" s="46"/>
      <c r="M54" s="46"/>
      <c r="N54" s="46"/>
      <c r="O54" s="46"/>
      <c r="P54" s="46"/>
      <c r="R54" s="140"/>
      <c r="T54" s="140"/>
      <c r="U54" s="46"/>
      <c r="V54" s="46"/>
      <c r="W54" s="46"/>
      <c r="X54" s="46"/>
      <c r="Y54" s="46"/>
    </row>
    <row r="55" spans="1:25" ht="15.75" customHeight="1">
      <c r="A55" s="46"/>
      <c r="B55" s="46"/>
      <c r="C55" s="46"/>
      <c r="D55" s="46"/>
      <c r="E55" s="46"/>
      <c r="F55" s="46"/>
      <c r="G55" s="46"/>
      <c r="H55" s="46"/>
      <c r="I55" s="46"/>
      <c r="J55" s="46"/>
      <c r="K55" s="46"/>
      <c r="L55" s="46"/>
      <c r="M55" s="46"/>
      <c r="N55" s="46"/>
      <c r="O55" s="46"/>
      <c r="P55" s="46"/>
      <c r="R55" s="140"/>
      <c r="T55" s="140"/>
      <c r="U55" s="46"/>
      <c r="V55" s="46"/>
      <c r="W55" s="46"/>
      <c r="X55" s="46"/>
      <c r="Y55" s="46"/>
    </row>
    <row r="56" spans="1:25" ht="15.75" customHeight="1">
      <c r="A56" s="46"/>
      <c r="B56" s="46"/>
      <c r="C56" s="46"/>
      <c r="D56" s="46"/>
      <c r="E56" s="46"/>
      <c r="F56" s="46"/>
      <c r="G56" s="46"/>
      <c r="H56" s="46"/>
      <c r="I56" s="46"/>
      <c r="J56" s="46"/>
      <c r="K56" s="46"/>
      <c r="L56" s="46"/>
      <c r="M56" s="46"/>
      <c r="N56" s="46"/>
      <c r="O56" s="46"/>
      <c r="P56" s="46"/>
      <c r="R56" s="140"/>
      <c r="T56" s="140"/>
      <c r="U56" s="46"/>
      <c r="V56" s="46"/>
      <c r="W56" s="46"/>
      <c r="X56" s="46"/>
      <c r="Y56" s="46"/>
    </row>
    <row r="57" spans="1:25" ht="15.75" customHeight="1">
      <c r="A57" s="46"/>
      <c r="B57" s="46"/>
      <c r="C57" s="46"/>
      <c r="D57" s="46"/>
      <c r="E57" s="46"/>
      <c r="F57" s="46"/>
      <c r="G57" s="46"/>
      <c r="H57" s="46"/>
      <c r="I57" s="46"/>
      <c r="J57" s="46"/>
      <c r="K57" s="46"/>
      <c r="L57" s="46"/>
      <c r="M57" s="46"/>
      <c r="N57" s="46"/>
      <c r="O57" s="46"/>
      <c r="P57" s="46"/>
      <c r="R57" s="140"/>
      <c r="T57" s="140"/>
      <c r="U57" s="46"/>
      <c r="V57" s="46"/>
      <c r="W57" s="46"/>
      <c r="X57" s="46"/>
      <c r="Y57" s="46"/>
    </row>
    <row r="58" spans="1:25" ht="15.75" customHeight="1">
      <c r="A58" s="46"/>
      <c r="B58" s="46"/>
      <c r="C58" s="46"/>
      <c r="D58" s="46"/>
      <c r="E58" s="46"/>
      <c r="F58" s="46"/>
      <c r="G58" s="46"/>
      <c r="H58" s="46"/>
      <c r="I58" s="46"/>
      <c r="J58" s="46"/>
      <c r="K58" s="46"/>
      <c r="L58" s="46"/>
      <c r="M58" s="46"/>
      <c r="N58" s="46"/>
      <c r="O58" s="46"/>
      <c r="P58" s="46"/>
      <c r="R58" s="140"/>
      <c r="T58" s="140"/>
      <c r="U58" s="46"/>
      <c r="V58" s="46"/>
      <c r="W58" s="46"/>
      <c r="X58" s="46"/>
      <c r="Y58" s="46"/>
    </row>
    <row r="59" spans="1:25" ht="15.75" customHeight="1">
      <c r="A59" s="46"/>
      <c r="B59" s="46"/>
      <c r="C59" s="46"/>
      <c r="D59" s="46"/>
      <c r="E59" s="46"/>
      <c r="F59" s="46"/>
      <c r="G59" s="46"/>
      <c r="H59" s="46"/>
      <c r="I59" s="46"/>
      <c r="J59" s="46"/>
      <c r="K59" s="46"/>
      <c r="L59" s="46"/>
      <c r="M59" s="46"/>
      <c r="N59" s="46"/>
      <c r="O59" s="46"/>
      <c r="P59" s="46"/>
      <c r="R59" s="140"/>
      <c r="T59" s="140"/>
      <c r="U59" s="46"/>
      <c r="V59" s="46"/>
      <c r="W59" s="46"/>
      <c r="X59" s="46"/>
      <c r="Y59" s="46"/>
    </row>
    <row r="60" spans="1:25" ht="15.75" customHeight="1">
      <c r="A60" s="46"/>
      <c r="B60" s="46"/>
      <c r="C60" s="46"/>
      <c r="D60" s="46"/>
      <c r="E60" s="46"/>
      <c r="F60" s="46"/>
      <c r="G60" s="46"/>
      <c r="H60" s="46"/>
      <c r="I60" s="46"/>
      <c r="J60" s="46"/>
      <c r="K60" s="46"/>
      <c r="L60" s="46"/>
      <c r="M60" s="46"/>
      <c r="N60" s="46"/>
      <c r="O60" s="46"/>
      <c r="P60" s="46"/>
      <c r="R60" s="140"/>
      <c r="T60" s="140"/>
      <c r="U60" s="46"/>
      <c r="V60" s="46"/>
      <c r="W60" s="46"/>
      <c r="X60" s="46"/>
      <c r="Y60" s="46"/>
    </row>
    <row r="61" spans="1:25" ht="15.75" customHeight="1">
      <c r="A61" s="46"/>
      <c r="B61" s="46"/>
      <c r="C61" s="46"/>
      <c r="D61" s="46"/>
      <c r="E61" s="46"/>
      <c r="F61" s="46"/>
      <c r="G61" s="46"/>
      <c r="H61" s="46"/>
      <c r="I61" s="46"/>
      <c r="J61" s="46"/>
      <c r="K61" s="46"/>
      <c r="L61" s="46"/>
      <c r="M61" s="46"/>
      <c r="N61" s="46"/>
      <c r="O61" s="46"/>
      <c r="P61" s="46"/>
      <c r="R61" s="140"/>
      <c r="T61" s="140"/>
      <c r="U61" s="46"/>
      <c r="V61" s="46"/>
      <c r="W61" s="46"/>
      <c r="X61" s="46"/>
      <c r="Y61" s="46"/>
    </row>
    <row r="62" spans="1:25" ht="15.75" customHeight="1">
      <c r="A62" s="46"/>
      <c r="B62" s="46"/>
      <c r="C62" s="46"/>
      <c r="D62" s="46"/>
      <c r="E62" s="46"/>
      <c r="F62" s="46"/>
      <c r="G62" s="46"/>
      <c r="H62" s="46"/>
      <c r="I62" s="46"/>
      <c r="J62" s="46"/>
      <c r="K62" s="46"/>
      <c r="L62" s="46"/>
      <c r="M62" s="46"/>
      <c r="N62" s="46"/>
      <c r="O62" s="46"/>
      <c r="P62" s="46"/>
      <c r="R62" s="140"/>
      <c r="T62" s="140"/>
      <c r="U62" s="46"/>
      <c r="V62" s="46"/>
      <c r="W62" s="46"/>
      <c r="X62" s="46"/>
      <c r="Y62" s="46"/>
    </row>
    <row r="63" spans="1:25" ht="15.75" customHeight="1">
      <c r="A63" s="46"/>
      <c r="B63" s="46"/>
      <c r="C63" s="46"/>
      <c r="D63" s="46"/>
      <c r="E63" s="46"/>
      <c r="F63" s="46"/>
      <c r="G63" s="46"/>
      <c r="H63" s="46"/>
      <c r="I63" s="46"/>
      <c r="J63" s="46"/>
      <c r="K63" s="46"/>
      <c r="L63" s="46"/>
      <c r="M63" s="46"/>
      <c r="N63" s="46"/>
      <c r="O63" s="46"/>
      <c r="P63" s="46"/>
      <c r="R63" s="140"/>
      <c r="T63" s="140"/>
      <c r="U63" s="46"/>
      <c r="V63" s="46"/>
      <c r="W63" s="46"/>
      <c r="X63" s="46"/>
      <c r="Y63" s="46"/>
    </row>
    <row r="64" spans="1:25" ht="15.75" customHeight="1">
      <c r="A64" s="46"/>
      <c r="B64" s="46"/>
      <c r="C64" s="46"/>
      <c r="D64" s="46"/>
      <c r="E64" s="46"/>
      <c r="F64" s="46"/>
      <c r="G64" s="46"/>
      <c r="H64" s="46"/>
      <c r="I64" s="46"/>
      <c r="J64" s="46"/>
      <c r="K64" s="46"/>
      <c r="L64" s="46"/>
      <c r="M64" s="46"/>
      <c r="N64" s="46"/>
      <c r="O64" s="46"/>
      <c r="P64" s="46"/>
      <c r="R64" s="140"/>
      <c r="T64" s="140"/>
      <c r="U64" s="46"/>
      <c r="V64" s="46"/>
      <c r="W64" s="46"/>
      <c r="X64" s="46"/>
      <c r="Y64" s="46"/>
    </row>
    <row r="65" spans="1:25" ht="15.75" customHeight="1">
      <c r="A65" s="46"/>
      <c r="B65" s="46"/>
      <c r="C65" s="46"/>
      <c r="D65" s="46"/>
      <c r="E65" s="46"/>
      <c r="F65" s="46"/>
      <c r="G65" s="46"/>
      <c r="H65" s="46"/>
      <c r="I65" s="46"/>
      <c r="J65" s="46"/>
      <c r="K65" s="46"/>
      <c r="L65" s="46"/>
      <c r="M65" s="46"/>
      <c r="N65" s="46"/>
      <c r="O65" s="46"/>
      <c r="P65" s="46"/>
      <c r="R65" s="140"/>
      <c r="T65" s="140"/>
      <c r="U65" s="46"/>
      <c r="V65" s="46"/>
      <c r="W65" s="46"/>
      <c r="X65" s="46"/>
      <c r="Y65" s="46"/>
    </row>
    <row r="66" spans="1:25" ht="15.75" customHeight="1">
      <c r="A66" s="46"/>
      <c r="B66" s="46"/>
      <c r="C66" s="46"/>
      <c r="D66" s="46"/>
      <c r="E66" s="46"/>
      <c r="F66" s="46"/>
      <c r="G66" s="46"/>
      <c r="H66" s="46"/>
      <c r="I66" s="46"/>
      <c r="J66" s="46"/>
      <c r="K66" s="46"/>
      <c r="L66" s="46"/>
      <c r="M66" s="46"/>
      <c r="N66" s="46"/>
      <c r="O66" s="46"/>
      <c r="P66" s="46"/>
      <c r="R66" s="140"/>
      <c r="T66" s="140"/>
      <c r="U66" s="46"/>
      <c r="V66" s="46"/>
      <c r="W66" s="46"/>
      <c r="X66" s="46"/>
      <c r="Y66" s="46"/>
    </row>
    <row r="67" spans="1:25" ht="15.75" customHeight="1">
      <c r="A67" s="46"/>
      <c r="B67" s="46"/>
      <c r="C67" s="46"/>
      <c r="D67" s="46"/>
      <c r="E67" s="46"/>
      <c r="F67" s="46"/>
      <c r="G67" s="46"/>
      <c r="H67" s="46"/>
      <c r="I67" s="46"/>
      <c r="J67" s="46"/>
      <c r="K67" s="46"/>
      <c r="L67" s="46"/>
      <c r="M67" s="46"/>
      <c r="N67" s="46"/>
      <c r="O67" s="46"/>
      <c r="P67" s="46"/>
      <c r="R67" s="140"/>
      <c r="T67" s="140"/>
      <c r="U67" s="46"/>
      <c r="V67" s="46"/>
      <c r="W67" s="46"/>
      <c r="X67" s="46"/>
      <c r="Y67" s="46"/>
    </row>
    <row r="68" spans="1:25" ht="15.75" customHeight="1">
      <c r="A68" s="46"/>
      <c r="B68" s="46"/>
      <c r="C68" s="46"/>
      <c r="D68" s="46"/>
      <c r="E68" s="46"/>
      <c r="F68" s="46"/>
      <c r="G68" s="46"/>
      <c r="H68" s="46"/>
      <c r="I68" s="46"/>
      <c r="J68" s="46"/>
      <c r="K68" s="46"/>
      <c r="L68" s="46"/>
      <c r="M68" s="46"/>
      <c r="N68" s="46"/>
      <c r="O68" s="46"/>
      <c r="P68" s="46"/>
      <c r="R68" s="140"/>
      <c r="T68" s="140"/>
      <c r="U68" s="46"/>
      <c r="V68" s="46"/>
      <c r="W68" s="46"/>
      <c r="X68" s="46"/>
      <c r="Y68" s="46"/>
    </row>
    <row r="69" spans="1:25" ht="15.75" customHeight="1">
      <c r="A69" s="46"/>
      <c r="B69" s="46"/>
      <c r="C69" s="46"/>
      <c r="D69" s="46"/>
      <c r="E69" s="46"/>
      <c r="F69" s="46"/>
      <c r="G69" s="46"/>
      <c r="H69" s="46"/>
      <c r="I69" s="46"/>
      <c r="J69" s="46"/>
      <c r="K69" s="46"/>
      <c r="L69" s="46"/>
      <c r="M69" s="46"/>
      <c r="N69" s="46"/>
      <c r="O69" s="46"/>
      <c r="P69" s="46"/>
      <c r="R69" s="140"/>
      <c r="T69" s="140"/>
      <c r="U69" s="46"/>
      <c r="V69" s="46"/>
      <c r="W69" s="46"/>
      <c r="X69" s="46"/>
      <c r="Y69" s="46"/>
    </row>
    <row r="70" spans="1:25" ht="15.75" customHeight="1">
      <c r="A70" s="92"/>
      <c r="B70" s="92"/>
      <c r="C70" s="92"/>
      <c r="D70" s="92"/>
      <c r="E70" s="92"/>
      <c r="F70" s="92"/>
      <c r="G70" s="92"/>
      <c r="H70" s="92"/>
      <c r="I70" s="92"/>
      <c r="J70" s="92"/>
      <c r="K70" s="92"/>
      <c r="L70" s="92"/>
      <c r="M70" s="92"/>
      <c r="N70" s="92"/>
      <c r="O70" s="92"/>
      <c r="P70" s="46"/>
      <c r="R70" s="140"/>
      <c r="T70" s="140"/>
      <c r="U70" s="46"/>
      <c r="V70" s="46"/>
      <c r="W70" s="46"/>
      <c r="X70" s="46"/>
      <c r="Y70" s="46"/>
    </row>
    <row r="71" spans="1:25" ht="15.75" customHeight="1">
      <c r="A71" s="92"/>
      <c r="B71" s="92"/>
      <c r="C71" s="92"/>
      <c r="D71" s="92"/>
      <c r="E71" s="92"/>
      <c r="F71" s="92"/>
      <c r="G71" s="92"/>
      <c r="H71" s="92"/>
      <c r="I71" s="92"/>
      <c r="J71" s="92"/>
      <c r="K71" s="92"/>
      <c r="L71" s="92"/>
      <c r="M71" s="92"/>
      <c r="N71" s="92"/>
      <c r="O71" s="92"/>
      <c r="P71" s="46"/>
      <c r="R71" s="140"/>
      <c r="T71" s="140"/>
      <c r="U71" s="46"/>
      <c r="V71" s="46"/>
      <c r="W71" s="46"/>
      <c r="X71" s="46"/>
      <c r="Y71" s="46"/>
    </row>
    <row r="72" spans="1:25" ht="15.75" customHeight="1">
      <c r="A72" s="92"/>
      <c r="B72" s="92"/>
      <c r="C72" s="92"/>
      <c r="D72" s="92"/>
      <c r="E72" s="92"/>
      <c r="F72" s="92"/>
      <c r="G72" s="92"/>
      <c r="H72" s="92"/>
      <c r="I72" s="92"/>
      <c r="J72" s="92"/>
      <c r="K72" s="92"/>
      <c r="L72" s="92"/>
      <c r="M72" s="92"/>
      <c r="N72" s="92"/>
      <c r="O72" s="92"/>
      <c r="P72" s="46"/>
      <c r="R72" s="140"/>
      <c r="T72" s="140"/>
      <c r="U72" s="46"/>
      <c r="V72" s="46"/>
      <c r="W72" s="46"/>
      <c r="X72" s="46"/>
      <c r="Y72" s="46"/>
    </row>
    <row r="73" spans="1:25" ht="15.75" customHeight="1">
      <c r="A73" s="92"/>
      <c r="B73" s="92"/>
      <c r="C73" s="92"/>
      <c r="D73" s="92"/>
      <c r="E73" s="92"/>
      <c r="F73" s="92"/>
      <c r="G73" s="92"/>
      <c r="H73" s="92"/>
      <c r="I73" s="92"/>
      <c r="J73" s="92"/>
      <c r="K73" s="92"/>
      <c r="L73" s="92"/>
      <c r="M73" s="92"/>
      <c r="N73" s="92"/>
      <c r="O73" s="92"/>
      <c r="P73" s="46"/>
      <c r="R73" s="140"/>
      <c r="T73" s="140"/>
      <c r="U73" s="46"/>
      <c r="V73" s="46"/>
      <c r="W73" s="46"/>
      <c r="X73" s="46"/>
      <c r="Y73" s="46"/>
    </row>
    <row r="74" spans="1:25" ht="15.75" customHeight="1">
      <c r="A74" s="92"/>
      <c r="B74" s="92"/>
      <c r="C74" s="92"/>
      <c r="D74" s="92"/>
      <c r="E74" s="92"/>
      <c r="F74" s="92"/>
      <c r="G74" s="92"/>
      <c r="H74" s="92"/>
      <c r="I74" s="92"/>
      <c r="J74" s="92"/>
      <c r="K74" s="92"/>
      <c r="L74" s="92"/>
      <c r="M74" s="92"/>
      <c r="N74" s="92"/>
      <c r="O74" s="92"/>
      <c r="P74" s="46"/>
      <c r="R74" s="140"/>
      <c r="T74" s="140"/>
      <c r="U74" s="46"/>
      <c r="V74" s="46"/>
      <c r="W74" s="46"/>
      <c r="X74" s="46"/>
      <c r="Y74" s="46"/>
    </row>
    <row r="75" spans="1:25" ht="15.75" customHeight="1">
      <c r="A75" s="92"/>
      <c r="B75" s="92"/>
      <c r="C75" s="92"/>
      <c r="D75" s="92"/>
      <c r="E75" s="92"/>
      <c r="F75" s="92"/>
      <c r="G75" s="92"/>
      <c r="H75" s="92"/>
      <c r="I75" s="92"/>
      <c r="J75" s="92"/>
      <c r="K75" s="92"/>
      <c r="L75" s="92"/>
      <c r="M75" s="92"/>
      <c r="N75" s="92"/>
      <c r="O75" s="92"/>
      <c r="P75" s="46"/>
      <c r="R75" s="140"/>
      <c r="T75" s="140"/>
      <c r="U75" s="46"/>
      <c r="V75" s="46"/>
      <c r="W75" s="46"/>
      <c r="X75" s="46"/>
      <c r="Y75" s="46"/>
    </row>
    <row r="76" spans="1:25" ht="15.75" customHeight="1">
      <c r="A76" s="92"/>
      <c r="B76" s="92"/>
      <c r="C76" s="92"/>
      <c r="D76" s="92"/>
      <c r="E76" s="92"/>
      <c r="F76" s="92"/>
      <c r="G76" s="92"/>
      <c r="H76" s="92"/>
      <c r="I76" s="92"/>
      <c r="J76" s="92"/>
      <c r="K76" s="92"/>
      <c r="L76" s="92"/>
      <c r="M76" s="92"/>
      <c r="N76" s="92"/>
      <c r="O76" s="92"/>
      <c r="P76" s="46"/>
      <c r="R76" s="140"/>
      <c r="T76" s="140"/>
      <c r="U76" s="46"/>
      <c r="V76" s="46"/>
      <c r="W76" s="46"/>
      <c r="X76" s="46"/>
      <c r="Y76" s="46"/>
    </row>
    <row r="77" spans="1:25" ht="15.75" customHeight="1">
      <c r="A77" s="92"/>
      <c r="B77" s="92"/>
      <c r="C77" s="92"/>
      <c r="D77" s="92"/>
      <c r="E77" s="92"/>
      <c r="F77" s="92"/>
      <c r="G77" s="92"/>
      <c r="H77" s="92"/>
      <c r="I77" s="92"/>
      <c r="J77" s="92"/>
      <c r="K77" s="92"/>
      <c r="L77" s="92"/>
      <c r="M77" s="92"/>
      <c r="N77" s="92"/>
      <c r="O77" s="92"/>
      <c r="P77" s="46"/>
      <c r="R77" s="140"/>
      <c r="T77" s="140"/>
      <c r="U77" s="46"/>
      <c r="V77" s="46"/>
      <c r="W77" s="46"/>
      <c r="X77" s="46"/>
      <c r="Y77" s="46"/>
    </row>
    <row r="78" spans="1:25" ht="15.75" customHeight="1">
      <c r="A78" s="92"/>
      <c r="B78" s="92"/>
      <c r="C78" s="92"/>
      <c r="D78" s="92"/>
      <c r="E78" s="92"/>
      <c r="F78" s="92"/>
      <c r="G78" s="92"/>
      <c r="H78" s="92"/>
      <c r="I78" s="92"/>
      <c r="J78" s="92"/>
      <c r="K78" s="92"/>
      <c r="L78" s="92"/>
      <c r="M78" s="92"/>
      <c r="N78" s="92"/>
      <c r="O78" s="92"/>
      <c r="P78" s="46"/>
      <c r="R78" s="140"/>
      <c r="T78" s="140"/>
      <c r="U78" s="46"/>
      <c r="V78" s="46"/>
      <c r="W78" s="46"/>
      <c r="X78" s="46"/>
      <c r="Y78" s="46"/>
    </row>
    <row r="79" spans="1:25" ht="15.75" customHeight="1">
      <c r="A79" s="92"/>
      <c r="B79" s="92"/>
      <c r="C79" s="92"/>
      <c r="D79" s="92"/>
      <c r="E79" s="92"/>
      <c r="F79" s="92"/>
      <c r="G79" s="92"/>
      <c r="H79" s="92"/>
      <c r="I79" s="92"/>
      <c r="J79" s="92"/>
      <c r="K79" s="92"/>
      <c r="L79" s="92"/>
      <c r="M79" s="92"/>
      <c r="N79" s="92"/>
      <c r="O79" s="92"/>
      <c r="P79" s="46"/>
      <c r="R79" s="140"/>
      <c r="T79" s="140"/>
      <c r="U79" s="46"/>
      <c r="V79" s="46"/>
      <c r="W79" s="46"/>
      <c r="X79" s="46"/>
      <c r="Y79" s="46"/>
    </row>
    <row r="80" spans="1:25" ht="15.75" customHeight="1">
      <c r="A80" s="141"/>
      <c r="B80" s="141"/>
      <c r="C80" s="141"/>
      <c r="D80" s="141"/>
      <c r="E80" s="141"/>
      <c r="F80" s="141"/>
      <c r="G80" s="141"/>
      <c r="H80" s="141"/>
      <c r="I80" s="141"/>
      <c r="J80" s="141"/>
      <c r="K80" s="141"/>
      <c r="L80" s="141"/>
      <c r="M80" s="141"/>
      <c r="N80" s="141"/>
      <c r="O80" s="141"/>
      <c r="P80" s="46"/>
      <c r="R80" s="140"/>
      <c r="T80" s="140"/>
      <c r="U80" s="46"/>
      <c r="V80" s="46"/>
      <c r="W80" s="46"/>
      <c r="X80" s="46"/>
      <c r="Y80" s="46"/>
    </row>
    <row r="81" spans="1:25" ht="15.75" customHeight="1">
      <c r="A81" s="141"/>
      <c r="B81" s="141"/>
      <c r="C81" s="141"/>
      <c r="D81" s="141"/>
      <c r="E81" s="141"/>
      <c r="F81" s="141"/>
      <c r="G81" s="141"/>
      <c r="H81" s="141"/>
      <c r="I81" s="141"/>
      <c r="J81" s="141"/>
      <c r="K81" s="141"/>
      <c r="L81" s="141"/>
      <c r="M81" s="141"/>
      <c r="N81" s="141"/>
      <c r="O81" s="141"/>
      <c r="P81" s="46"/>
      <c r="R81" s="140"/>
      <c r="T81" s="140"/>
      <c r="U81" s="46"/>
      <c r="V81" s="46"/>
      <c r="W81" s="46"/>
      <c r="X81" s="46"/>
      <c r="Y81" s="46"/>
    </row>
    <row r="82" spans="1:25" ht="15.75" customHeight="1">
      <c r="A82" s="141"/>
      <c r="B82" s="141"/>
      <c r="C82" s="141"/>
      <c r="D82" s="141"/>
      <c r="E82" s="141"/>
      <c r="F82" s="141"/>
      <c r="G82" s="141"/>
      <c r="H82" s="141"/>
      <c r="I82" s="141"/>
      <c r="J82" s="141"/>
      <c r="K82" s="141"/>
      <c r="L82" s="141"/>
      <c r="M82" s="141"/>
      <c r="N82" s="141"/>
      <c r="O82" s="141"/>
      <c r="P82" s="46"/>
      <c r="R82" s="140"/>
      <c r="T82" s="140"/>
      <c r="U82" s="46"/>
      <c r="V82" s="46"/>
      <c r="W82" s="46"/>
      <c r="X82" s="46"/>
      <c r="Y82" s="46"/>
    </row>
    <row r="83" spans="1:25" ht="15.75" customHeight="1">
      <c r="A83" s="141"/>
      <c r="B83" s="141"/>
      <c r="C83" s="141"/>
      <c r="D83" s="141"/>
      <c r="E83" s="141"/>
      <c r="F83" s="141"/>
      <c r="G83" s="141"/>
      <c r="H83" s="141"/>
      <c r="I83" s="141"/>
      <c r="J83" s="141"/>
      <c r="K83" s="141"/>
      <c r="L83" s="141"/>
      <c r="M83" s="141"/>
      <c r="N83" s="141"/>
      <c r="O83" s="141"/>
      <c r="P83" s="46"/>
      <c r="R83" s="140"/>
      <c r="T83" s="140"/>
      <c r="U83" s="46"/>
      <c r="V83" s="46"/>
      <c r="W83" s="46"/>
      <c r="X83" s="46"/>
      <c r="Y83" s="46"/>
    </row>
    <row r="84" spans="1:25" ht="15.75" customHeight="1">
      <c r="A84" s="141"/>
      <c r="B84" s="141"/>
      <c r="C84" s="141"/>
      <c r="D84" s="141"/>
      <c r="E84" s="141"/>
      <c r="F84" s="141"/>
      <c r="G84" s="141"/>
      <c r="H84" s="141"/>
      <c r="I84" s="141"/>
      <c r="J84" s="141"/>
      <c r="K84" s="141"/>
      <c r="L84" s="141"/>
      <c r="M84" s="141"/>
      <c r="N84" s="141"/>
      <c r="O84" s="141"/>
      <c r="P84" s="46"/>
      <c r="R84" s="140"/>
      <c r="T84" s="140"/>
      <c r="U84" s="46"/>
      <c r="V84" s="46"/>
      <c r="W84" s="46"/>
      <c r="X84" s="46"/>
      <c r="Y84" s="46"/>
    </row>
    <row r="85" spans="1:25" ht="15.75" customHeight="1">
      <c r="A85" s="141"/>
      <c r="B85" s="141"/>
      <c r="C85" s="141"/>
      <c r="D85" s="141"/>
      <c r="E85" s="141"/>
      <c r="F85" s="141"/>
      <c r="G85" s="141"/>
      <c r="H85" s="141"/>
      <c r="I85" s="141"/>
      <c r="J85" s="141"/>
      <c r="K85" s="141"/>
      <c r="L85" s="141"/>
      <c r="M85" s="141"/>
      <c r="N85" s="141"/>
      <c r="O85" s="141"/>
      <c r="P85" s="46"/>
      <c r="R85" s="140"/>
      <c r="T85" s="140"/>
      <c r="U85" s="46"/>
      <c r="V85" s="46"/>
      <c r="W85" s="46"/>
      <c r="X85" s="46"/>
      <c r="Y85" s="46"/>
    </row>
    <row r="86" spans="1:25" ht="15.75" customHeight="1">
      <c r="A86" s="141"/>
      <c r="B86" s="141"/>
      <c r="C86" s="141"/>
      <c r="D86" s="141"/>
      <c r="E86" s="141"/>
      <c r="F86" s="141"/>
      <c r="G86" s="141"/>
      <c r="H86" s="141"/>
      <c r="I86" s="141"/>
      <c r="J86" s="141"/>
      <c r="K86" s="141"/>
      <c r="L86" s="141"/>
      <c r="M86" s="141"/>
      <c r="N86" s="141"/>
      <c r="O86" s="141"/>
      <c r="P86" s="46"/>
      <c r="R86" s="140"/>
      <c r="T86" s="140"/>
      <c r="U86" s="46"/>
      <c r="V86" s="46"/>
      <c r="W86" s="46"/>
      <c r="X86" s="46"/>
      <c r="Y86" s="46"/>
    </row>
    <row r="87" spans="1:25" ht="15.75" customHeight="1">
      <c r="A87" s="141"/>
      <c r="B87" s="141"/>
      <c r="C87" s="141"/>
      <c r="D87" s="141"/>
      <c r="E87" s="141"/>
      <c r="F87" s="141"/>
      <c r="G87" s="141"/>
      <c r="H87" s="141"/>
      <c r="I87" s="141"/>
      <c r="J87" s="141"/>
      <c r="K87" s="141"/>
      <c r="L87" s="141"/>
      <c r="M87" s="141"/>
      <c r="N87" s="141"/>
      <c r="O87" s="141"/>
      <c r="P87" s="92"/>
      <c r="R87" s="140"/>
      <c r="T87" s="140"/>
      <c r="U87" s="46"/>
      <c r="V87" s="46"/>
      <c r="W87" s="46"/>
      <c r="X87" s="46"/>
      <c r="Y87" s="46"/>
    </row>
    <row r="88" spans="1:25" ht="15.75" customHeight="1">
      <c r="A88" s="141"/>
      <c r="B88" s="141"/>
      <c r="C88" s="141"/>
      <c r="D88" s="141"/>
      <c r="E88" s="141"/>
      <c r="F88" s="141"/>
      <c r="G88" s="141"/>
      <c r="H88" s="141"/>
      <c r="I88" s="141"/>
      <c r="J88" s="141"/>
      <c r="K88" s="141"/>
      <c r="L88" s="141"/>
      <c r="M88" s="141"/>
      <c r="N88" s="141"/>
      <c r="O88" s="141"/>
      <c r="P88" s="92"/>
      <c r="R88" s="140"/>
      <c r="T88" s="140"/>
      <c r="U88" s="46"/>
      <c r="V88" s="46"/>
      <c r="W88" s="46"/>
      <c r="X88" s="46"/>
      <c r="Y88" s="46"/>
    </row>
    <row r="89" spans="1:25" ht="15.75" customHeight="1">
      <c r="A89" s="141"/>
      <c r="B89" s="141"/>
      <c r="C89" s="141"/>
      <c r="D89" s="141"/>
      <c r="E89" s="141"/>
      <c r="F89" s="141"/>
      <c r="G89" s="141"/>
      <c r="H89" s="141"/>
      <c r="I89" s="141"/>
      <c r="J89" s="141"/>
      <c r="K89" s="141"/>
      <c r="L89" s="141"/>
      <c r="M89" s="141"/>
      <c r="N89" s="141"/>
      <c r="O89" s="141"/>
      <c r="P89" s="92"/>
      <c r="R89" s="140"/>
      <c r="T89" s="140"/>
      <c r="U89" s="46"/>
      <c r="V89" s="46"/>
      <c r="W89" s="46"/>
      <c r="X89" s="46"/>
      <c r="Y89" s="46"/>
    </row>
    <row r="90" spans="1:25" ht="15.75" customHeight="1">
      <c r="A90" s="141"/>
      <c r="B90" s="141"/>
      <c r="C90" s="141"/>
      <c r="D90" s="141"/>
      <c r="E90" s="141"/>
      <c r="F90" s="141"/>
      <c r="G90" s="141"/>
      <c r="H90" s="141"/>
      <c r="I90" s="141"/>
      <c r="J90" s="141"/>
      <c r="K90" s="141"/>
      <c r="L90" s="141"/>
      <c r="M90" s="141"/>
      <c r="N90" s="141"/>
      <c r="O90" s="141"/>
      <c r="P90" s="92"/>
      <c r="R90" s="140"/>
      <c r="T90" s="140"/>
      <c r="U90" s="46"/>
      <c r="V90" s="46"/>
      <c r="W90" s="46"/>
      <c r="X90" s="46"/>
      <c r="Y90" s="46"/>
    </row>
    <row r="91" spans="1:25" ht="15.75" customHeight="1">
      <c r="A91" s="141"/>
      <c r="B91" s="141"/>
      <c r="C91" s="141"/>
      <c r="D91" s="141"/>
      <c r="E91" s="141"/>
      <c r="F91" s="141"/>
      <c r="G91" s="141"/>
      <c r="H91" s="141"/>
      <c r="I91" s="141"/>
      <c r="J91" s="141"/>
      <c r="K91" s="141"/>
      <c r="L91" s="141"/>
      <c r="M91" s="141"/>
      <c r="N91" s="141"/>
      <c r="O91" s="141"/>
      <c r="P91" s="92"/>
      <c r="R91" s="140"/>
      <c r="T91" s="140"/>
      <c r="U91" s="46"/>
      <c r="V91" s="46"/>
      <c r="W91" s="46"/>
      <c r="X91" s="46"/>
      <c r="Y91" s="46"/>
    </row>
    <row r="92" spans="1:25" ht="15.75" customHeight="1">
      <c r="A92" s="141"/>
      <c r="B92" s="141"/>
      <c r="C92" s="141"/>
      <c r="D92" s="141"/>
      <c r="E92" s="141"/>
      <c r="F92" s="141"/>
      <c r="G92" s="141"/>
      <c r="H92" s="141"/>
      <c r="I92" s="141"/>
      <c r="J92" s="141"/>
      <c r="K92" s="141"/>
      <c r="L92" s="141"/>
      <c r="M92" s="141"/>
      <c r="N92" s="141"/>
      <c r="O92" s="141"/>
      <c r="P92" s="92"/>
      <c r="R92" s="140"/>
      <c r="T92" s="140"/>
      <c r="U92" s="46"/>
      <c r="V92" s="46"/>
      <c r="W92" s="46"/>
      <c r="X92" s="46"/>
      <c r="Y92" s="46"/>
    </row>
    <row r="93" spans="1:25" ht="15.75" customHeight="1">
      <c r="A93" s="141"/>
      <c r="B93" s="141"/>
      <c r="C93" s="141"/>
      <c r="D93" s="141"/>
      <c r="E93" s="141"/>
      <c r="F93" s="141"/>
      <c r="G93" s="141"/>
      <c r="H93" s="141"/>
      <c r="I93" s="141"/>
      <c r="J93" s="141"/>
      <c r="K93" s="141"/>
      <c r="L93" s="141"/>
      <c r="M93" s="141"/>
      <c r="N93" s="141"/>
      <c r="O93" s="141"/>
      <c r="P93" s="92"/>
      <c r="R93" s="140"/>
      <c r="T93" s="140"/>
      <c r="U93" s="46"/>
      <c r="V93" s="46"/>
      <c r="W93" s="46"/>
      <c r="X93" s="46"/>
      <c r="Y93" s="46"/>
    </row>
    <row r="94" spans="1:25" ht="15.75" customHeight="1">
      <c r="A94" s="141"/>
      <c r="B94" s="141"/>
      <c r="C94" s="141"/>
      <c r="D94" s="141"/>
      <c r="E94" s="141"/>
      <c r="F94" s="141"/>
      <c r="G94" s="141"/>
      <c r="H94" s="141"/>
      <c r="I94" s="141"/>
      <c r="J94" s="141"/>
      <c r="K94" s="141"/>
      <c r="L94" s="141"/>
      <c r="M94" s="141"/>
      <c r="N94" s="141"/>
      <c r="O94" s="141"/>
      <c r="P94" s="92"/>
      <c r="R94" s="140"/>
      <c r="T94" s="140"/>
      <c r="U94" s="46"/>
      <c r="V94" s="46"/>
      <c r="W94" s="46"/>
      <c r="X94" s="46"/>
      <c r="Y94" s="46"/>
    </row>
    <row r="95" spans="1:25" ht="15.75" customHeight="1">
      <c r="A95" s="141"/>
      <c r="B95" s="141"/>
      <c r="C95" s="141"/>
      <c r="D95" s="141"/>
      <c r="E95" s="141"/>
      <c r="F95" s="141"/>
      <c r="G95" s="141"/>
      <c r="H95" s="141"/>
      <c r="I95" s="141"/>
      <c r="J95" s="141"/>
      <c r="K95" s="141"/>
      <c r="L95" s="141"/>
      <c r="M95" s="141"/>
      <c r="N95" s="141"/>
      <c r="O95" s="141"/>
      <c r="P95" s="92"/>
      <c r="R95" s="140"/>
      <c r="T95" s="140"/>
      <c r="U95" s="46"/>
      <c r="V95" s="46"/>
      <c r="W95" s="46"/>
      <c r="X95" s="46"/>
      <c r="Y95" s="46"/>
    </row>
    <row r="96" spans="1:25" ht="15.75" customHeight="1">
      <c r="A96" s="141"/>
      <c r="B96" s="141"/>
      <c r="C96" s="141"/>
      <c r="D96" s="141"/>
      <c r="E96" s="141"/>
      <c r="F96" s="141"/>
      <c r="G96" s="141"/>
      <c r="H96" s="141"/>
      <c r="I96" s="141"/>
      <c r="J96" s="141"/>
      <c r="K96" s="141"/>
      <c r="L96" s="141"/>
      <c r="M96" s="141"/>
      <c r="N96" s="141"/>
      <c r="O96" s="141"/>
      <c r="P96" s="92"/>
      <c r="R96" s="140"/>
      <c r="T96" s="140"/>
      <c r="U96" s="46"/>
      <c r="V96" s="46"/>
      <c r="W96" s="46"/>
      <c r="X96" s="46"/>
      <c r="Y96" s="46"/>
    </row>
    <row r="97" spans="1:25" ht="15.75" customHeight="1">
      <c r="A97" s="141"/>
      <c r="B97" s="141"/>
      <c r="C97" s="141"/>
      <c r="D97" s="141"/>
      <c r="E97" s="141"/>
      <c r="F97" s="141"/>
      <c r="G97" s="141"/>
      <c r="H97" s="141"/>
      <c r="I97" s="141"/>
      <c r="J97" s="141"/>
      <c r="K97" s="141"/>
      <c r="L97" s="141"/>
      <c r="M97" s="141"/>
      <c r="N97" s="141"/>
      <c r="O97" s="141"/>
      <c r="P97" s="92"/>
      <c r="R97" s="140"/>
      <c r="T97" s="140"/>
      <c r="U97" s="46"/>
      <c r="V97" s="46"/>
      <c r="W97" s="46"/>
      <c r="X97" s="46"/>
      <c r="Y97" s="46"/>
    </row>
    <row r="98" spans="1:25" ht="15.75" customHeight="1">
      <c r="A98" s="141"/>
      <c r="B98" s="141"/>
      <c r="C98" s="141"/>
      <c r="D98" s="141"/>
      <c r="E98" s="141"/>
      <c r="F98" s="141"/>
      <c r="G98" s="141"/>
      <c r="H98" s="141"/>
      <c r="I98" s="141"/>
      <c r="J98" s="141"/>
      <c r="K98" s="141"/>
      <c r="L98" s="141"/>
      <c r="M98" s="141"/>
      <c r="N98" s="141"/>
      <c r="O98" s="141"/>
      <c r="P98" s="92"/>
      <c r="R98" s="140"/>
      <c r="T98" s="140"/>
      <c r="U98" s="46"/>
      <c r="V98" s="46"/>
      <c r="W98" s="46"/>
      <c r="X98" s="46"/>
      <c r="Y98" s="46"/>
    </row>
    <row r="99" spans="1:25" ht="15.75" customHeight="1">
      <c r="A99" s="141"/>
      <c r="B99" s="141"/>
      <c r="C99" s="141"/>
      <c r="D99" s="141"/>
      <c r="E99" s="141"/>
      <c r="F99" s="141"/>
      <c r="G99" s="141"/>
      <c r="H99" s="141"/>
      <c r="I99" s="141"/>
      <c r="J99" s="141"/>
      <c r="K99" s="141"/>
      <c r="L99" s="141"/>
      <c r="M99" s="141"/>
      <c r="N99" s="141"/>
      <c r="O99" s="141"/>
      <c r="P99" s="92"/>
      <c r="R99" s="140"/>
      <c r="T99" s="140"/>
      <c r="U99" s="46"/>
      <c r="V99" s="46"/>
      <c r="W99" s="46"/>
      <c r="X99" s="46"/>
      <c r="Y99" s="46"/>
    </row>
    <row r="100" spans="1:25" ht="15.75" customHeight="1">
      <c r="A100" s="141"/>
      <c r="B100" s="141"/>
      <c r="C100" s="141"/>
      <c r="D100" s="141"/>
      <c r="E100" s="141"/>
      <c r="F100" s="141"/>
      <c r="G100" s="141"/>
      <c r="H100" s="141"/>
      <c r="I100" s="141"/>
      <c r="J100" s="141"/>
      <c r="K100" s="141"/>
      <c r="L100" s="141"/>
      <c r="M100" s="141"/>
      <c r="N100" s="141"/>
      <c r="O100" s="141"/>
      <c r="P100" s="92"/>
      <c r="R100" s="140"/>
      <c r="T100" s="140"/>
      <c r="U100" s="46"/>
      <c r="V100" s="46"/>
      <c r="W100" s="46"/>
      <c r="X100" s="46"/>
      <c r="Y100" s="46"/>
    </row>
    <row r="101" spans="1:25" ht="15.75" customHeight="1">
      <c r="A101" s="141"/>
      <c r="B101" s="141"/>
      <c r="C101" s="141"/>
      <c r="D101" s="141"/>
      <c r="E101" s="141"/>
      <c r="F101" s="141"/>
      <c r="G101" s="141"/>
      <c r="H101" s="141"/>
      <c r="I101" s="141"/>
      <c r="J101" s="141"/>
      <c r="K101" s="141"/>
      <c r="L101" s="141"/>
      <c r="M101" s="141"/>
      <c r="N101" s="141"/>
      <c r="O101" s="141"/>
      <c r="P101" s="92"/>
      <c r="R101" s="140"/>
      <c r="T101" s="140"/>
      <c r="U101" s="46"/>
      <c r="V101" s="46"/>
      <c r="W101" s="46"/>
      <c r="X101" s="46"/>
      <c r="Y101" s="46"/>
    </row>
    <row r="102" spans="1:25" ht="15.75" customHeight="1">
      <c r="A102" s="141"/>
      <c r="B102" s="141"/>
      <c r="C102" s="141"/>
      <c r="D102" s="141"/>
      <c r="E102" s="141"/>
      <c r="F102" s="141"/>
      <c r="G102" s="141"/>
      <c r="H102" s="141"/>
      <c r="I102" s="141"/>
      <c r="J102" s="141"/>
      <c r="K102" s="141"/>
      <c r="L102" s="141"/>
      <c r="M102" s="141"/>
      <c r="N102" s="141"/>
      <c r="O102" s="141"/>
      <c r="P102" s="92"/>
      <c r="R102" s="140"/>
      <c r="T102" s="140"/>
      <c r="U102" s="46"/>
      <c r="V102" s="46"/>
      <c r="W102" s="46"/>
      <c r="X102" s="46"/>
      <c r="Y102" s="46"/>
    </row>
    <row r="103" spans="1:25" ht="15.75" customHeight="1">
      <c r="A103" s="141"/>
      <c r="B103" s="141"/>
      <c r="C103" s="141"/>
      <c r="D103" s="141"/>
      <c r="E103" s="141"/>
      <c r="F103" s="141"/>
      <c r="G103" s="141"/>
      <c r="H103" s="141"/>
      <c r="I103" s="141"/>
      <c r="J103" s="141"/>
      <c r="K103" s="141"/>
      <c r="L103" s="141"/>
      <c r="M103" s="141"/>
      <c r="N103" s="141"/>
      <c r="O103" s="141"/>
      <c r="P103" s="92"/>
      <c r="R103" s="140"/>
      <c r="T103" s="140"/>
      <c r="U103" s="46"/>
      <c r="V103" s="46"/>
      <c r="W103" s="46"/>
      <c r="X103" s="46"/>
      <c r="Y103" s="46"/>
    </row>
    <row r="104" spans="1:25" ht="15.75" customHeight="1">
      <c r="A104" s="141"/>
      <c r="B104" s="141"/>
      <c r="C104" s="141"/>
      <c r="D104" s="141"/>
      <c r="E104" s="141"/>
      <c r="F104" s="141"/>
      <c r="G104" s="141"/>
      <c r="H104" s="141"/>
      <c r="I104" s="141"/>
      <c r="J104" s="141"/>
      <c r="K104" s="141"/>
      <c r="L104" s="141"/>
      <c r="M104" s="141"/>
      <c r="N104" s="141"/>
      <c r="O104" s="141"/>
      <c r="P104" s="92"/>
      <c r="R104" s="140"/>
      <c r="T104" s="140"/>
      <c r="U104" s="46"/>
      <c r="V104" s="46"/>
      <c r="W104" s="46"/>
      <c r="X104" s="46"/>
      <c r="Y104" s="46"/>
    </row>
    <row r="105" spans="1:25" ht="15.75" customHeight="1">
      <c r="A105" s="141"/>
      <c r="B105" s="141"/>
      <c r="C105" s="141"/>
      <c r="D105" s="141"/>
      <c r="E105" s="141"/>
      <c r="F105" s="141"/>
      <c r="G105" s="141"/>
      <c r="H105" s="141"/>
      <c r="I105" s="141"/>
      <c r="J105" s="141"/>
      <c r="K105" s="141"/>
      <c r="L105" s="141"/>
      <c r="M105" s="141"/>
      <c r="N105" s="141"/>
      <c r="O105" s="141"/>
      <c r="P105" s="92"/>
      <c r="R105" s="140"/>
      <c r="T105" s="140"/>
      <c r="U105" s="46"/>
      <c r="V105" s="46"/>
      <c r="W105" s="46"/>
      <c r="X105" s="46"/>
      <c r="Y105" s="46"/>
    </row>
    <row r="106" spans="1:25" ht="15.75" customHeight="1">
      <c r="A106" s="141"/>
      <c r="B106" s="141"/>
      <c r="C106" s="141"/>
      <c r="D106" s="141"/>
      <c r="E106" s="141"/>
      <c r="F106" s="141"/>
      <c r="G106" s="141"/>
      <c r="H106" s="141"/>
      <c r="I106" s="141"/>
      <c r="J106" s="141"/>
      <c r="K106" s="141"/>
      <c r="L106" s="141"/>
      <c r="M106" s="141"/>
      <c r="N106" s="141"/>
      <c r="O106" s="141"/>
      <c r="P106" s="92"/>
      <c r="R106" s="140"/>
      <c r="T106" s="140"/>
      <c r="U106" s="46"/>
      <c r="V106" s="46"/>
      <c r="W106" s="46"/>
      <c r="X106" s="46"/>
      <c r="Y106" s="46"/>
    </row>
    <row r="107" spans="1:25" ht="15.75" customHeight="1">
      <c r="A107" s="141"/>
      <c r="B107" s="141"/>
      <c r="C107" s="141"/>
      <c r="D107" s="141"/>
      <c r="E107" s="141"/>
      <c r="F107" s="141"/>
      <c r="G107" s="141"/>
      <c r="H107" s="141"/>
      <c r="I107" s="141"/>
      <c r="J107" s="141"/>
      <c r="K107" s="141"/>
      <c r="L107" s="141"/>
      <c r="M107" s="141"/>
      <c r="N107" s="141"/>
      <c r="O107" s="141"/>
      <c r="P107" s="92"/>
      <c r="R107" s="140"/>
      <c r="T107" s="140"/>
      <c r="U107" s="46"/>
      <c r="V107" s="46"/>
      <c r="W107" s="46"/>
      <c r="X107" s="46"/>
      <c r="Y107" s="46"/>
    </row>
    <row r="108" spans="1:25" ht="15.75" customHeight="1">
      <c r="A108" s="141"/>
      <c r="B108" s="141"/>
      <c r="C108" s="141"/>
      <c r="D108" s="141"/>
      <c r="E108" s="141"/>
      <c r="F108" s="141"/>
      <c r="G108" s="141"/>
      <c r="H108" s="141"/>
      <c r="I108" s="141"/>
      <c r="J108" s="141"/>
      <c r="K108" s="141"/>
      <c r="L108" s="141"/>
      <c r="M108" s="141"/>
      <c r="N108" s="141"/>
      <c r="O108" s="141"/>
      <c r="P108" s="92"/>
      <c r="R108" s="140"/>
      <c r="T108" s="140"/>
      <c r="U108" s="46"/>
      <c r="V108" s="46"/>
      <c r="W108" s="46"/>
      <c r="X108" s="46"/>
      <c r="Y108" s="46"/>
    </row>
    <row r="109" spans="1:25" ht="15.75" customHeight="1">
      <c r="A109" s="141"/>
      <c r="B109" s="141"/>
      <c r="C109" s="141"/>
      <c r="D109" s="141"/>
      <c r="E109" s="141"/>
      <c r="F109" s="141"/>
      <c r="G109" s="141"/>
      <c r="H109" s="141"/>
      <c r="I109" s="141"/>
      <c r="J109" s="141"/>
      <c r="K109" s="141"/>
      <c r="L109" s="141"/>
      <c r="M109" s="141"/>
      <c r="N109" s="141"/>
      <c r="O109" s="141"/>
      <c r="P109" s="92"/>
      <c r="R109" s="140"/>
      <c r="T109" s="140"/>
      <c r="U109" s="46"/>
      <c r="V109" s="46"/>
      <c r="W109" s="46"/>
      <c r="X109" s="46"/>
      <c r="Y109" s="46"/>
    </row>
    <row r="110" spans="1:25" ht="15.75" customHeight="1">
      <c r="A110" s="141"/>
      <c r="B110" s="141"/>
      <c r="C110" s="141"/>
      <c r="D110" s="141"/>
      <c r="E110" s="141"/>
      <c r="F110" s="141"/>
      <c r="G110" s="141"/>
      <c r="H110" s="141"/>
      <c r="I110" s="141"/>
      <c r="J110" s="141"/>
      <c r="K110" s="141"/>
      <c r="L110" s="141"/>
      <c r="M110" s="141"/>
      <c r="N110" s="141"/>
      <c r="O110" s="141"/>
      <c r="P110" s="92"/>
      <c r="R110" s="140"/>
      <c r="T110" s="140"/>
      <c r="U110" s="46"/>
      <c r="V110" s="46"/>
      <c r="W110" s="46"/>
      <c r="X110" s="46"/>
      <c r="Y110" s="46"/>
    </row>
    <row r="111" spans="1:25" ht="15.75" customHeight="1">
      <c r="A111" s="141"/>
      <c r="B111" s="141"/>
      <c r="C111" s="141"/>
      <c r="D111" s="141"/>
      <c r="E111" s="141"/>
      <c r="F111" s="141"/>
      <c r="G111" s="141"/>
      <c r="H111" s="141"/>
      <c r="I111" s="141"/>
      <c r="J111" s="141"/>
      <c r="K111" s="141"/>
      <c r="L111" s="141"/>
      <c r="M111" s="141"/>
      <c r="N111" s="141"/>
      <c r="O111" s="141"/>
      <c r="P111" s="92"/>
      <c r="R111" s="140"/>
      <c r="T111" s="140"/>
      <c r="U111" s="46"/>
      <c r="V111" s="46"/>
      <c r="W111" s="46"/>
      <c r="X111" s="46"/>
      <c r="Y111" s="46"/>
    </row>
    <row r="112" spans="1:25" ht="15.75" customHeight="1">
      <c r="A112" s="141"/>
      <c r="B112" s="141"/>
      <c r="C112" s="141"/>
      <c r="D112" s="141"/>
      <c r="E112" s="141"/>
      <c r="F112" s="141"/>
      <c r="G112" s="141"/>
      <c r="H112" s="141"/>
      <c r="I112" s="141"/>
      <c r="J112" s="141"/>
      <c r="K112" s="141"/>
      <c r="L112" s="141"/>
      <c r="M112" s="141"/>
      <c r="N112" s="141"/>
      <c r="O112" s="141"/>
      <c r="P112" s="92"/>
      <c r="R112" s="140"/>
      <c r="T112" s="140"/>
      <c r="U112" s="46"/>
      <c r="V112" s="46"/>
      <c r="W112" s="46"/>
      <c r="X112" s="46"/>
      <c r="Y112" s="46"/>
    </row>
    <row r="113" spans="1:25" ht="15.75" customHeight="1">
      <c r="A113" s="141"/>
      <c r="B113" s="141"/>
      <c r="C113" s="141"/>
      <c r="D113" s="141"/>
      <c r="E113" s="141"/>
      <c r="F113" s="141"/>
      <c r="G113" s="141"/>
      <c r="H113" s="141"/>
      <c r="I113" s="141"/>
      <c r="J113" s="141"/>
      <c r="K113" s="141"/>
      <c r="L113" s="141"/>
      <c r="M113" s="141"/>
      <c r="N113" s="141"/>
      <c r="O113" s="141"/>
      <c r="P113" s="92"/>
      <c r="R113" s="140"/>
      <c r="T113" s="140"/>
      <c r="U113" s="46"/>
      <c r="V113" s="46"/>
      <c r="W113" s="46"/>
      <c r="X113" s="46"/>
      <c r="Y113" s="46"/>
    </row>
    <row r="114" spans="1:25" ht="15.75" customHeight="1">
      <c r="A114" s="141"/>
      <c r="B114" s="141"/>
      <c r="C114" s="141"/>
      <c r="D114" s="141"/>
      <c r="E114" s="141"/>
      <c r="F114" s="141"/>
      <c r="G114" s="141"/>
      <c r="H114" s="141"/>
      <c r="I114" s="141"/>
      <c r="J114" s="141"/>
      <c r="K114" s="141"/>
      <c r="L114" s="141"/>
      <c r="M114" s="141"/>
      <c r="N114" s="141"/>
      <c r="O114" s="141"/>
      <c r="P114" s="92"/>
      <c r="R114" s="140"/>
      <c r="T114" s="140"/>
      <c r="U114" s="46"/>
      <c r="V114" s="46"/>
      <c r="W114" s="46"/>
      <c r="X114" s="46"/>
      <c r="Y114" s="46"/>
    </row>
    <row r="115" spans="1:25" ht="15.75" customHeight="1">
      <c r="A115" s="141"/>
      <c r="B115" s="141"/>
      <c r="C115" s="141"/>
      <c r="D115" s="141"/>
      <c r="E115" s="141"/>
      <c r="F115" s="141"/>
      <c r="G115" s="141"/>
      <c r="H115" s="141"/>
      <c r="I115" s="141"/>
      <c r="J115" s="141"/>
      <c r="K115" s="141"/>
      <c r="L115" s="141"/>
      <c r="M115" s="141"/>
      <c r="N115" s="141"/>
      <c r="O115" s="141"/>
      <c r="P115" s="92"/>
      <c r="R115" s="140"/>
      <c r="T115" s="140"/>
      <c r="U115" s="46"/>
      <c r="V115" s="46"/>
      <c r="W115" s="46"/>
      <c r="X115" s="46"/>
      <c r="Y115" s="46"/>
    </row>
    <row r="116" spans="1:25" ht="15.75" customHeight="1">
      <c r="A116" s="141"/>
      <c r="B116" s="141"/>
      <c r="C116" s="141"/>
      <c r="D116" s="141"/>
      <c r="E116" s="141"/>
      <c r="F116" s="141"/>
      <c r="G116" s="141"/>
      <c r="H116" s="141"/>
      <c r="I116" s="141"/>
      <c r="J116" s="141"/>
      <c r="K116" s="141"/>
      <c r="L116" s="141"/>
      <c r="M116" s="141"/>
      <c r="N116" s="141"/>
      <c r="O116" s="141"/>
      <c r="P116" s="92"/>
      <c r="R116" s="140"/>
      <c r="T116" s="140"/>
      <c r="U116" s="46"/>
      <c r="V116" s="46"/>
      <c r="W116" s="46"/>
      <c r="X116" s="46"/>
      <c r="Y116" s="46"/>
    </row>
    <row r="117" spans="1:25" ht="15.75" customHeight="1">
      <c r="A117" s="141"/>
      <c r="B117" s="141"/>
      <c r="C117" s="141"/>
      <c r="D117" s="141"/>
      <c r="E117" s="141"/>
      <c r="F117" s="141"/>
      <c r="G117" s="141"/>
      <c r="H117" s="141"/>
      <c r="I117" s="141"/>
      <c r="J117" s="141"/>
      <c r="K117" s="141"/>
      <c r="L117" s="141"/>
      <c r="M117" s="141"/>
      <c r="N117" s="141"/>
      <c r="O117" s="141"/>
      <c r="P117" s="92"/>
      <c r="R117" s="140"/>
      <c r="T117" s="140"/>
      <c r="U117" s="46"/>
      <c r="V117" s="46"/>
      <c r="W117" s="46"/>
      <c r="X117" s="46"/>
      <c r="Y117" s="46"/>
    </row>
    <row r="118" spans="1:25" ht="15.75" customHeight="1">
      <c r="A118" s="141"/>
      <c r="B118" s="141"/>
      <c r="C118" s="141"/>
      <c r="D118" s="141"/>
      <c r="E118" s="141"/>
      <c r="F118" s="141"/>
      <c r="G118" s="141"/>
      <c r="H118" s="141"/>
      <c r="I118" s="141"/>
      <c r="J118" s="141"/>
      <c r="K118" s="141"/>
      <c r="L118" s="141"/>
      <c r="M118" s="141"/>
      <c r="N118" s="141"/>
      <c r="O118" s="141"/>
      <c r="P118" s="92"/>
      <c r="R118" s="140"/>
      <c r="T118" s="140"/>
      <c r="U118" s="46"/>
      <c r="V118" s="46"/>
      <c r="W118" s="46"/>
      <c r="X118" s="46"/>
      <c r="Y118" s="46"/>
    </row>
    <row r="119" spans="1:25" ht="15.75" customHeight="1">
      <c r="A119" s="141"/>
      <c r="B119" s="141"/>
      <c r="C119" s="141"/>
      <c r="D119" s="141"/>
      <c r="E119" s="141"/>
      <c r="F119" s="141"/>
      <c r="G119" s="141"/>
      <c r="H119" s="141"/>
      <c r="I119" s="141"/>
      <c r="J119" s="141"/>
      <c r="K119" s="141"/>
      <c r="L119" s="141"/>
      <c r="M119" s="141"/>
      <c r="N119" s="141"/>
      <c r="O119" s="141"/>
      <c r="P119" s="92"/>
      <c r="R119" s="140"/>
      <c r="T119" s="140"/>
      <c r="U119" s="46"/>
      <c r="V119" s="46"/>
      <c r="W119" s="46"/>
      <c r="X119" s="46"/>
      <c r="Y119" s="46"/>
    </row>
    <row r="120" spans="1:25" ht="15.75" customHeight="1">
      <c r="A120" s="141"/>
      <c r="B120" s="141"/>
      <c r="C120" s="141"/>
      <c r="D120" s="141"/>
      <c r="E120" s="141"/>
      <c r="F120" s="141"/>
      <c r="G120" s="141"/>
      <c r="H120" s="141"/>
      <c r="I120" s="141"/>
      <c r="J120" s="141"/>
      <c r="K120" s="141"/>
      <c r="L120" s="141"/>
      <c r="M120" s="141"/>
      <c r="N120" s="141"/>
      <c r="O120" s="141"/>
      <c r="P120" s="92"/>
      <c r="R120" s="140"/>
      <c r="T120" s="140"/>
      <c r="U120" s="46"/>
      <c r="V120" s="46"/>
      <c r="W120" s="46"/>
      <c r="X120" s="46"/>
      <c r="Y120" s="46"/>
    </row>
    <row r="121" spans="1:25" ht="15.75" customHeight="1">
      <c r="A121" s="141"/>
      <c r="B121" s="141"/>
      <c r="C121" s="141"/>
      <c r="D121" s="141"/>
      <c r="E121" s="141"/>
      <c r="F121" s="141"/>
      <c r="G121" s="141"/>
      <c r="H121" s="141"/>
      <c r="I121" s="141"/>
      <c r="J121" s="141"/>
      <c r="K121" s="141"/>
      <c r="L121" s="141"/>
      <c r="M121" s="141"/>
      <c r="N121" s="141"/>
      <c r="O121" s="141"/>
      <c r="P121" s="92"/>
      <c r="R121" s="140"/>
      <c r="T121" s="140"/>
      <c r="U121" s="46"/>
      <c r="V121" s="46"/>
      <c r="W121" s="46"/>
      <c r="X121" s="46"/>
      <c r="Y121" s="46"/>
    </row>
    <row r="122" spans="1:25" ht="15.75" customHeight="1">
      <c r="A122" s="141"/>
      <c r="B122" s="141"/>
      <c r="C122" s="141"/>
      <c r="D122" s="141"/>
      <c r="E122" s="141"/>
      <c r="F122" s="141"/>
      <c r="G122" s="141"/>
      <c r="H122" s="141"/>
      <c r="I122" s="141"/>
      <c r="J122" s="141"/>
      <c r="K122" s="141"/>
      <c r="L122" s="141"/>
      <c r="M122" s="141"/>
      <c r="N122" s="141"/>
      <c r="O122" s="141"/>
      <c r="P122" s="92"/>
      <c r="R122" s="140"/>
      <c r="T122" s="140"/>
      <c r="U122" s="46"/>
      <c r="V122" s="46"/>
      <c r="W122" s="46"/>
      <c r="X122" s="46"/>
      <c r="Y122" s="46"/>
    </row>
    <row r="123" spans="1:25" ht="15.75" customHeight="1">
      <c r="A123" s="141"/>
      <c r="B123" s="141"/>
      <c r="C123" s="141"/>
      <c r="D123" s="141"/>
      <c r="E123" s="141"/>
      <c r="F123" s="141"/>
      <c r="G123" s="141"/>
      <c r="H123" s="141"/>
      <c r="I123" s="141"/>
      <c r="J123" s="141"/>
      <c r="K123" s="141"/>
      <c r="L123" s="141"/>
      <c r="M123" s="141"/>
      <c r="N123" s="141"/>
      <c r="O123" s="141"/>
      <c r="P123" s="92"/>
      <c r="R123" s="140"/>
      <c r="T123" s="140"/>
      <c r="U123" s="46"/>
      <c r="V123" s="46"/>
      <c r="W123" s="46"/>
      <c r="X123" s="46"/>
      <c r="Y123" s="46"/>
    </row>
    <row r="124" spans="1:25" ht="15.75" customHeight="1">
      <c r="A124" s="141"/>
      <c r="B124" s="141"/>
      <c r="C124" s="141"/>
      <c r="D124" s="141"/>
      <c r="E124" s="141"/>
      <c r="F124" s="141"/>
      <c r="G124" s="141"/>
      <c r="H124" s="141"/>
      <c r="I124" s="141"/>
      <c r="J124" s="141"/>
      <c r="K124" s="141"/>
      <c r="L124" s="141"/>
      <c r="M124" s="141"/>
      <c r="N124" s="141"/>
      <c r="O124" s="141"/>
      <c r="P124" s="92"/>
      <c r="R124" s="140"/>
      <c r="T124" s="140"/>
      <c r="U124" s="46"/>
      <c r="V124" s="46"/>
      <c r="W124" s="46"/>
      <c r="X124" s="46"/>
      <c r="Y124" s="46"/>
    </row>
    <row r="125" spans="1:25" ht="15.75" customHeight="1">
      <c r="A125" s="141"/>
      <c r="B125" s="141"/>
      <c r="C125" s="141"/>
      <c r="D125" s="141"/>
      <c r="E125" s="141"/>
      <c r="F125" s="141"/>
      <c r="G125" s="141"/>
      <c r="H125" s="141"/>
      <c r="I125" s="141"/>
      <c r="J125" s="141"/>
      <c r="K125" s="141"/>
      <c r="L125" s="141"/>
      <c r="M125" s="141"/>
      <c r="N125" s="141"/>
      <c r="O125" s="141"/>
      <c r="P125" s="92"/>
      <c r="R125" s="140"/>
      <c r="T125" s="140"/>
      <c r="U125" s="46"/>
      <c r="V125" s="46"/>
      <c r="W125" s="46"/>
      <c r="X125" s="46"/>
      <c r="Y125" s="46"/>
    </row>
    <row r="126" spans="1:25" ht="15.75" customHeight="1">
      <c r="A126" s="141"/>
      <c r="B126" s="141"/>
      <c r="C126" s="141"/>
      <c r="D126" s="141"/>
      <c r="E126" s="141"/>
      <c r="F126" s="141"/>
      <c r="G126" s="141"/>
      <c r="H126" s="141"/>
      <c r="I126" s="141"/>
      <c r="J126" s="141"/>
      <c r="K126" s="141"/>
      <c r="L126" s="141"/>
      <c r="M126" s="141"/>
      <c r="N126" s="141"/>
      <c r="O126" s="141"/>
      <c r="P126" s="92"/>
      <c r="R126" s="140"/>
      <c r="T126" s="140"/>
      <c r="U126" s="46"/>
      <c r="V126" s="46"/>
      <c r="W126" s="46"/>
      <c r="X126" s="46"/>
      <c r="Y126" s="46"/>
    </row>
    <row r="127" spans="1:25" ht="15.75" customHeight="1">
      <c r="A127" s="141"/>
      <c r="B127" s="141"/>
      <c r="C127" s="141"/>
      <c r="D127" s="141"/>
      <c r="E127" s="141"/>
      <c r="F127" s="141"/>
      <c r="G127" s="141"/>
      <c r="H127" s="141"/>
      <c r="I127" s="141"/>
      <c r="J127" s="141"/>
      <c r="K127" s="141"/>
      <c r="L127" s="141"/>
      <c r="M127" s="141"/>
      <c r="N127" s="141"/>
      <c r="O127" s="141"/>
      <c r="P127" s="92"/>
      <c r="R127" s="140"/>
      <c r="T127" s="140"/>
      <c r="U127" s="46"/>
      <c r="V127" s="46"/>
      <c r="W127" s="46"/>
      <c r="X127" s="46"/>
      <c r="Y127" s="46"/>
    </row>
    <row r="128" spans="1:25" ht="15.75" customHeight="1">
      <c r="A128" s="141"/>
      <c r="B128" s="141"/>
      <c r="C128" s="141"/>
      <c r="D128" s="141"/>
      <c r="E128" s="141"/>
      <c r="F128" s="141"/>
      <c r="G128" s="141"/>
      <c r="H128" s="141"/>
      <c r="I128" s="141"/>
      <c r="J128" s="141"/>
      <c r="K128" s="141"/>
      <c r="L128" s="141"/>
      <c r="M128" s="141"/>
      <c r="N128" s="141"/>
      <c r="O128" s="141"/>
      <c r="P128" s="92"/>
      <c r="R128" s="140"/>
      <c r="T128" s="140"/>
      <c r="U128" s="46"/>
      <c r="V128" s="46"/>
      <c r="W128" s="46"/>
      <c r="X128" s="46"/>
      <c r="Y128" s="46"/>
    </row>
    <row r="129" spans="1:25" ht="15.75" customHeight="1">
      <c r="A129" s="141"/>
      <c r="B129" s="141"/>
      <c r="C129" s="141"/>
      <c r="D129" s="141"/>
      <c r="E129" s="141"/>
      <c r="F129" s="141"/>
      <c r="G129" s="141"/>
      <c r="H129" s="141"/>
      <c r="I129" s="141"/>
      <c r="J129" s="141"/>
      <c r="K129" s="141"/>
      <c r="L129" s="141"/>
      <c r="M129" s="141"/>
      <c r="N129" s="141"/>
      <c r="O129" s="141"/>
      <c r="P129" s="92"/>
      <c r="R129" s="140"/>
      <c r="T129" s="140"/>
      <c r="U129" s="46"/>
      <c r="V129" s="46"/>
      <c r="W129" s="46"/>
      <c r="X129" s="46"/>
      <c r="Y129" s="46"/>
    </row>
    <row r="130" spans="1:25" ht="15.75" customHeight="1">
      <c r="A130" s="141"/>
      <c r="B130" s="141"/>
      <c r="C130" s="141"/>
      <c r="D130" s="141"/>
      <c r="E130" s="141"/>
      <c r="F130" s="141"/>
      <c r="G130" s="141"/>
      <c r="H130" s="141"/>
      <c r="I130" s="141"/>
      <c r="J130" s="141"/>
      <c r="K130" s="141"/>
      <c r="L130" s="141"/>
      <c r="M130" s="141"/>
      <c r="N130" s="141"/>
      <c r="O130" s="141"/>
      <c r="P130" s="92"/>
      <c r="R130" s="140"/>
      <c r="T130" s="140"/>
      <c r="U130" s="46"/>
      <c r="V130" s="46"/>
      <c r="W130" s="46"/>
      <c r="X130" s="46"/>
      <c r="Y130" s="46"/>
    </row>
    <row r="131" spans="1:25" ht="15.75" customHeight="1">
      <c r="A131" s="141"/>
      <c r="B131" s="141"/>
      <c r="C131" s="141"/>
      <c r="D131" s="141"/>
      <c r="E131" s="141"/>
      <c r="F131" s="141"/>
      <c r="G131" s="141"/>
      <c r="H131" s="141"/>
      <c r="I131" s="141"/>
      <c r="J131" s="141"/>
      <c r="K131" s="141"/>
      <c r="L131" s="141"/>
      <c r="M131" s="141"/>
      <c r="N131" s="141"/>
      <c r="O131" s="141"/>
      <c r="P131" s="92"/>
      <c r="R131" s="140"/>
      <c r="T131" s="140"/>
      <c r="U131" s="46"/>
      <c r="V131" s="46"/>
      <c r="W131" s="46"/>
      <c r="X131" s="46"/>
      <c r="Y131" s="46"/>
    </row>
    <row r="132" spans="1:25" ht="15.75" customHeight="1">
      <c r="A132" s="141"/>
      <c r="B132" s="141"/>
      <c r="C132" s="141"/>
      <c r="D132" s="141"/>
      <c r="E132" s="141"/>
      <c r="F132" s="141"/>
      <c r="G132" s="141"/>
      <c r="H132" s="141"/>
      <c r="I132" s="141"/>
      <c r="J132" s="141"/>
      <c r="K132" s="141"/>
      <c r="L132" s="141"/>
      <c r="M132" s="141"/>
      <c r="N132" s="141"/>
      <c r="O132" s="141"/>
      <c r="P132" s="92"/>
      <c r="R132" s="140"/>
      <c r="T132" s="140"/>
      <c r="U132" s="46"/>
      <c r="V132" s="46"/>
      <c r="W132" s="46"/>
      <c r="X132" s="46"/>
      <c r="Y132" s="46"/>
    </row>
    <row r="133" spans="1:25" ht="15.75" customHeight="1">
      <c r="A133" s="141"/>
      <c r="B133" s="141"/>
      <c r="C133" s="141"/>
      <c r="D133" s="141"/>
      <c r="E133" s="141"/>
      <c r="F133" s="141"/>
      <c r="G133" s="141"/>
      <c r="H133" s="141"/>
      <c r="I133" s="141"/>
      <c r="J133" s="141"/>
      <c r="K133" s="141"/>
      <c r="L133" s="141"/>
      <c r="M133" s="141"/>
      <c r="N133" s="141"/>
      <c r="O133" s="141"/>
      <c r="P133" s="92"/>
      <c r="R133" s="140"/>
      <c r="T133" s="140"/>
      <c r="U133" s="46"/>
      <c r="V133" s="46"/>
      <c r="W133" s="46"/>
      <c r="X133" s="46"/>
      <c r="Y133" s="46"/>
    </row>
    <row r="134" spans="1:25" ht="15.75" customHeight="1">
      <c r="A134" s="141"/>
      <c r="B134" s="141"/>
      <c r="C134" s="141"/>
      <c r="D134" s="141"/>
      <c r="E134" s="141"/>
      <c r="F134" s="141"/>
      <c r="G134" s="141"/>
      <c r="H134" s="141"/>
      <c r="I134" s="141"/>
      <c r="J134" s="141"/>
      <c r="K134" s="141"/>
      <c r="L134" s="141"/>
      <c r="M134" s="141"/>
      <c r="N134" s="141"/>
      <c r="O134" s="141"/>
      <c r="P134" s="92"/>
      <c r="R134" s="140"/>
      <c r="T134" s="140"/>
      <c r="U134" s="46"/>
      <c r="V134" s="46"/>
      <c r="W134" s="46"/>
      <c r="X134" s="46"/>
      <c r="Y134" s="46"/>
    </row>
    <row r="135" spans="1:25" ht="15.75" customHeight="1">
      <c r="A135" s="141"/>
      <c r="B135" s="141"/>
      <c r="C135" s="141"/>
      <c r="D135" s="141"/>
      <c r="E135" s="141"/>
      <c r="F135" s="141"/>
      <c r="G135" s="141"/>
      <c r="H135" s="141"/>
      <c r="I135" s="141"/>
      <c r="J135" s="141"/>
      <c r="K135" s="141"/>
      <c r="L135" s="141"/>
      <c r="M135" s="141"/>
      <c r="N135" s="141"/>
      <c r="O135" s="141"/>
      <c r="P135" s="92"/>
      <c r="R135" s="140"/>
      <c r="T135" s="140"/>
      <c r="U135" s="46"/>
      <c r="V135" s="46"/>
      <c r="W135" s="46"/>
      <c r="X135" s="46"/>
      <c r="Y135" s="46"/>
    </row>
    <row r="136" spans="1:25" ht="15.75" customHeight="1">
      <c r="A136" s="141"/>
      <c r="B136" s="141"/>
      <c r="C136" s="141"/>
      <c r="D136" s="141"/>
      <c r="E136" s="141"/>
      <c r="F136" s="141"/>
      <c r="G136" s="141"/>
      <c r="H136" s="141"/>
      <c r="I136" s="141"/>
      <c r="J136" s="141"/>
      <c r="K136" s="141"/>
      <c r="L136" s="141"/>
      <c r="M136" s="141"/>
      <c r="N136" s="141"/>
      <c r="O136" s="141"/>
      <c r="P136" s="92"/>
      <c r="R136" s="140"/>
      <c r="T136" s="140"/>
      <c r="U136" s="46"/>
      <c r="V136" s="46"/>
      <c r="W136" s="46"/>
      <c r="X136" s="46"/>
      <c r="Y136" s="46"/>
    </row>
    <row r="137" spans="1:25" ht="15.75" customHeight="1">
      <c r="A137" s="141"/>
      <c r="B137" s="141"/>
      <c r="C137" s="141"/>
      <c r="D137" s="141"/>
      <c r="E137" s="141"/>
      <c r="F137" s="141"/>
      <c r="G137" s="141"/>
      <c r="H137" s="141"/>
      <c r="I137" s="141"/>
      <c r="J137" s="141"/>
      <c r="K137" s="141"/>
      <c r="L137" s="141"/>
      <c r="M137" s="141"/>
      <c r="N137" s="141"/>
      <c r="O137" s="141"/>
      <c r="P137" s="92"/>
      <c r="R137" s="140"/>
      <c r="T137" s="140"/>
      <c r="U137" s="46"/>
      <c r="V137" s="46"/>
      <c r="W137" s="46"/>
      <c r="X137" s="46"/>
      <c r="Y137" s="46"/>
    </row>
    <row r="138" spans="1:25" ht="15.75" customHeight="1">
      <c r="A138" s="141"/>
      <c r="B138" s="141"/>
      <c r="C138" s="141"/>
      <c r="D138" s="141"/>
      <c r="E138" s="141"/>
      <c r="F138" s="141"/>
      <c r="G138" s="141"/>
      <c r="H138" s="141"/>
      <c r="I138" s="141"/>
      <c r="J138" s="141"/>
      <c r="K138" s="141"/>
      <c r="L138" s="141"/>
      <c r="M138" s="141"/>
      <c r="N138" s="141"/>
      <c r="O138" s="141"/>
      <c r="P138" s="92"/>
      <c r="R138" s="140"/>
      <c r="T138" s="140"/>
      <c r="U138" s="46"/>
      <c r="V138" s="46"/>
      <c r="W138" s="46"/>
      <c r="X138" s="46"/>
      <c r="Y138" s="46"/>
    </row>
    <row r="139" spans="1:25" ht="15.75" customHeight="1">
      <c r="A139" s="141"/>
      <c r="B139" s="141"/>
      <c r="C139" s="141"/>
      <c r="D139" s="141"/>
      <c r="E139" s="141"/>
      <c r="F139" s="141"/>
      <c r="G139" s="141"/>
      <c r="H139" s="141"/>
      <c r="I139" s="141"/>
      <c r="J139" s="141"/>
      <c r="K139" s="141"/>
      <c r="L139" s="141"/>
      <c r="M139" s="141"/>
      <c r="N139" s="141"/>
      <c r="O139" s="141"/>
      <c r="P139" s="92"/>
      <c r="R139" s="140"/>
      <c r="T139" s="140"/>
      <c r="U139" s="46"/>
      <c r="V139" s="46"/>
      <c r="W139" s="46"/>
      <c r="X139" s="46"/>
      <c r="Y139" s="46"/>
    </row>
    <row r="140" spans="1:25" ht="15.75" customHeight="1">
      <c r="A140" s="141"/>
      <c r="B140" s="141"/>
      <c r="C140" s="141"/>
      <c r="D140" s="141"/>
      <c r="E140" s="141"/>
      <c r="F140" s="141"/>
      <c r="G140" s="141"/>
      <c r="H140" s="141"/>
      <c r="I140" s="141"/>
      <c r="J140" s="141"/>
      <c r="K140" s="141"/>
      <c r="L140" s="141"/>
      <c r="M140" s="141"/>
      <c r="N140" s="141"/>
      <c r="O140" s="141"/>
      <c r="P140" s="92"/>
      <c r="R140" s="140"/>
      <c r="T140" s="140"/>
      <c r="U140" s="46"/>
      <c r="V140" s="46"/>
      <c r="W140" s="46"/>
      <c r="X140" s="46"/>
      <c r="Y140" s="46"/>
    </row>
    <row r="141" spans="1:25" ht="15.75" customHeight="1">
      <c r="A141" s="141"/>
      <c r="B141" s="141"/>
      <c r="C141" s="141"/>
      <c r="D141" s="141"/>
      <c r="E141" s="141"/>
      <c r="F141" s="141"/>
      <c r="G141" s="141"/>
      <c r="H141" s="141"/>
      <c r="I141" s="141"/>
      <c r="J141" s="141"/>
      <c r="K141" s="141"/>
      <c r="L141" s="141"/>
      <c r="M141" s="141"/>
      <c r="N141" s="141"/>
      <c r="O141" s="141"/>
      <c r="P141" s="92"/>
      <c r="R141" s="140"/>
      <c r="T141" s="140"/>
      <c r="U141" s="46"/>
      <c r="V141" s="46"/>
      <c r="W141" s="46"/>
      <c r="X141" s="46"/>
      <c r="Y141" s="46"/>
    </row>
    <row r="142" spans="1:25" ht="15.75" customHeight="1">
      <c r="A142" s="141"/>
      <c r="B142" s="141"/>
      <c r="C142" s="141"/>
      <c r="D142" s="141"/>
      <c r="E142" s="141"/>
      <c r="F142" s="141"/>
      <c r="G142" s="141"/>
      <c r="H142" s="141"/>
      <c r="I142" s="141"/>
      <c r="J142" s="141"/>
      <c r="K142" s="141"/>
      <c r="L142" s="141"/>
      <c r="M142" s="141"/>
      <c r="N142" s="141"/>
      <c r="O142" s="141"/>
      <c r="P142" s="92"/>
      <c r="R142" s="140"/>
      <c r="T142" s="140"/>
      <c r="U142" s="46"/>
      <c r="V142" s="46"/>
      <c r="W142" s="46"/>
      <c r="X142" s="46"/>
      <c r="Y142" s="46"/>
    </row>
    <row r="143" spans="1:25" ht="15.75" customHeight="1">
      <c r="A143" s="141"/>
      <c r="B143" s="141"/>
      <c r="C143" s="141"/>
      <c r="D143" s="141"/>
      <c r="E143" s="141"/>
      <c r="F143" s="141"/>
      <c r="G143" s="141"/>
      <c r="H143" s="141"/>
      <c r="I143" s="141"/>
      <c r="J143" s="141"/>
      <c r="K143" s="141"/>
      <c r="L143" s="141"/>
      <c r="M143" s="141"/>
      <c r="N143" s="141"/>
      <c r="O143" s="141"/>
      <c r="P143" s="92"/>
      <c r="R143" s="140"/>
      <c r="T143" s="140"/>
      <c r="U143" s="46"/>
      <c r="V143" s="46"/>
      <c r="W143" s="46"/>
      <c r="X143" s="46"/>
      <c r="Y143" s="46"/>
    </row>
    <row r="144" spans="1:25" ht="15.75" customHeight="1">
      <c r="A144" s="141"/>
      <c r="B144" s="141"/>
      <c r="C144" s="141"/>
      <c r="D144" s="141"/>
      <c r="E144" s="141"/>
      <c r="F144" s="141"/>
      <c r="G144" s="141"/>
      <c r="H144" s="141"/>
      <c r="I144" s="141"/>
      <c r="J144" s="141"/>
      <c r="K144" s="141"/>
      <c r="L144" s="141"/>
      <c r="M144" s="141"/>
      <c r="N144" s="141"/>
      <c r="O144" s="141"/>
      <c r="P144" s="92"/>
      <c r="R144" s="140"/>
      <c r="T144" s="140"/>
      <c r="U144" s="46"/>
      <c r="V144" s="46"/>
      <c r="W144" s="46"/>
      <c r="X144" s="46"/>
      <c r="Y144" s="46"/>
    </row>
    <row r="145" spans="1:25" ht="15.75" customHeight="1">
      <c r="A145" s="141"/>
      <c r="B145" s="141"/>
      <c r="C145" s="141"/>
      <c r="D145" s="141"/>
      <c r="E145" s="141"/>
      <c r="F145" s="141"/>
      <c r="G145" s="141"/>
      <c r="H145" s="141"/>
      <c r="I145" s="141"/>
      <c r="J145" s="141"/>
      <c r="K145" s="141"/>
      <c r="L145" s="141"/>
      <c r="M145" s="141"/>
      <c r="N145" s="141"/>
      <c r="O145" s="141"/>
      <c r="P145" s="92"/>
      <c r="R145" s="140"/>
      <c r="T145" s="140"/>
      <c r="U145" s="46"/>
      <c r="V145" s="46"/>
      <c r="W145" s="46"/>
      <c r="X145" s="46"/>
      <c r="Y145" s="46"/>
    </row>
    <row r="146" spans="1:25" ht="15.75" customHeight="1">
      <c r="A146" s="141"/>
      <c r="B146" s="141"/>
      <c r="C146" s="141"/>
      <c r="D146" s="141"/>
      <c r="E146" s="141"/>
      <c r="F146" s="141"/>
      <c r="G146" s="141"/>
      <c r="H146" s="141"/>
      <c r="I146" s="141"/>
      <c r="J146" s="141"/>
      <c r="K146" s="141"/>
      <c r="L146" s="141"/>
      <c r="M146" s="141"/>
      <c r="N146" s="141"/>
      <c r="O146" s="141"/>
      <c r="P146" s="92"/>
      <c r="R146" s="140"/>
      <c r="T146" s="140"/>
      <c r="U146" s="46"/>
      <c r="V146" s="46"/>
      <c r="W146" s="46"/>
      <c r="X146" s="46"/>
      <c r="Y146" s="46"/>
    </row>
    <row r="147" spans="1:25" ht="15.75" customHeight="1">
      <c r="A147" s="141"/>
      <c r="B147" s="141"/>
      <c r="C147" s="141"/>
      <c r="D147" s="141"/>
      <c r="E147" s="141"/>
      <c r="F147" s="141"/>
      <c r="G147" s="141"/>
      <c r="H147" s="141"/>
      <c r="I147" s="141"/>
      <c r="J147" s="141"/>
      <c r="K147" s="141"/>
      <c r="L147" s="141"/>
      <c r="M147" s="141"/>
      <c r="N147" s="141"/>
      <c r="O147" s="141"/>
      <c r="P147" s="92"/>
      <c r="R147" s="140"/>
      <c r="T147" s="140"/>
      <c r="U147" s="46"/>
      <c r="V147" s="46"/>
      <c r="W147" s="46"/>
      <c r="X147" s="46"/>
      <c r="Y147" s="46"/>
    </row>
    <row r="148" spans="1:25" ht="15.75" customHeight="1">
      <c r="A148" s="141"/>
      <c r="B148" s="141"/>
      <c r="C148" s="141"/>
      <c r="D148" s="141"/>
      <c r="E148" s="141"/>
      <c r="F148" s="141"/>
      <c r="G148" s="141"/>
      <c r="H148" s="141"/>
      <c r="I148" s="141"/>
      <c r="J148" s="141"/>
      <c r="K148" s="141"/>
      <c r="L148" s="141"/>
      <c r="M148" s="141"/>
      <c r="N148" s="141"/>
      <c r="O148" s="141"/>
      <c r="P148" s="92"/>
      <c r="R148" s="140"/>
      <c r="T148" s="140"/>
      <c r="U148" s="46"/>
      <c r="V148" s="46"/>
      <c r="W148" s="46"/>
      <c r="X148" s="46"/>
      <c r="Y148" s="46"/>
    </row>
    <row r="149" spans="1:25" ht="15.75" customHeight="1">
      <c r="A149" s="141"/>
      <c r="B149" s="141"/>
      <c r="C149" s="141"/>
      <c r="D149" s="141"/>
      <c r="E149" s="141"/>
      <c r="F149" s="141"/>
      <c r="G149" s="141"/>
      <c r="H149" s="141"/>
      <c r="I149" s="141"/>
      <c r="J149" s="141"/>
      <c r="K149" s="141"/>
      <c r="L149" s="141"/>
      <c r="M149" s="141"/>
      <c r="N149" s="141"/>
      <c r="O149" s="141"/>
      <c r="P149" s="92"/>
      <c r="R149" s="140"/>
      <c r="T149" s="140"/>
      <c r="U149" s="46"/>
      <c r="V149" s="46"/>
      <c r="W149" s="46"/>
      <c r="X149" s="46"/>
      <c r="Y149" s="46"/>
    </row>
    <row r="150" spans="1:25" ht="15.75" customHeight="1">
      <c r="A150" s="141"/>
      <c r="B150" s="141"/>
      <c r="C150" s="141"/>
      <c r="D150" s="141"/>
      <c r="E150" s="141"/>
      <c r="F150" s="141"/>
      <c r="G150" s="141"/>
      <c r="H150" s="141"/>
      <c r="I150" s="141"/>
      <c r="J150" s="141"/>
      <c r="K150" s="141"/>
      <c r="L150" s="141"/>
      <c r="M150" s="141"/>
      <c r="N150" s="141"/>
      <c r="O150" s="141"/>
      <c r="P150" s="92"/>
      <c r="R150" s="140"/>
      <c r="T150" s="140"/>
      <c r="U150" s="46"/>
      <c r="V150" s="46"/>
      <c r="W150" s="46"/>
      <c r="X150" s="46"/>
      <c r="Y150" s="46"/>
    </row>
    <row r="151" spans="1:25" ht="15.75" customHeight="1">
      <c r="A151" s="141"/>
      <c r="B151" s="141"/>
      <c r="C151" s="141"/>
      <c r="D151" s="141"/>
      <c r="E151" s="141"/>
      <c r="F151" s="141"/>
      <c r="G151" s="141"/>
      <c r="H151" s="141"/>
      <c r="I151" s="141"/>
      <c r="J151" s="141"/>
      <c r="K151" s="141"/>
      <c r="L151" s="141"/>
      <c r="M151" s="141"/>
      <c r="N151" s="141"/>
      <c r="O151" s="141"/>
      <c r="P151" s="92"/>
      <c r="R151" s="140"/>
      <c r="T151" s="140"/>
      <c r="U151" s="46"/>
      <c r="V151" s="46"/>
      <c r="W151" s="46"/>
      <c r="X151" s="46"/>
      <c r="Y151" s="46"/>
    </row>
    <row r="152" spans="1:25" ht="15.75" customHeight="1">
      <c r="A152" s="141"/>
      <c r="B152" s="141"/>
      <c r="C152" s="141"/>
      <c r="D152" s="141"/>
      <c r="E152" s="141"/>
      <c r="F152" s="141"/>
      <c r="G152" s="141"/>
      <c r="H152" s="141"/>
      <c r="I152" s="141"/>
      <c r="J152" s="141"/>
      <c r="K152" s="141"/>
      <c r="L152" s="141"/>
      <c r="M152" s="141"/>
      <c r="N152" s="141"/>
      <c r="O152" s="141"/>
      <c r="P152" s="92"/>
      <c r="R152" s="140"/>
      <c r="T152" s="140"/>
      <c r="U152" s="46"/>
      <c r="V152" s="46"/>
      <c r="W152" s="46"/>
      <c r="X152" s="46"/>
      <c r="Y152" s="46"/>
    </row>
    <row r="153" spans="1:25" ht="15.75" customHeight="1">
      <c r="A153" s="141"/>
      <c r="B153" s="141"/>
      <c r="C153" s="141"/>
      <c r="D153" s="141"/>
      <c r="E153" s="141"/>
      <c r="F153" s="141"/>
      <c r="G153" s="141"/>
      <c r="H153" s="141"/>
      <c r="I153" s="141"/>
      <c r="J153" s="141"/>
      <c r="K153" s="141"/>
      <c r="L153" s="141"/>
      <c r="M153" s="141"/>
      <c r="N153" s="141"/>
      <c r="O153" s="141"/>
      <c r="P153" s="92"/>
      <c r="R153" s="140"/>
      <c r="T153" s="140"/>
      <c r="U153" s="46"/>
      <c r="V153" s="46"/>
      <c r="W153" s="46"/>
      <c r="X153" s="46"/>
      <c r="Y153" s="46"/>
    </row>
    <row r="154" spans="1:25" ht="15.75" customHeight="1">
      <c r="A154" s="141"/>
      <c r="B154" s="141"/>
      <c r="C154" s="141"/>
      <c r="D154" s="141"/>
      <c r="E154" s="141"/>
      <c r="F154" s="141"/>
      <c r="G154" s="141"/>
      <c r="H154" s="141"/>
      <c r="I154" s="141"/>
      <c r="J154" s="141"/>
      <c r="K154" s="141"/>
      <c r="L154" s="141"/>
      <c r="M154" s="141"/>
      <c r="N154" s="141"/>
      <c r="O154" s="141"/>
      <c r="P154" s="92"/>
      <c r="R154" s="140"/>
      <c r="T154" s="140"/>
      <c r="U154" s="46"/>
      <c r="V154" s="46"/>
      <c r="W154" s="46"/>
      <c r="X154" s="46"/>
      <c r="Y154" s="46"/>
    </row>
    <row r="155" spans="1:25" ht="15.75" customHeight="1">
      <c r="A155" s="141"/>
      <c r="B155" s="141"/>
      <c r="C155" s="141"/>
      <c r="D155" s="141"/>
      <c r="E155" s="141"/>
      <c r="F155" s="141"/>
      <c r="G155" s="141"/>
      <c r="H155" s="141"/>
      <c r="I155" s="141"/>
      <c r="J155" s="141"/>
      <c r="K155" s="141"/>
      <c r="L155" s="141"/>
      <c r="M155" s="141"/>
      <c r="N155" s="141"/>
      <c r="O155" s="141"/>
      <c r="P155" s="92"/>
      <c r="R155" s="140"/>
      <c r="T155" s="140"/>
      <c r="U155" s="46"/>
      <c r="V155" s="46"/>
      <c r="W155" s="46"/>
      <c r="X155" s="46"/>
      <c r="Y155" s="46"/>
    </row>
    <row r="156" spans="1:25" ht="15.75" customHeight="1">
      <c r="A156" s="141"/>
      <c r="B156" s="141"/>
      <c r="C156" s="141"/>
      <c r="D156" s="141"/>
      <c r="E156" s="141"/>
      <c r="F156" s="141"/>
      <c r="G156" s="141"/>
      <c r="H156" s="141"/>
      <c r="I156" s="141"/>
      <c r="J156" s="141"/>
      <c r="K156" s="141"/>
      <c r="L156" s="141"/>
      <c r="M156" s="141"/>
      <c r="N156" s="141"/>
      <c r="O156" s="141"/>
      <c r="P156" s="92"/>
      <c r="R156" s="140"/>
      <c r="T156" s="140"/>
      <c r="U156" s="46"/>
      <c r="V156" s="46"/>
      <c r="W156" s="46"/>
      <c r="X156" s="46"/>
      <c r="Y156" s="46"/>
    </row>
    <row r="157" spans="1:25" ht="15.75" customHeight="1">
      <c r="A157" s="141"/>
      <c r="B157" s="141"/>
      <c r="C157" s="141"/>
      <c r="D157" s="141"/>
      <c r="E157" s="141"/>
      <c r="F157" s="141"/>
      <c r="G157" s="141"/>
      <c r="H157" s="141"/>
      <c r="I157" s="141"/>
      <c r="J157" s="141"/>
      <c r="K157" s="141"/>
      <c r="L157" s="141"/>
      <c r="M157" s="141"/>
      <c r="N157" s="141"/>
      <c r="O157" s="141"/>
      <c r="P157" s="92"/>
      <c r="R157" s="140"/>
      <c r="T157" s="140"/>
      <c r="U157" s="46"/>
      <c r="V157" s="46"/>
      <c r="W157" s="46"/>
      <c r="X157" s="46"/>
      <c r="Y157" s="46"/>
    </row>
    <row r="158" spans="1:25" ht="15.75" customHeight="1">
      <c r="A158" s="141"/>
      <c r="B158" s="141"/>
      <c r="C158" s="141"/>
      <c r="D158" s="141"/>
      <c r="E158" s="141"/>
      <c r="F158" s="141"/>
      <c r="G158" s="141"/>
      <c r="H158" s="141"/>
      <c r="I158" s="141"/>
      <c r="J158" s="141"/>
      <c r="K158" s="141"/>
      <c r="L158" s="141"/>
      <c r="M158" s="141"/>
      <c r="N158" s="141"/>
      <c r="O158" s="141"/>
      <c r="P158" s="92"/>
      <c r="R158" s="140"/>
      <c r="T158" s="140"/>
      <c r="U158" s="46"/>
      <c r="V158" s="46"/>
      <c r="W158" s="46"/>
      <c r="X158" s="46"/>
      <c r="Y158" s="46"/>
    </row>
    <row r="159" spans="1:25" ht="15.75" customHeight="1">
      <c r="A159" s="141"/>
      <c r="B159" s="141"/>
      <c r="C159" s="141"/>
      <c r="D159" s="141"/>
      <c r="E159" s="141"/>
      <c r="F159" s="141"/>
      <c r="G159" s="141"/>
      <c r="H159" s="141"/>
      <c r="I159" s="141"/>
      <c r="J159" s="141"/>
      <c r="K159" s="141"/>
      <c r="L159" s="141"/>
      <c r="M159" s="141"/>
      <c r="N159" s="141"/>
      <c r="O159" s="141"/>
      <c r="P159" s="92"/>
      <c r="R159" s="140"/>
      <c r="T159" s="140"/>
      <c r="U159" s="46"/>
      <c r="V159" s="46"/>
      <c r="W159" s="46"/>
      <c r="X159" s="46"/>
      <c r="Y159" s="46"/>
    </row>
    <row r="160" spans="1:25" ht="15.75" customHeight="1">
      <c r="A160" s="141"/>
      <c r="B160" s="141"/>
      <c r="C160" s="141"/>
      <c r="D160" s="141"/>
      <c r="E160" s="141"/>
      <c r="F160" s="141"/>
      <c r="G160" s="141"/>
      <c r="H160" s="141"/>
      <c r="I160" s="141"/>
      <c r="J160" s="141"/>
      <c r="K160" s="141"/>
      <c r="L160" s="141"/>
      <c r="M160" s="141"/>
      <c r="N160" s="141"/>
      <c r="O160" s="141"/>
      <c r="P160" s="92"/>
      <c r="R160" s="140"/>
      <c r="T160" s="140"/>
      <c r="U160" s="46"/>
      <c r="V160" s="46"/>
      <c r="W160" s="46"/>
      <c r="X160" s="46"/>
      <c r="Y160" s="46"/>
    </row>
    <row r="161" spans="1:25" ht="15.75" customHeight="1">
      <c r="A161" s="141"/>
      <c r="B161" s="141"/>
      <c r="C161" s="141"/>
      <c r="D161" s="141"/>
      <c r="E161" s="141"/>
      <c r="F161" s="141"/>
      <c r="G161" s="141"/>
      <c r="H161" s="141"/>
      <c r="I161" s="141"/>
      <c r="J161" s="141"/>
      <c r="K161" s="141"/>
      <c r="L161" s="141"/>
      <c r="M161" s="141"/>
      <c r="N161" s="141"/>
      <c r="O161" s="141"/>
      <c r="P161" s="92"/>
      <c r="R161" s="140"/>
      <c r="T161" s="140"/>
      <c r="U161" s="46"/>
      <c r="V161" s="46"/>
      <c r="W161" s="46"/>
      <c r="X161" s="46"/>
      <c r="Y161" s="46"/>
    </row>
    <row r="162" spans="1:25" ht="15.75" customHeight="1">
      <c r="A162" s="141"/>
      <c r="B162" s="141"/>
      <c r="C162" s="141"/>
      <c r="D162" s="141"/>
      <c r="E162" s="141"/>
      <c r="F162" s="141"/>
      <c r="G162" s="141"/>
      <c r="H162" s="141"/>
      <c r="I162" s="141"/>
      <c r="J162" s="141"/>
      <c r="K162" s="141"/>
      <c r="L162" s="141"/>
      <c r="M162" s="141"/>
      <c r="N162" s="141"/>
      <c r="O162" s="141"/>
      <c r="P162" s="92"/>
      <c r="R162" s="140"/>
      <c r="T162" s="140"/>
      <c r="U162" s="46"/>
      <c r="V162" s="46"/>
      <c r="W162" s="46"/>
      <c r="X162" s="46"/>
      <c r="Y162" s="46"/>
    </row>
    <row r="163" spans="1:25" ht="15.75" customHeight="1">
      <c r="A163" s="141"/>
      <c r="B163" s="141"/>
      <c r="C163" s="141"/>
      <c r="D163" s="141"/>
      <c r="E163" s="141"/>
      <c r="F163" s="141"/>
      <c r="G163" s="141"/>
      <c r="H163" s="141"/>
      <c r="I163" s="141"/>
      <c r="J163" s="141"/>
      <c r="K163" s="141"/>
      <c r="L163" s="141"/>
      <c r="M163" s="141"/>
      <c r="N163" s="141"/>
      <c r="O163" s="141"/>
      <c r="P163" s="92"/>
      <c r="R163" s="140"/>
      <c r="T163" s="140"/>
      <c r="U163" s="46"/>
      <c r="V163" s="46"/>
      <c r="W163" s="46"/>
      <c r="X163" s="46"/>
      <c r="Y163" s="46"/>
    </row>
    <row r="164" spans="1:25" ht="15.75" customHeight="1">
      <c r="A164" s="141"/>
      <c r="B164" s="141"/>
      <c r="C164" s="141"/>
      <c r="D164" s="141"/>
      <c r="E164" s="141"/>
      <c r="F164" s="141"/>
      <c r="G164" s="141"/>
      <c r="H164" s="141"/>
      <c r="I164" s="141"/>
      <c r="J164" s="141"/>
      <c r="K164" s="141"/>
      <c r="L164" s="141"/>
      <c r="M164" s="141"/>
      <c r="N164" s="141"/>
      <c r="O164" s="141"/>
      <c r="P164" s="92"/>
      <c r="R164" s="140"/>
      <c r="T164" s="140"/>
      <c r="U164" s="46"/>
      <c r="V164" s="46"/>
      <c r="W164" s="46"/>
      <c r="X164" s="46"/>
      <c r="Y164" s="46"/>
    </row>
    <row r="165" spans="1:25" ht="15.75" customHeight="1">
      <c r="A165" s="141"/>
      <c r="B165" s="141"/>
      <c r="C165" s="141"/>
      <c r="D165" s="141"/>
      <c r="E165" s="141"/>
      <c r="F165" s="141"/>
      <c r="G165" s="141"/>
      <c r="H165" s="141"/>
      <c r="I165" s="141"/>
      <c r="J165" s="141"/>
      <c r="K165" s="141"/>
      <c r="L165" s="141"/>
      <c r="M165" s="141"/>
      <c r="N165" s="141"/>
      <c r="O165" s="141"/>
      <c r="P165" s="92"/>
      <c r="R165" s="140"/>
      <c r="T165" s="140"/>
      <c r="U165" s="46"/>
      <c r="V165" s="46"/>
      <c r="W165" s="46"/>
      <c r="X165" s="46"/>
      <c r="Y165" s="46"/>
    </row>
    <row r="166" spans="1:25" ht="15.75" customHeight="1">
      <c r="A166" s="141"/>
      <c r="B166" s="141"/>
      <c r="C166" s="141"/>
      <c r="D166" s="141"/>
      <c r="E166" s="141"/>
      <c r="F166" s="141"/>
      <c r="G166" s="141"/>
      <c r="H166" s="141"/>
      <c r="I166" s="141"/>
      <c r="J166" s="141"/>
      <c r="K166" s="141"/>
      <c r="L166" s="141"/>
      <c r="M166" s="141"/>
      <c r="N166" s="141"/>
      <c r="O166" s="141"/>
      <c r="P166" s="92"/>
      <c r="R166" s="140"/>
      <c r="T166" s="140"/>
      <c r="U166" s="46"/>
      <c r="V166" s="46"/>
      <c r="W166" s="46"/>
      <c r="X166" s="46"/>
      <c r="Y166" s="46"/>
    </row>
    <row r="167" spans="1:25" ht="15.75" customHeight="1">
      <c r="A167" s="141"/>
      <c r="B167" s="141"/>
      <c r="C167" s="141"/>
      <c r="D167" s="141"/>
      <c r="E167" s="141"/>
      <c r="F167" s="141"/>
      <c r="G167" s="141"/>
      <c r="H167" s="141"/>
      <c r="I167" s="141"/>
      <c r="J167" s="141"/>
      <c r="K167" s="141"/>
      <c r="L167" s="141"/>
      <c r="M167" s="141"/>
      <c r="N167" s="141"/>
      <c r="O167" s="141"/>
      <c r="P167" s="92"/>
      <c r="R167" s="140"/>
      <c r="T167" s="140"/>
      <c r="U167" s="46"/>
      <c r="V167" s="46"/>
      <c r="W167" s="46"/>
      <c r="X167" s="46"/>
      <c r="Y167" s="46"/>
    </row>
    <row r="168" spans="1:25" ht="15.75" customHeight="1">
      <c r="A168" s="141"/>
      <c r="B168" s="141"/>
      <c r="C168" s="141"/>
      <c r="D168" s="141"/>
      <c r="E168" s="141"/>
      <c r="F168" s="141"/>
      <c r="G168" s="141"/>
      <c r="H168" s="141"/>
      <c r="I168" s="141"/>
      <c r="J168" s="141"/>
      <c r="K168" s="141"/>
      <c r="L168" s="141"/>
      <c r="M168" s="141"/>
      <c r="N168" s="141"/>
      <c r="O168" s="141"/>
      <c r="P168" s="92"/>
      <c r="R168" s="140"/>
      <c r="T168" s="140"/>
      <c r="U168" s="46"/>
      <c r="V168" s="46"/>
      <c r="W168" s="46"/>
      <c r="X168" s="46"/>
      <c r="Y168" s="46"/>
    </row>
    <row r="169" spans="1:25" ht="15.75" customHeight="1">
      <c r="A169" s="141"/>
      <c r="B169" s="141"/>
      <c r="C169" s="141"/>
      <c r="D169" s="141"/>
      <c r="E169" s="141"/>
      <c r="F169" s="141"/>
      <c r="G169" s="141"/>
      <c r="H169" s="141"/>
      <c r="I169" s="141"/>
      <c r="J169" s="141"/>
      <c r="K169" s="141"/>
      <c r="L169" s="141"/>
      <c r="M169" s="141"/>
      <c r="N169" s="141"/>
      <c r="O169" s="141"/>
      <c r="P169" s="92"/>
      <c r="R169" s="140"/>
      <c r="T169" s="140"/>
      <c r="U169" s="46"/>
      <c r="V169" s="46"/>
      <c r="W169" s="46"/>
      <c r="X169" s="46"/>
      <c r="Y169" s="46"/>
    </row>
    <row r="170" spans="1:25" ht="15.75" customHeight="1">
      <c r="A170" s="141"/>
      <c r="B170" s="141"/>
      <c r="C170" s="141"/>
      <c r="D170" s="141"/>
      <c r="E170" s="141"/>
      <c r="F170" s="141"/>
      <c r="G170" s="141"/>
      <c r="H170" s="141"/>
      <c r="I170" s="141"/>
      <c r="J170" s="141"/>
      <c r="K170" s="141"/>
      <c r="L170" s="141"/>
      <c r="M170" s="141"/>
      <c r="N170" s="141"/>
      <c r="O170" s="141"/>
      <c r="P170" s="92"/>
      <c r="R170" s="140"/>
      <c r="T170" s="140"/>
      <c r="U170" s="46"/>
      <c r="V170" s="46"/>
      <c r="W170" s="46"/>
      <c r="X170" s="46"/>
      <c r="Y170" s="46"/>
    </row>
    <row r="171" spans="1:25" ht="15.75" customHeight="1">
      <c r="A171" s="141"/>
      <c r="B171" s="141"/>
      <c r="C171" s="141"/>
      <c r="D171" s="141"/>
      <c r="E171" s="141"/>
      <c r="F171" s="141"/>
      <c r="G171" s="141"/>
      <c r="H171" s="141"/>
      <c r="I171" s="141"/>
      <c r="J171" s="141"/>
      <c r="K171" s="141"/>
      <c r="L171" s="141"/>
      <c r="M171" s="141"/>
      <c r="N171" s="141"/>
      <c r="O171" s="141"/>
      <c r="P171" s="92"/>
      <c r="R171" s="140"/>
      <c r="T171" s="140"/>
      <c r="U171" s="46"/>
      <c r="V171" s="46"/>
      <c r="W171" s="46"/>
      <c r="X171" s="46"/>
      <c r="Y171" s="46"/>
    </row>
    <row r="172" spans="1:25" ht="15.75" customHeight="1">
      <c r="A172" s="141"/>
      <c r="B172" s="141"/>
      <c r="C172" s="141"/>
      <c r="D172" s="141"/>
      <c r="E172" s="141"/>
      <c r="F172" s="141"/>
      <c r="G172" s="141"/>
      <c r="H172" s="141"/>
      <c r="I172" s="141"/>
      <c r="J172" s="141"/>
      <c r="K172" s="141"/>
      <c r="L172" s="141"/>
      <c r="M172" s="141"/>
      <c r="N172" s="141"/>
      <c r="O172" s="141"/>
      <c r="P172" s="92"/>
      <c r="R172" s="140"/>
      <c r="T172" s="140"/>
      <c r="U172" s="46"/>
      <c r="V172" s="46"/>
      <c r="W172" s="46"/>
      <c r="X172" s="46"/>
      <c r="Y172" s="46"/>
    </row>
    <row r="173" spans="1:25" ht="15.75" customHeight="1">
      <c r="A173" s="141"/>
      <c r="B173" s="141"/>
      <c r="C173" s="141"/>
      <c r="D173" s="141"/>
      <c r="E173" s="141"/>
      <c r="F173" s="141"/>
      <c r="G173" s="141"/>
      <c r="H173" s="141"/>
      <c r="I173" s="141"/>
      <c r="J173" s="141"/>
      <c r="K173" s="141"/>
      <c r="L173" s="141"/>
      <c r="M173" s="141"/>
      <c r="N173" s="141"/>
      <c r="O173" s="141"/>
      <c r="P173" s="92"/>
      <c r="R173" s="140"/>
      <c r="T173" s="140"/>
      <c r="U173" s="46"/>
      <c r="V173" s="46"/>
      <c r="W173" s="46"/>
      <c r="X173" s="46"/>
      <c r="Y173" s="46"/>
    </row>
    <row r="174" spans="1:25" ht="15.75" customHeight="1">
      <c r="A174" s="141"/>
      <c r="B174" s="141"/>
      <c r="C174" s="141"/>
      <c r="D174" s="141"/>
      <c r="E174" s="141"/>
      <c r="F174" s="141"/>
      <c r="G174" s="141"/>
      <c r="H174" s="141"/>
      <c r="I174" s="141"/>
      <c r="J174" s="141"/>
      <c r="K174" s="141"/>
      <c r="L174" s="141"/>
      <c r="M174" s="141"/>
      <c r="N174" s="141"/>
      <c r="O174" s="141"/>
      <c r="P174" s="92"/>
      <c r="R174" s="140"/>
      <c r="T174" s="140"/>
      <c r="U174" s="46"/>
      <c r="V174" s="46"/>
      <c r="W174" s="46"/>
      <c r="X174" s="46"/>
      <c r="Y174" s="46"/>
    </row>
    <row r="175" spans="1:25" ht="15.75" customHeight="1">
      <c r="A175" s="141"/>
      <c r="B175" s="141"/>
      <c r="C175" s="141"/>
      <c r="D175" s="141"/>
      <c r="E175" s="141"/>
      <c r="F175" s="141"/>
      <c r="G175" s="141"/>
      <c r="H175" s="141"/>
      <c r="I175" s="141"/>
      <c r="J175" s="141"/>
      <c r="K175" s="141"/>
      <c r="L175" s="141"/>
      <c r="M175" s="141"/>
      <c r="N175" s="141"/>
      <c r="O175" s="141"/>
      <c r="P175" s="92"/>
      <c r="R175" s="140"/>
      <c r="T175" s="140"/>
      <c r="U175" s="46"/>
      <c r="V175" s="46"/>
      <c r="W175" s="46"/>
      <c r="X175" s="46"/>
      <c r="Y175" s="46"/>
    </row>
    <row r="176" spans="1:25" ht="15.75" customHeight="1">
      <c r="A176" s="141"/>
      <c r="B176" s="141"/>
      <c r="C176" s="141"/>
      <c r="D176" s="141"/>
      <c r="E176" s="141"/>
      <c r="F176" s="141"/>
      <c r="G176" s="141"/>
      <c r="H176" s="141"/>
      <c r="I176" s="141"/>
      <c r="J176" s="141"/>
      <c r="K176" s="141"/>
      <c r="L176" s="141"/>
      <c r="M176" s="141"/>
      <c r="N176" s="141"/>
      <c r="O176" s="141"/>
      <c r="P176" s="92"/>
      <c r="R176" s="140"/>
      <c r="T176" s="140"/>
      <c r="U176" s="46"/>
      <c r="V176" s="46"/>
      <c r="W176" s="46"/>
      <c r="X176" s="46"/>
      <c r="Y176" s="46"/>
    </row>
    <row r="177" spans="1:25" ht="15.75" customHeight="1">
      <c r="A177" s="141"/>
      <c r="B177" s="141"/>
      <c r="C177" s="141"/>
      <c r="D177" s="141"/>
      <c r="E177" s="141"/>
      <c r="F177" s="141"/>
      <c r="G177" s="141"/>
      <c r="H177" s="141"/>
      <c r="I177" s="141"/>
      <c r="J177" s="141"/>
      <c r="K177" s="141"/>
      <c r="L177" s="141"/>
      <c r="M177" s="141"/>
      <c r="N177" s="141"/>
      <c r="O177" s="141"/>
      <c r="P177" s="92"/>
      <c r="R177" s="140"/>
      <c r="T177" s="140"/>
      <c r="U177" s="46"/>
      <c r="V177" s="46"/>
      <c r="W177" s="46"/>
      <c r="X177" s="46"/>
      <c r="Y177" s="46"/>
    </row>
    <row r="178" spans="1:25" ht="15.75" customHeight="1">
      <c r="A178" s="141"/>
      <c r="B178" s="141"/>
      <c r="C178" s="141"/>
      <c r="D178" s="141"/>
      <c r="E178" s="141"/>
      <c r="F178" s="141"/>
      <c r="G178" s="141"/>
      <c r="H178" s="141"/>
      <c r="I178" s="141"/>
      <c r="J178" s="141"/>
      <c r="K178" s="141"/>
      <c r="L178" s="141"/>
      <c r="M178" s="141"/>
      <c r="N178" s="141"/>
      <c r="O178" s="141"/>
      <c r="P178" s="92"/>
      <c r="R178" s="140"/>
      <c r="T178" s="140"/>
      <c r="U178" s="46"/>
      <c r="V178" s="46"/>
      <c r="W178" s="46"/>
      <c r="X178" s="46"/>
      <c r="Y178" s="46"/>
    </row>
    <row r="179" spans="1:25" ht="15.75" customHeight="1">
      <c r="A179" s="141"/>
      <c r="B179" s="141"/>
      <c r="C179" s="141"/>
      <c r="D179" s="141"/>
      <c r="E179" s="141"/>
      <c r="F179" s="141"/>
      <c r="G179" s="141"/>
      <c r="H179" s="141"/>
      <c r="I179" s="141"/>
      <c r="J179" s="141"/>
      <c r="K179" s="141"/>
      <c r="L179" s="141"/>
      <c r="M179" s="141"/>
      <c r="N179" s="141"/>
      <c r="O179" s="141"/>
      <c r="P179" s="92"/>
      <c r="R179" s="140"/>
      <c r="T179" s="140"/>
      <c r="U179" s="46"/>
      <c r="V179" s="46"/>
      <c r="W179" s="46"/>
      <c r="X179" s="46"/>
      <c r="Y179" s="46"/>
    </row>
    <row r="180" spans="1:25" ht="15.75" customHeight="1">
      <c r="A180" s="141"/>
      <c r="B180" s="141"/>
      <c r="C180" s="141"/>
      <c r="D180" s="141"/>
      <c r="E180" s="141"/>
      <c r="F180" s="141"/>
      <c r="G180" s="141"/>
      <c r="H180" s="141"/>
      <c r="I180" s="141"/>
      <c r="J180" s="141"/>
      <c r="K180" s="141"/>
      <c r="L180" s="141"/>
      <c r="M180" s="141"/>
      <c r="N180" s="141"/>
      <c r="O180" s="141"/>
      <c r="P180" s="92"/>
      <c r="R180" s="140"/>
      <c r="T180" s="140"/>
      <c r="U180" s="46"/>
      <c r="V180" s="46"/>
      <c r="W180" s="46"/>
      <c r="X180" s="46"/>
      <c r="Y180" s="46"/>
    </row>
    <row r="181" spans="1:25" ht="15.75" customHeight="1">
      <c r="A181" s="141"/>
      <c r="B181" s="141"/>
      <c r="C181" s="141"/>
      <c r="D181" s="141"/>
      <c r="E181" s="141"/>
      <c r="F181" s="141"/>
      <c r="G181" s="141"/>
      <c r="H181" s="141"/>
      <c r="I181" s="141"/>
      <c r="J181" s="141"/>
      <c r="K181" s="141"/>
      <c r="L181" s="141"/>
      <c r="M181" s="141"/>
      <c r="N181" s="141"/>
      <c r="O181" s="141"/>
      <c r="P181" s="92"/>
      <c r="R181" s="140"/>
      <c r="T181" s="140"/>
      <c r="U181" s="46"/>
      <c r="V181" s="46"/>
      <c r="W181" s="46"/>
      <c r="X181" s="46"/>
      <c r="Y181" s="46"/>
    </row>
    <row r="182" spans="1:25" ht="15.75" customHeight="1">
      <c r="A182" s="141"/>
      <c r="B182" s="141"/>
      <c r="C182" s="141"/>
      <c r="D182" s="141"/>
      <c r="E182" s="141"/>
      <c r="F182" s="141"/>
      <c r="G182" s="141"/>
      <c r="H182" s="141"/>
      <c r="I182" s="141"/>
      <c r="J182" s="141"/>
      <c r="K182" s="141"/>
      <c r="L182" s="141"/>
      <c r="M182" s="141"/>
      <c r="N182" s="141"/>
      <c r="O182" s="141"/>
      <c r="P182" s="92"/>
      <c r="R182" s="140"/>
      <c r="T182" s="140"/>
      <c r="U182" s="46"/>
      <c r="V182" s="46"/>
      <c r="W182" s="46"/>
      <c r="X182" s="46"/>
      <c r="Y182" s="46"/>
    </row>
    <row r="183" spans="1:25" ht="15.75" customHeight="1">
      <c r="A183" s="141"/>
      <c r="B183" s="141"/>
      <c r="C183" s="141"/>
      <c r="D183" s="141"/>
      <c r="E183" s="141"/>
      <c r="F183" s="141"/>
      <c r="G183" s="141"/>
      <c r="H183" s="141"/>
      <c r="I183" s="141"/>
      <c r="J183" s="141"/>
      <c r="K183" s="141"/>
      <c r="L183" s="141"/>
      <c r="M183" s="141"/>
      <c r="N183" s="141"/>
      <c r="O183" s="141"/>
      <c r="P183" s="92"/>
      <c r="R183" s="140"/>
      <c r="T183" s="140"/>
      <c r="U183" s="46"/>
      <c r="V183" s="46"/>
      <c r="W183" s="46"/>
      <c r="X183" s="46"/>
      <c r="Y183" s="46"/>
    </row>
    <row r="184" spans="1:25" ht="15.75" customHeight="1">
      <c r="A184" s="141"/>
      <c r="B184" s="141"/>
      <c r="C184" s="141"/>
      <c r="D184" s="141"/>
      <c r="E184" s="141"/>
      <c r="F184" s="141"/>
      <c r="G184" s="141"/>
      <c r="H184" s="141"/>
      <c r="I184" s="141"/>
      <c r="J184" s="141"/>
      <c r="K184" s="141"/>
      <c r="L184" s="141"/>
      <c r="M184" s="141"/>
      <c r="N184" s="141"/>
      <c r="O184" s="141"/>
      <c r="P184" s="92"/>
      <c r="R184" s="140"/>
      <c r="T184" s="140"/>
      <c r="U184" s="46"/>
      <c r="V184" s="46"/>
      <c r="W184" s="46"/>
      <c r="X184" s="46"/>
      <c r="Y184" s="46"/>
    </row>
    <row r="185" spans="1:25" ht="15.75" customHeight="1">
      <c r="A185" s="141"/>
      <c r="B185" s="141"/>
      <c r="C185" s="141"/>
      <c r="D185" s="141"/>
      <c r="E185" s="141"/>
      <c r="F185" s="141"/>
      <c r="G185" s="141"/>
      <c r="H185" s="141"/>
      <c r="I185" s="141"/>
      <c r="J185" s="141"/>
      <c r="K185" s="141"/>
      <c r="L185" s="141"/>
      <c r="M185" s="141"/>
      <c r="N185" s="141"/>
      <c r="O185" s="141"/>
      <c r="P185" s="92"/>
      <c r="R185" s="140"/>
      <c r="T185" s="140"/>
      <c r="U185" s="46"/>
      <c r="V185" s="46"/>
      <c r="W185" s="46"/>
      <c r="X185" s="46"/>
      <c r="Y185" s="46"/>
    </row>
    <row r="186" spans="1:25" ht="15.75" customHeight="1">
      <c r="A186" s="141"/>
      <c r="B186" s="141"/>
      <c r="C186" s="141"/>
      <c r="D186" s="141"/>
      <c r="E186" s="141"/>
      <c r="F186" s="141"/>
      <c r="G186" s="141"/>
      <c r="H186" s="141"/>
      <c r="I186" s="141"/>
      <c r="J186" s="141"/>
      <c r="K186" s="141"/>
      <c r="L186" s="141"/>
      <c r="M186" s="141"/>
      <c r="N186" s="141"/>
      <c r="O186" s="141"/>
      <c r="P186" s="92"/>
      <c r="R186" s="140"/>
      <c r="T186" s="140"/>
      <c r="U186" s="46"/>
      <c r="V186" s="46"/>
      <c r="W186" s="46"/>
      <c r="X186" s="46"/>
      <c r="Y186" s="46"/>
    </row>
    <row r="187" spans="1:25" ht="15.75" customHeight="1">
      <c r="A187" s="141"/>
      <c r="B187" s="141"/>
      <c r="C187" s="141"/>
      <c r="D187" s="141"/>
      <c r="E187" s="141"/>
      <c r="F187" s="141"/>
      <c r="G187" s="141"/>
      <c r="H187" s="141"/>
      <c r="I187" s="141"/>
      <c r="J187" s="141"/>
      <c r="K187" s="141"/>
      <c r="L187" s="141"/>
      <c r="M187" s="141"/>
      <c r="N187" s="141"/>
      <c r="O187" s="141"/>
      <c r="P187" s="92"/>
      <c r="R187" s="140"/>
      <c r="T187" s="140"/>
      <c r="U187" s="46"/>
      <c r="V187" s="46"/>
      <c r="W187" s="46"/>
      <c r="X187" s="46"/>
      <c r="Y187" s="46"/>
    </row>
    <row r="188" spans="1:25" ht="15.75" customHeight="1">
      <c r="A188" s="141"/>
      <c r="B188" s="141"/>
      <c r="C188" s="141"/>
      <c r="D188" s="141"/>
      <c r="E188" s="141"/>
      <c r="F188" s="141"/>
      <c r="G188" s="141"/>
      <c r="H188" s="141"/>
      <c r="I188" s="141"/>
      <c r="J188" s="141"/>
      <c r="K188" s="141"/>
      <c r="L188" s="141"/>
      <c r="M188" s="141"/>
      <c r="N188" s="141"/>
      <c r="O188" s="141"/>
      <c r="P188" s="92"/>
      <c r="R188" s="140"/>
      <c r="T188" s="140"/>
      <c r="U188" s="46"/>
      <c r="V188" s="46"/>
      <c r="W188" s="46"/>
      <c r="X188" s="46"/>
      <c r="Y188" s="46"/>
    </row>
    <row r="189" spans="1:25" ht="15.75" customHeight="1">
      <c r="A189" s="141"/>
      <c r="B189" s="141"/>
      <c r="C189" s="141"/>
      <c r="D189" s="141"/>
      <c r="E189" s="141"/>
      <c r="F189" s="141"/>
      <c r="G189" s="141"/>
      <c r="H189" s="141"/>
      <c r="I189" s="141"/>
      <c r="J189" s="141"/>
      <c r="K189" s="141"/>
      <c r="L189" s="141"/>
      <c r="M189" s="141"/>
      <c r="N189" s="141"/>
      <c r="O189" s="141"/>
      <c r="P189" s="92"/>
      <c r="R189" s="140"/>
      <c r="T189" s="140"/>
      <c r="U189" s="46"/>
      <c r="V189" s="46"/>
      <c r="W189" s="46"/>
      <c r="X189" s="46"/>
      <c r="Y189" s="46"/>
    </row>
    <row r="190" spans="1:25" ht="15.75" customHeight="1">
      <c r="A190" s="141"/>
      <c r="B190" s="141"/>
      <c r="C190" s="141"/>
      <c r="D190" s="141"/>
      <c r="E190" s="141"/>
      <c r="F190" s="141"/>
      <c r="G190" s="141"/>
      <c r="H190" s="141"/>
      <c r="I190" s="141"/>
      <c r="J190" s="141"/>
      <c r="K190" s="141"/>
      <c r="L190" s="141"/>
      <c r="M190" s="141"/>
      <c r="N190" s="141"/>
      <c r="O190" s="141"/>
      <c r="P190" s="92"/>
      <c r="R190" s="140"/>
      <c r="T190" s="140"/>
      <c r="U190" s="46"/>
      <c r="V190" s="46"/>
      <c r="W190" s="46"/>
      <c r="X190" s="46"/>
      <c r="Y190" s="46"/>
    </row>
    <row r="191" spans="1:25" ht="15.75" customHeight="1">
      <c r="A191" s="141"/>
      <c r="B191" s="141"/>
      <c r="C191" s="141"/>
      <c r="D191" s="141"/>
      <c r="E191" s="141"/>
      <c r="F191" s="141"/>
      <c r="G191" s="141"/>
      <c r="H191" s="141"/>
      <c r="I191" s="141"/>
      <c r="J191" s="141"/>
      <c r="K191" s="141"/>
      <c r="L191" s="141"/>
      <c r="M191" s="141"/>
      <c r="N191" s="141"/>
      <c r="O191" s="141"/>
      <c r="P191" s="92"/>
      <c r="R191" s="140"/>
      <c r="T191" s="140"/>
      <c r="U191" s="46"/>
      <c r="V191" s="46"/>
      <c r="W191" s="46"/>
      <c r="X191" s="46"/>
      <c r="Y191" s="46"/>
    </row>
    <row r="192" spans="1:25" ht="15.75" customHeight="1">
      <c r="A192" s="141"/>
      <c r="B192" s="141"/>
      <c r="C192" s="141"/>
      <c r="D192" s="141"/>
      <c r="E192" s="141"/>
      <c r="F192" s="141"/>
      <c r="G192" s="141"/>
      <c r="H192" s="141"/>
      <c r="I192" s="141"/>
      <c r="J192" s="141"/>
      <c r="K192" s="141"/>
      <c r="L192" s="141"/>
      <c r="M192" s="141"/>
      <c r="N192" s="141"/>
      <c r="O192" s="141"/>
      <c r="P192" s="92"/>
      <c r="R192" s="140"/>
      <c r="T192" s="140"/>
      <c r="U192" s="46"/>
      <c r="V192" s="46"/>
      <c r="W192" s="46"/>
      <c r="X192" s="46"/>
      <c r="Y192" s="46"/>
    </row>
    <row r="193" spans="1:25" ht="15.75" customHeight="1">
      <c r="A193" s="141"/>
      <c r="B193" s="141"/>
      <c r="C193" s="141"/>
      <c r="D193" s="141"/>
      <c r="E193" s="141"/>
      <c r="F193" s="141"/>
      <c r="G193" s="141"/>
      <c r="H193" s="141"/>
      <c r="I193" s="141"/>
      <c r="J193" s="141"/>
      <c r="K193" s="141"/>
      <c r="L193" s="141"/>
      <c r="M193" s="141"/>
      <c r="N193" s="141"/>
      <c r="O193" s="141"/>
      <c r="P193" s="92"/>
      <c r="R193" s="140"/>
      <c r="T193" s="140"/>
      <c r="U193" s="46"/>
      <c r="V193" s="46"/>
      <c r="W193" s="46"/>
      <c r="X193" s="46"/>
      <c r="Y193" s="46"/>
    </row>
    <row r="194" spans="1:25" ht="15.75" customHeight="1">
      <c r="A194" s="141"/>
      <c r="B194" s="141"/>
      <c r="C194" s="141"/>
      <c r="D194" s="141"/>
      <c r="E194" s="141"/>
      <c r="F194" s="141"/>
      <c r="G194" s="141"/>
      <c r="H194" s="141"/>
      <c r="I194" s="141"/>
      <c r="J194" s="141"/>
      <c r="K194" s="141"/>
      <c r="L194" s="141"/>
      <c r="M194" s="141"/>
      <c r="N194" s="141"/>
      <c r="O194" s="141"/>
      <c r="P194" s="92"/>
      <c r="R194" s="140"/>
      <c r="T194" s="140"/>
      <c r="U194" s="46"/>
      <c r="V194" s="46"/>
      <c r="W194" s="46"/>
      <c r="X194" s="46"/>
      <c r="Y194" s="46"/>
    </row>
    <row r="195" spans="1:25" ht="15.75" customHeight="1">
      <c r="A195" s="141"/>
      <c r="B195" s="141"/>
      <c r="C195" s="141"/>
      <c r="D195" s="141"/>
      <c r="E195" s="141"/>
      <c r="F195" s="141"/>
      <c r="G195" s="141"/>
      <c r="H195" s="141"/>
      <c r="I195" s="141"/>
      <c r="J195" s="141"/>
      <c r="K195" s="141"/>
      <c r="L195" s="141"/>
      <c r="M195" s="141"/>
      <c r="N195" s="141"/>
      <c r="O195" s="141"/>
      <c r="P195" s="92"/>
      <c r="R195" s="140"/>
      <c r="T195" s="140"/>
      <c r="U195" s="46"/>
      <c r="V195" s="46"/>
      <c r="W195" s="46"/>
      <c r="X195" s="46"/>
      <c r="Y195" s="46"/>
    </row>
    <row r="196" spans="1:25" ht="15.75" customHeight="1">
      <c r="A196" s="141"/>
      <c r="B196" s="141"/>
      <c r="C196" s="141"/>
      <c r="D196" s="141"/>
      <c r="E196" s="141"/>
      <c r="F196" s="141"/>
      <c r="G196" s="141"/>
      <c r="H196" s="141"/>
      <c r="I196" s="141"/>
      <c r="J196" s="141"/>
      <c r="K196" s="141"/>
      <c r="L196" s="141"/>
      <c r="M196" s="141"/>
      <c r="N196" s="141"/>
      <c r="O196" s="141"/>
      <c r="P196" s="92"/>
      <c r="R196" s="140"/>
      <c r="T196" s="140"/>
      <c r="U196" s="46"/>
      <c r="V196" s="46"/>
      <c r="W196" s="46"/>
      <c r="X196" s="46"/>
      <c r="Y196" s="46"/>
    </row>
    <row r="197" spans="1:25" ht="15.75" customHeight="1">
      <c r="A197" s="141"/>
      <c r="B197" s="141"/>
      <c r="C197" s="141"/>
      <c r="D197" s="141"/>
      <c r="E197" s="141"/>
      <c r="F197" s="141"/>
      <c r="G197" s="141"/>
      <c r="H197" s="141"/>
      <c r="I197" s="141"/>
      <c r="J197" s="141"/>
      <c r="K197" s="141"/>
      <c r="L197" s="141"/>
      <c r="M197" s="141"/>
      <c r="N197" s="141"/>
      <c r="O197" s="141"/>
      <c r="P197" s="92"/>
      <c r="R197" s="140"/>
      <c r="T197" s="140"/>
      <c r="U197" s="46"/>
      <c r="V197" s="46"/>
      <c r="W197" s="46"/>
      <c r="X197" s="46"/>
      <c r="Y197" s="46"/>
    </row>
    <row r="198" spans="1:25" ht="15.75" customHeight="1">
      <c r="A198" s="141"/>
      <c r="B198" s="141"/>
      <c r="C198" s="141"/>
      <c r="D198" s="141"/>
      <c r="E198" s="141"/>
      <c r="F198" s="141"/>
      <c r="G198" s="141"/>
      <c r="H198" s="141"/>
      <c r="I198" s="141"/>
      <c r="J198" s="141"/>
      <c r="K198" s="141"/>
      <c r="L198" s="141"/>
      <c r="M198" s="141"/>
      <c r="N198" s="141"/>
      <c r="O198" s="141"/>
      <c r="P198" s="92"/>
      <c r="R198" s="140"/>
      <c r="T198" s="140"/>
      <c r="U198" s="46"/>
      <c r="V198" s="46"/>
      <c r="W198" s="46"/>
      <c r="X198" s="46"/>
      <c r="Y198" s="46"/>
    </row>
    <row r="199" spans="1:25" ht="15.75" customHeight="1">
      <c r="A199" s="141"/>
      <c r="B199" s="141"/>
      <c r="C199" s="141"/>
      <c r="D199" s="141"/>
      <c r="E199" s="141"/>
      <c r="F199" s="141"/>
      <c r="G199" s="141"/>
      <c r="H199" s="141"/>
      <c r="I199" s="141"/>
      <c r="J199" s="141"/>
      <c r="K199" s="141"/>
      <c r="L199" s="141"/>
      <c r="M199" s="141"/>
      <c r="N199" s="141"/>
      <c r="O199" s="141"/>
      <c r="P199" s="92"/>
      <c r="R199" s="140"/>
      <c r="T199" s="140"/>
      <c r="U199" s="46"/>
      <c r="V199" s="46"/>
      <c r="W199" s="46"/>
      <c r="X199" s="46"/>
      <c r="Y199" s="46"/>
    </row>
    <row r="200" spans="1:25" ht="15.75" customHeight="1">
      <c r="A200" s="141"/>
      <c r="B200" s="141"/>
      <c r="C200" s="141"/>
      <c r="D200" s="141"/>
      <c r="E200" s="141"/>
      <c r="F200" s="141"/>
      <c r="G200" s="141"/>
      <c r="H200" s="141"/>
      <c r="I200" s="141"/>
      <c r="J200" s="141"/>
      <c r="K200" s="141"/>
      <c r="L200" s="141"/>
      <c r="M200" s="141"/>
      <c r="N200" s="141"/>
      <c r="O200" s="141"/>
      <c r="P200" s="92"/>
      <c r="R200" s="140"/>
      <c r="T200" s="140"/>
      <c r="U200" s="46"/>
      <c r="V200" s="46"/>
      <c r="W200" s="46"/>
      <c r="X200" s="46"/>
      <c r="Y200" s="46"/>
    </row>
    <row r="201" spans="1:25" ht="15.75" customHeight="1">
      <c r="A201" s="141"/>
      <c r="B201" s="141"/>
      <c r="C201" s="141"/>
      <c r="D201" s="141"/>
      <c r="E201" s="141"/>
      <c r="F201" s="141"/>
      <c r="G201" s="141"/>
      <c r="H201" s="141"/>
      <c r="I201" s="141"/>
      <c r="J201" s="141"/>
      <c r="K201" s="141"/>
      <c r="L201" s="141"/>
      <c r="M201" s="141"/>
      <c r="N201" s="141"/>
      <c r="O201" s="141"/>
      <c r="P201" s="92"/>
      <c r="R201" s="140"/>
      <c r="T201" s="140"/>
      <c r="U201" s="46"/>
      <c r="V201" s="46"/>
      <c r="W201" s="46"/>
      <c r="X201" s="46"/>
      <c r="Y201" s="46"/>
    </row>
    <row r="202" spans="1:25" ht="15.75" customHeight="1">
      <c r="A202" s="141"/>
      <c r="B202" s="141"/>
      <c r="C202" s="141"/>
      <c r="D202" s="141"/>
      <c r="E202" s="141"/>
      <c r="F202" s="141"/>
      <c r="G202" s="141"/>
      <c r="H202" s="141"/>
      <c r="I202" s="141"/>
      <c r="J202" s="141"/>
      <c r="K202" s="141"/>
      <c r="L202" s="141"/>
      <c r="M202" s="141"/>
      <c r="N202" s="141"/>
      <c r="O202" s="141"/>
      <c r="P202" s="92"/>
      <c r="R202" s="140"/>
      <c r="T202" s="140"/>
      <c r="U202" s="46"/>
      <c r="V202" s="46"/>
      <c r="W202" s="46"/>
      <c r="X202" s="46"/>
      <c r="Y202" s="46"/>
    </row>
    <row r="203" spans="1:25" ht="15.75" customHeight="1">
      <c r="A203" s="141"/>
      <c r="B203" s="141"/>
      <c r="C203" s="141"/>
      <c r="D203" s="141"/>
      <c r="E203" s="141"/>
      <c r="F203" s="141"/>
      <c r="G203" s="141"/>
      <c r="H203" s="141"/>
      <c r="I203" s="141"/>
      <c r="J203" s="141"/>
      <c r="K203" s="141"/>
      <c r="L203" s="141"/>
      <c r="M203" s="141"/>
      <c r="N203" s="141"/>
      <c r="O203" s="141"/>
      <c r="P203" s="92"/>
      <c r="R203" s="140"/>
      <c r="T203" s="140"/>
      <c r="U203" s="46"/>
      <c r="V203" s="46"/>
      <c r="W203" s="46"/>
      <c r="X203" s="46"/>
      <c r="Y203" s="46"/>
    </row>
    <row r="204" spans="1:25" ht="15.75" customHeight="1">
      <c r="A204" s="141"/>
      <c r="B204" s="141"/>
      <c r="C204" s="141"/>
      <c r="D204" s="141"/>
      <c r="E204" s="141"/>
      <c r="F204" s="141"/>
      <c r="G204" s="141"/>
      <c r="H204" s="141"/>
      <c r="I204" s="141"/>
      <c r="J204" s="141"/>
      <c r="K204" s="141"/>
      <c r="L204" s="141"/>
      <c r="M204" s="141"/>
      <c r="N204" s="141"/>
      <c r="O204" s="141"/>
      <c r="P204" s="92"/>
      <c r="R204" s="140"/>
      <c r="T204" s="140"/>
      <c r="U204" s="46"/>
      <c r="V204" s="46"/>
      <c r="W204" s="46"/>
      <c r="X204" s="46"/>
      <c r="Y204" s="46"/>
    </row>
    <row r="205" spans="1:25" ht="15.75" customHeight="1">
      <c r="A205" s="141"/>
      <c r="B205" s="141"/>
      <c r="C205" s="141"/>
      <c r="D205" s="141"/>
      <c r="E205" s="141"/>
      <c r="F205" s="141"/>
      <c r="G205" s="141"/>
      <c r="H205" s="141"/>
      <c r="I205" s="141"/>
      <c r="J205" s="141"/>
      <c r="K205" s="141"/>
      <c r="L205" s="141"/>
      <c r="M205" s="141"/>
      <c r="N205" s="141"/>
      <c r="O205" s="141"/>
      <c r="P205" s="92"/>
      <c r="R205" s="140"/>
      <c r="T205" s="140"/>
      <c r="U205" s="46"/>
      <c r="V205" s="46"/>
      <c r="W205" s="46"/>
      <c r="X205" s="46"/>
      <c r="Y205" s="46"/>
    </row>
    <row r="206" spans="1:25" ht="15.75" customHeight="1">
      <c r="A206" s="141"/>
      <c r="B206" s="141"/>
      <c r="C206" s="141"/>
      <c r="D206" s="141"/>
      <c r="E206" s="141"/>
      <c r="F206" s="141"/>
      <c r="G206" s="141"/>
      <c r="H206" s="141"/>
      <c r="I206" s="141"/>
      <c r="J206" s="141"/>
      <c r="K206" s="141"/>
      <c r="L206" s="141"/>
      <c r="M206" s="141"/>
      <c r="N206" s="141"/>
      <c r="O206" s="141"/>
      <c r="P206" s="92"/>
      <c r="R206" s="140"/>
      <c r="T206" s="140"/>
      <c r="U206" s="46"/>
      <c r="V206" s="46"/>
      <c r="W206" s="46"/>
      <c r="X206" s="46"/>
      <c r="Y206" s="46"/>
    </row>
    <row r="207" spans="1:25" ht="15.75" customHeight="1">
      <c r="A207" s="141"/>
      <c r="B207" s="141"/>
      <c r="C207" s="141"/>
      <c r="D207" s="141"/>
      <c r="E207" s="141"/>
      <c r="F207" s="141"/>
      <c r="G207" s="141"/>
      <c r="H207" s="141"/>
      <c r="I207" s="141"/>
      <c r="J207" s="141"/>
      <c r="K207" s="141"/>
      <c r="L207" s="141"/>
      <c r="M207" s="141"/>
      <c r="N207" s="141"/>
      <c r="O207" s="141"/>
      <c r="P207" s="92"/>
      <c r="R207" s="140"/>
      <c r="T207" s="140"/>
      <c r="U207" s="46"/>
      <c r="V207" s="46"/>
      <c r="W207" s="46"/>
      <c r="X207" s="46"/>
      <c r="Y207" s="46"/>
    </row>
    <row r="208" spans="1:25" ht="15.75" customHeight="1">
      <c r="A208" s="141"/>
      <c r="B208" s="141"/>
      <c r="C208" s="141"/>
      <c r="D208" s="141"/>
      <c r="E208" s="141"/>
      <c r="F208" s="141"/>
      <c r="G208" s="141"/>
      <c r="H208" s="141"/>
      <c r="I208" s="141"/>
      <c r="J208" s="141"/>
      <c r="K208" s="141"/>
      <c r="L208" s="141"/>
      <c r="M208" s="141"/>
      <c r="N208" s="141"/>
      <c r="O208" s="141"/>
      <c r="P208" s="92"/>
      <c r="R208" s="140"/>
      <c r="T208" s="140"/>
      <c r="U208" s="46"/>
      <c r="V208" s="46"/>
      <c r="W208" s="46"/>
      <c r="X208" s="46"/>
      <c r="Y208" s="46"/>
    </row>
    <row r="209" spans="1:25" ht="15.75" customHeight="1">
      <c r="A209" s="141"/>
      <c r="B209" s="141"/>
      <c r="C209" s="141"/>
      <c r="D209" s="141"/>
      <c r="E209" s="141"/>
      <c r="F209" s="141"/>
      <c r="G209" s="141"/>
      <c r="H209" s="141"/>
      <c r="I209" s="141"/>
      <c r="J209" s="141"/>
      <c r="K209" s="141"/>
      <c r="L209" s="141"/>
      <c r="M209" s="141"/>
      <c r="N209" s="141"/>
      <c r="O209" s="141"/>
      <c r="P209" s="92"/>
      <c r="R209" s="140"/>
      <c r="T209" s="140"/>
      <c r="U209" s="46"/>
      <c r="V209" s="46"/>
      <c r="W209" s="46"/>
      <c r="X209" s="46"/>
      <c r="Y209" s="46"/>
    </row>
    <row r="210" spans="1:25" ht="15.75" customHeight="1">
      <c r="A210" s="141"/>
      <c r="B210" s="141"/>
      <c r="C210" s="141"/>
      <c r="D210" s="141"/>
      <c r="E210" s="141"/>
      <c r="F210" s="141"/>
      <c r="G210" s="141"/>
      <c r="H210" s="141"/>
      <c r="I210" s="141"/>
      <c r="J210" s="141"/>
      <c r="K210" s="141"/>
      <c r="L210" s="141"/>
      <c r="M210" s="141"/>
      <c r="N210" s="141"/>
      <c r="O210" s="141"/>
      <c r="P210" s="92"/>
      <c r="R210" s="140"/>
      <c r="T210" s="140"/>
      <c r="U210" s="46"/>
      <c r="V210" s="46"/>
      <c r="W210" s="46"/>
      <c r="X210" s="46"/>
      <c r="Y210" s="46"/>
    </row>
    <row r="211" spans="1:25" ht="15.75" customHeight="1">
      <c r="A211" s="141"/>
      <c r="B211" s="141"/>
      <c r="C211" s="141"/>
      <c r="D211" s="141"/>
      <c r="E211" s="141"/>
      <c r="F211" s="141"/>
      <c r="G211" s="141"/>
      <c r="H211" s="141"/>
      <c r="I211" s="141"/>
      <c r="J211" s="141"/>
      <c r="K211" s="141"/>
      <c r="L211" s="141"/>
      <c r="M211" s="141"/>
      <c r="N211" s="141"/>
      <c r="O211" s="141"/>
      <c r="P211" s="92"/>
      <c r="R211" s="140"/>
      <c r="T211" s="140"/>
      <c r="U211" s="46"/>
      <c r="V211" s="46"/>
      <c r="W211" s="46"/>
      <c r="X211" s="46"/>
      <c r="Y211" s="46"/>
    </row>
    <row r="212" spans="1:25" ht="15.75" customHeight="1">
      <c r="A212" s="141"/>
      <c r="B212" s="141"/>
      <c r="C212" s="141"/>
      <c r="D212" s="141"/>
      <c r="E212" s="141"/>
      <c r="F212" s="141"/>
      <c r="G212" s="141"/>
      <c r="H212" s="141"/>
      <c r="I212" s="141"/>
      <c r="J212" s="141"/>
      <c r="K212" s="141"/>
      <c r="L212" s="141"/>
      <c r="M212" s="141"/>
      <c r="N212" s="141"/>
      <c r="O212" s="141"/>
      <c r="P212" s="92"/>
      <c r="R212" s="140"/>
      <c r="T212" s="140"/>
      <c r="U212" s="46"/>
      <c r="V212" s="46"/>
      <c r="W212" s="46"/>
      <c r="X212" s="46"/>
      <c r="Y212" s="46"/>
    </row>
    <row r="213" spans="1:25" ht="15.75" customHeight="1">
      <c r="A213" s="141"/>
      <c r="B213" s="141"/>
      <c r="C213" s="141"/>
      <c r="D213" s="141"/>
      <c r="E213" s="141"/>
      <c r="F213" s="141"/>
      <c r="G213" s="141"/>
      <c r="H213" s="141"/>
      <c r="I213" s="141"/>
      <c r="J213" s="141"/>
      <c r="K213" s="141"/>
      <c r="L213" s="141"/>
      <c r="M213" s="141"/>
      <c r="N213" s="141"/>
      <c r="O213" s="141"/>
      <c r="P213" s="92"/>
      <c r="R213" s="140"/>
      <c r="T213" s="140"/>
      <c r="U213" s="46"/>
      <c r="V213" s="46"/>
      <c r="W213" s="46"/>
      <c r="X213" s="46"/>
      <c r="Y213" s="46"/>
    </row>
    <row r="214" spans="1:25" ht="15.75" customHeight="1">
      <c r="A214" s="141"/>
      <c r="B214" s="141"/>
      <c r="C214" s="141"/>
      <c r="D214" s="141"/>
      <c r="E214" s="141"/>
      <c r="F214" s="141"/>
      <c r="G214" s="141"/>
      <c r="H214" s="141"/>
      <c r="I214" s="141"/>
      <c r="J214" s="141"/>
      <c r="K214" s="141"/>
      <c r="L214" s="141"/>
      <c r="M214" s="141"/>
      <c r="N214" s="141"/>
      <c r="O214" s="141"/>
      <c r="P214" s="92"/>
      <c r="R214" s="140"/>
      <c r="T214" s="140"/>
      <c r="U214" s="46"/>
      <c r="V214" s="46"/>
      <c r="W214" s="46"/>
      <c r="X214" s="46"/>
      <c r="Y214" s="46"/>
    </row>
    <row r="215" spans="1:25" ht="15.75" customHeight="1">
      <c r="A215" s="141"/>
      <c r="B215" s="141"/>
      <c r="C215" s="141"/>
      <c r="D215" s="141"/>
      <c r="E215" s="141"/>
      <c r="F215" s="141"/>
      <c r="G215" s="141"/>
      <c r="H215" s="141"/>
      <c r="I215" s="141"/>
      <c r="J215" s="141"/>
      <c r="K215" s="141"/>
      <c r="L215" s="141"/>
      <c r="M215" s="141"/>
      <c r="N215" s="141"/>
      <c r="O215" s="141"/>
      <c r="P215" s="92"/>
      <c r="R215" s="140"/>
      <c r="T215" s="140"/>
      <c r="U215" s="46"/>
      <c r="V215" s="46"/>
      <c r="W215" s="46"/>
      <c r="X215" s="46"/>
      <c r="Y215" s="46"/>
    </row>
    <row r="216" spans="1:25" ht="15.75" customHeight="1">
      <c r="A216" s="141"/>
      <c r="B216" s="141"/>
      <c r="C216" s="141"/>
      <c r="D216" s="141"/>
      <c r="E216" s="141"/>
      <c r="F216" s="141"/>
      <c r="G216" s="141"/>
      <c r="H216" s="141"/>
      <c r="I216" s="141"/>
      <c r="J216" s="141"/>
      <c r="K216" s="141"/>
      <c r="L216" s="141"/>
      <c r="M216" s="141"/>
      <c r="N216" s="141"/>
      <c r="O216" s="141"/>
      <c r="P216" s="92"/>
      <c r="R216" s="140"/>
      <c r="T216" s="140"/>
      <c r="U216" s="46"/>
      <c r="V216" s="46"/>
      <c r="W216" s="46"/>
      <c r="X216" s="46"/>
      <c r="Y216" s="46"/>
    </row>
    <row r="217" spans="1:25" ht="15.75" customHeight="1">
      <c r="A217" s="141"/>
      <c r="B217" s="141"/>
      <c r="C217" s="141"/>
      <c r="D217" s="141"/>
      <c r="E217" s="141"/>
      <c r="F217" s="141"/>
      <c r="G217" s="141"/>
      <c r="H217" s="141"/>
      <c r="I217" s="141"/>
      <c r="J217" s="141"/>
      <c r="K217" s="141"/>
      <c r="L217" s="141"/>
      <c r="M217" s="141"/>
      <c r="N217" s="141"/>
      <c r="O217" s="141"/>
      <c r="P217" s="92"/>
      <c r="R217" s="140"/>
      <c r="T217" s="140"/>
      <c r="U217" s="46"/>
      <c r="V217" s="46"/>
      <c r="W217" s="46"/>
      <c r="X217" s="46"/>
      <c r="Y217" s="46"/>
    </row>
    <row r="218" spans="1:25" ht="15.75" customHeight="1">
      <c r="A218" s="141"/>
      <c r="B218" s="141"/>
      <c r="C218" s="141"/>
      <c r="D218" s="141"/>
      <c r="E218" s="141"/>
      <c r="F218" s="141"/>
      <c r="G218" s="141"/>
      <c r="H218" s="141"/>
      <c r="I218" s="141"/>
      <c r="J218" s="141"/>
      <c r="K218" s="141"/>
      <c r="L218" s="141"/>
      <c r="M218" s="141"/>
      <c r="N218" s="141"/>
      <c r="O218" s="141"/>
      <c r="P218" s="92"/>
      <c r="R218" s="140"/>
      <c r="T218" s="140"/>
      <c r="U218" s="46"/>
      <c r="V218" s="46"/>
      <c r="W218" s="46"/>
      <c r="X218" s="46"/>
      <c r="Y218" s="46"/>
    </row>
    <row r="219" spans="1:25" ht="15.75" customHeight="1">
      <c r="A219" s="141"/>
      <c r="B219" s="141"/>
      <c r="C219" s="141"/>
      <c r="D219" s="141"/>
      <c r="E219" s="141"/>
      <c r="F219" s="141"/>
      <c r="G219" s="141"/>
      <c r="H219" s="141"/>
      <c r="I219" s="141"/>
      <c r="J219" s="141"/>
      <c r="K219" s="141"/>
      <c r="L219" s="141"/>
      <c r="M219" s="141"/>
      <c r="N219" s="141"/>
      <c r="O219" s="141"/>
      <c r="P219" s="92"/>
      <c r="R219" s="140"/>
      <c r="T219" s="140"/>
      <c r="U219" s="46"/>
      <c r="V219" s="46"/>
      <c r="W219" s="46"/>
      <c r="X219" s="46"/>
      <c r="Y219" s="46"/>
    </row>
    <row r="220" spans="1:25" ht="15.75" customHeight="1">
      <c r="A220" s="141"/>
      <c r="B220" s="141"/>
      <c r="C220" s="141"/>
      <c r="D220" s="141"/>
      <c r="E220" s="141"/>
      <c r="F220" s="141"/>
      <c r="G220" s="141"/>
      <c r="H220" s="141"/>
      <c r="I220" s="141"/>
      <c r="J220" s="141"/>
      <c r="K220" s="141"/>
      <c r="L220" s="141"/>
      <c r="M220" s="141"/>
      <c r="N220" s="141"/>
      <c r="O220" s="141"/>
      <c r="P220" s="92"/>
      <c r="R220" s="140"/>
      <c r="T220" s="140"/>
      <c r="U220" s="46"/>
      <c r="V220" s="46"/>
      <c r="W220" s="46"/>
      <c r="X220" s="46"/>
      <c r="Y220" s="46"/>
    </row>
    <row r="221" spans="1:25" ht="15.75" customHeight="1">
      <c r="A221" s="141"/>
      <c r="B221" s="141"/>
      <c r="C221" s="141"/>
      <c r="D221" s="141"/>
      <c r="E221" s="141"/>
      <c r="F221" s="141"/>
      <c r="G221" s="141"/>
      <c r="H221" s="141"/>
      <c r="I221" s="141"/>
      <c r="J221" s="141"/>
      <c r="K221" s="141"/>
      <c r="L221" s="141"/>
      <c r="M221" s="141"/>
      <c r="N221" s="141"/>
      <c r="O221" s="141"/>
      <c r="P221" s="92"/>
      <c r="R221" s="140"/>
      <c r="T221" s="140"/>
      <c r="U221" s="46"/>
      <c r="V221" s="46"/>
      <c r="W221" s="46"/>
      <c r="X221" s="46"/>
      <c r="Y221" s="46"/>
    </row>
    <row r="222" spans="1:25" ht="15.75" customHeight="1">
      <c r="A222" s="141"/>
      <c r="B222" s="141"/>
      <c r="C222" s="141"/>
      <c r="D222" s="141"/>
      <c r="E222" s="141"/>
      <c r="F222" s="141"/>
      <c r="G222" s="141"/>
      <c r="H222" s="141"/>
      <c r="I222" s="141"/>
      <c r="J222" s="141"/>
      <c r="K222" s="141"/>
      <c r="L222" s="141"/>
      <c r="M222" s="141"/>
      <c r="N222" s="141"/>
      <c r="O222" s="141"/>
      <c r="P222" s="92"/>
      <c r="R222" s="140"/>
      <c r="T222" s="140"/>
      <c r="U222" s="46"/>
      <c r="V222" s="46"/>
      <c r="W222" s="46"/>
      <c r="X222" s="46"/>
      <c r="Y222" s="46"/>
    </row>
    <row r="223" spans="1:25" ht="15.75" customHeight="1">
      <c r="A223" s="141"/>
      <c r="B223" s="141"/>
      <c r="C223" s="141"/>
      <c r="D223" s="141"/>
      <c r="E223" s="141"/>
      <c r="F223" s="141"/>
      <c r="G223" s="141"/>
      <c r="H223" s="141"/>
      <c r="I223" s="141"/>
      <c r="J223" s="141"/>
      <c r="K223" s="141"/>
      <c r="L223" s="141"/>
      <c r="M223" s="141"/>
      <c r="N223" s="141"/>
      <c r="O223" s="141"/>
      <c r="P223" s="92"/>
      <c r="R223" s="140"/>
      <c r="T223" s="140"/>
      <c r="U223" s="46"/>
      <c r="V223" s="46"/>
      <c r="W223" s="46"/>
      <c r="X223" s="46"/>
      <c r="Y223" s="46"/>
    </row>
    <row r="224" spans="1:25" ht="15.75" customHeight="1">
      <c r="A224" s="141"/>
      <c r="B224" s="141"/>
      <c r="C224" s="141"/>
      <c r="D224" s="141"/>
      <c r="E224" s="141"/>
      <c r="F224" s="141"/>
      <c r="G224" s="141"/>
      <c r="H224" s="141"/>
      <c r="I224" s="141"/>
      <c r="J224" s="141"/>
      <c r="K224" s="141"/>
      <c r="L224" s="141"/>
      <c r="M224" s="141"/>
      <c r="N224" s="141"/>
      <c r="O224" s="141"/>
      <c r="P224" s="92"/>
      <c r="R224" s="140"/>
      <c r="T224" s="140"/>
      <c r="U224" s="46"/>
      <c r="V224" s="46"/>
      <c r="W224" s="46"/>
      <c r="X224" s="46"/>
      <c r="Y224" s="46"/>
    </row>
    <row r="225" spans="1:25" ht="15.75" customHeight="1">
      <c r="A225" s="141"/>
      <c r="B225" s="141"/>
      <c r="C225" s="141"/>
      <c r="D225" s="141"/>
      <c r="E225" s="141"/>
      <c r="F225" s="141"/>
      <c r="G225" s="141"/>
      <c r="H225" s="141"/>
      <c r="I225" s="141"/>
      <c r="J225" s="141"/>
      <c r="K225" s="141"/>
      <c r="L225" s="141"/>
      <c r="M225" s="141"/>
      <c r="N225" s="141"/>
      <c r="O225" s="141"/>
      <c r="P225" s="92"/>
      <c r="R225" s="140"/>
      <c r="T225" s="140"/>
      <c r="U225" s="46"/>
      <c r="V225" s="46"/>
      <c r="W225" s="46"/>
      <c r="X225" s="46"/>
      <c r="Y225" s="46"/>
    </row>
    <row r="226" spans="1:25" ht="15.75" customHeight="1">
      <c r="A226" s="141"/>
      <c r="B226" s="141"/>
      <c r="C226" s="141"/>
      <c r="D226" s="141"/>
      <c r="E226" s="141"/>
      <c r="F226" s="141"/>
      <c r="G226" s="141"/>
      <c r="H226" s="141"/>
      <c r="I226" s="141"/>
      <c r="J226" s="141"/>
      <c r="K226" s="141"/>
      <c r="L226" s="141"/>
      <c r="M226" s="141"/>
      <c r="N226" s="141"/>
      <c r="O226" s="141"/>
      <c r="P226" s="92"/>
      <c r="R226" s="140"/>
      <c r="T226" s="140"/>
      <c r="U226" s="46"/>
      <c r="V226" s="46"/>
      <c r="W226" s="46"/>
      <c r="X226" s="46"/>
      <c r="Y226" s="46"/>
    </row>
    <row r="227" spans="1:25" ht="15.75" customHeight="1">
      <c r="A227" s="141"/>
      <c r="B227" s="141"/>
      <c r="C227" s="141"/>
      <c r="D227" s="141"/>
      <c r="E227" s="141"/>
      <c r="F227" s="141"/>
      <c r="G227" s="141"/>
      <c r="H227" s="141"/>
      <c r="I227" s="141"/>
      <c r="J227" s="141"/>
      <c r="K227" s="141"/>
      <c r="L227" s="141"/>
      <c r="M227" s="141"/>
      <c r="N227" s="141"/>
      <c r="O227" s="141"/>
      <c r="P227" s="92"/>
      <c r="R227" s="140"/>
      <c r="T227" s="140"/>
      <c r="U227" s="46"/>
      <c r="V227" s="46"/>
      <c r="W227" s="46"/>
      <c r="X227" s="46"/>
      <c r="Y227" s="46"/>
    </row>
    <row r="228" spans="1:25" ht="15.75" customHeight="1">
      <c r="A228" s="141"/>
      <c r="B228" s="141"/>
      <c r="C228" s="141"/>
      <c r="D228" s="141"/>
      <c r="E228" s="141"/>
      <c r="F228" s="141"/>
      <c r="G228" s="141"/>
      <c r="H228" s="141"/>
      <c r="I228" s="141"/>
      <c r="J228" s="141"/>
      <c r="K228" s="141"/>
      <c r="L228" s="141"/>
      <c r="M228" s="141"/>
      <c r="N228" s="141"/>
      <c r="O228" s="141"/>
      <c r="P228" s="92"/>
      <c r="R228" s="140"/>
      <c r="T228" s="140"/>
      <c r="U228" s="46"/>
      <c r="V228" s="46"/>
      <c r="W228" s="46"/>
      <c r="X228" s="46"/>
      <c r="Y228" s="46"/>
    </row>
    <row r="229" spans="1:25" ht="15.75" customHeight="1">
      <c r="A229" s="141"/>
      <c r="B229" s="141"/>
      <c r="C229" s="141"/>
      <c r="D229" s="141"/>
      <c r="E229" s="141"/>
      <c r="F229" s="141"/>
      <c r="G229" s="141"/>
      <c r="H229" s="141"/>
      <c r="I229" s="141"/>
      <c r="J229" s="141"/>
      <c r="K229" s="141"/>
      <c r="L229" s="141"/>
      <c r="M229" s="141"/>
      <c r="N229" s="141"/>
      <c r="O229" s="141"/>
      <c r="P229" s="92"/>
      <c r="R229" s="140"/>
      <c r="T229" s="140"/>
      <c r="U229" s="46"/>
      <c r="V229" s="46"/>
      <c r="W229" s="46"/>
      <c r="X229" s="46"/>
      <c r="Y229" s="46"/>
    </row>
    <row r="230" spans="1:25" ht="15.75" customHeight="1">
      <c r="A230" s="141"/>
      <c r="B230" s="141"/>
      <c r="C230" s="141"/>
      <c r="D230" s="141"/>
      <c r="E230" s="141"/>
      <c r="F230" s="141"/>
      <c r="G230" s="141"/>
      <c r="H230" s="141"/>
      <c r="I230" s="141"/>
      <c r="J230" s="141"/>
      <c r="K230" s="141"/>
      <c r="L230" s="141"/>
      <c r="M230" s="141"/>
      <c r="N230" s="141"/>
      <c r="O230" s="141"/>
      <c r="P230" s="92"/>
      <c r="R230" s="140"/>
      <c r="T230" s="140"/>
      <c r="U230" s="46"/>
      <c r="V230" s="46"/>
      <c r="W230" s="46"/>
      <c r="X230" s="46"/>
      <c r="Y230" s="46"/>
    </row>
    <row r="231" spans="1:25" ht="15.75" customHeight="1">
      <c r="A231" s="141"/>
      <c r="B231" s="141"/>
      <c r="C231" s="141"/>
      <c r="D231" s="141"/>
      <c r="E231" s="141"/>
      <c r="F231" s="141"/>
      <c r="G231" s="141"/>
      <c r="H231" s="141"/>
      <c r="I231" s="141"/>
      <c r="J231" s="141"/>
      <c r="K231" s="141"/>
      <c r="L231" s="141"/>
      <c r="M231" s="141"/>
      <c r="N231" s="141"/>
      <c r="O231" s="141"/>
      <c r="P231" s="92"/>
      <c r="R231" s="140"/>
      <c r="T231" s="140"/>
      <c r="U231" s="46"/>
      <c r="V231" s="46"/>
      <c r="W231" s="46"/>
      <c r="X231" s="46"/>
      <c r="Y231" s="46"/>
    </row>
    <row r="232" spans="1:25" ht="15.75" customHeight="1">
      <c r="A232" s="141"/>
      <c r="B232" s="141"/>
      <c r="C232" s="141"/>
      <c r="D232" s="141"/>
      <c r="E232" s="141"/>
      <c r="F232" s="141"/>
      <c r="G232" s="141"/>
      <c r="H232" s="141"/>
      <c r="I232" s="141"/>
      <c r="J232" s="141"/>
      <c r="K232" s="141"/>
      <c r="L232" s="141"/>
      <c r="M232" s="141"/>
      <c r="N232" s="141"/>
      <c r="O232" s="141"/>
      <c r="P232" s="92"/>
      <c r="R232" s="140"/>
      <c r="T232" s="140"/>
      <c r="U232" s="46"/>
      <c r="V232" s="46"/>
      <c r="W232" s="46"/>
      <c r="X232" s="46"/>
      <c r="Y232" s="46"/>
    </row>
    <row r="233" spans="1:25" ht="15.75" customHeight="1">
      <c r="A233" s="141"/>
      <c r="B233" s="141"/>
      <c r="C233" s="141"/>
      <c r="D233" s="141"/>
      <c r="E233" s="141"/>
      <c r="F233" s="141"/>
      <c r="G233" s="141"/>
      <c r="H233" s="141"/>
      <c r="I233" s="141"/>
      <c r="J233" s="141"/>
      <c r="K233" s="141"/>
      <c r="L233" s="141"/>
      <c r="M233" s="141"/>
      <c r="N233" s="141"/>
      <c r="O233" s="141"/>
      <c r="P233" s="92"/>
      <c r="R233" s="140"/>
      <c r="T233" s="140"/>
      <c r="U233" s="46"/>
      <c r="V233" s="46"/>
      <c r="W233" s="46"/>
      <c r="X233" s="46"/>
      <c r="Y233" s="46"/>
    </row>
    <row r="234" spans="1:25" ht="15.75" customHeight="1">
      <c r="A234" s="141"/>
      <c r="B234" s="141"/>
      <c r="C234" s="141"/>
      <c r="D234" s="141"/>
      <c r="E234" s="141"/>
      <c r="F234" s="141"/>
      <c r="G234" s="141"/>
      <c r="H234" s="141"/>
      <c r="I234" s="141"/>
      <c r="J234" s="141"/>
      <c r="K234" s="141"/>
      <c r="L234" s="141"/>
      <c r="M234" s="141"/>
      <c r="N234" s="141"/>
      <c r="O234" s="141"/>
      <c r="P234" s="92"/>
      <c r="R234" s="140"/>
      <c r="T234" s="140"/>
      <c r="U234" s="46"/>
      <c r="V234" s="46"/>
      <c r="W234" s="46"/>
      <c r="X234" s="46"/>
      <c r="Y234" s="46"/>
    </row>
    <row r="235" spans="1:25" ht="15.75" customHeight="1">
      <c r="A235" s="141"/>
      <c r="B235" s="141"/>
      <c r="C235" s="141"/>
      <c r="D235" s="141"/>
      <c r="E235" s="141"/>
      <c r="F235" s="141"/>
      <c r="G235" s="141"/>
      <c r="H235" s="141"/>
      <c r="I235" s="141"/>
      <c r="J235" s="141"/>
      <c r="K235" s="141"/>
      <c r="L235" s="141"/>
      <c r="M235" s="141"/>
      <c r="N235" s="141"/>
      <c r="O235" s="141"/>
      <c r="P235" s="92"/>
      <c r="R235" s="140"/>
      <c r="T235" s="140"/>
      <c r="U235" s="46"/>
      <c r="V235" s="46"/>
      <c r="W235" s="46"/>
      <c r="X235" s="46"/>
      <c r="Y235" s="46"/>
    </row>
    <row r="236" spans="1:25" ht="15.75" customHeight="1">
      <c r="A236" s="141"/>
      <c r="B236" s="141"/>
      <c r="C236" s="141"/>
      <c r="D236" s="141"/>
      <c r="E236" s="141"/>
      <c r="F236" s="141"/>
      <c r="G236" s="141"/>
      <c r="H236" s="141"/>
      <c r="I236" s="141"/>
      <c r="J236" s="141"/>
      <c r="K236" s="141"/>
      <c r="L236" s="141"/>
      <c r="M236" s="141"/>
      <c r="N236" s="141"/>
      <c r="O236" s="141"/>
      <c r="P236" s="92"/>
      <c r="R236" s="140"/>
      <c r="T236" s="140"/>
      <c r="U236" s="46"/>
      <c r="V236" s="46"/>
      <c r="W236" s="46"/>
      <c r="X236" s="46"/>
      <c r="Y236" s="46"/>
    </row>
    <row r="237" spans="1:25" ht="15.75" customHeight="1">
      <c r="A237" s="141"/>
      <c r="B237" s="141"/>
      <c r="C237" s="141"/>
      <c r="D237" s="141"/>
      <c r="E237" s="141"/>
      <c r="F237" s="141"/>
      <c r="G237" s="141"/>
      <c r="H237" s="141"/>
      <c r="I237" s="141"/>
      <c r="J237" s="141"/>
      <c r="K237" s="141"/>
      <c r="L237" s="141"/>
      <c r="M237" s="141"/>
      <c r="N237" s="141"/>
      <c r="O237" s="141"/>
      <c r="P237" s="92"/>
      <c r="R237" s="140"/>
      <c r="T237" s="140"/>
      <c r="U237" s="46"/>
      <c r="V237" s="46"/>
      <c r="W237" s="46"/>
      <c r="X237" s="46"/>
      <c r="Y237" s="46"/>
    </row>
    <row r="238" spans="1:25" ht="15.75" customHeight="1">
      <c r="A238" s="141"/>
      <c r="B238" s="141"/>
      <c r="C238" s="141"/>
      <c r="D238" s="141"/>
      <c r="E238" s="141"/>
      <c r="F238" s="141"/>
      <c r="G238" s="141"/>
      <c r="H238" s="141"/>
      <c r="I238" s="141"/>
      <c r="J238" s="141"/>
      <c r="K238" s="141"/>
      <c r="L238" s="141"/>
      <c r="M238" s="141"/>
      <c r="N238" s="141"/>
      <c r="O238" s="141"/>
      <c r="P238" s="92"/>
      <c r="R238" s="140"/>
      <c r="T238" s="140"/>
      <c r="U238" s="46"/>
      <c r="V238" s="46"/>
      <c r="W238" s="46"/>
      <c r="X238" s="46"/>
      <c r="Y238" s="46"/>
    </row>
    <row r="239" spans="1:25" ht="15.75" customHeight="1">
      <c r="A239" s="141"/>
      <c r="B239" s="141"/>
      <c r="C239" s="141"/>
      <c r="D239" s="141"/>
      <c r="E239" s="141"/>
      <c r="F239" s="141"/>
      <c r="G239" s="141"/>
      <c r="H239" s="141"/>
      <c r="I239" s="141"/>
      <c r="J239" s="141"/>
      <c r="K239" s="141"/>
      <c r="L239" s="141"/>
      <c r="M239" s="141"/>
      <c r="N239" s="141"/>
      <c r="O239" s="141"/>
      <c r="P239" s="92"/>
      <c r="R239" s="140"/>
      <c r="T239" s="140"/>
      <c r="U239" s="46"/>
      <c r="V239" s="46"/>
      <c r="W239" s="46"/>
      <c r="X239" s="46"/>
      <c r="Y239" s="46"/>
    </row>
    <row r="240" spans="1:25" ht="15.75" customHeight="1">
      <c r="A240" s="141"/>
      <c r="B240" s="141"/>
      <c r="C240" s="141"/>
      <c r="D240" s="141"/>
      <c r="E240" s="141"/>
      <c r="F240" s="141"/>
      <c r="G240" s="141"/>
      <c r="H240" s="141"/>
      <c r="I240" s="141"/>
      <c r="J240" s="141"/>
      <c r="K240" s="141"/>
      <c r="L240" s="141"/>
      <c r="M240" s="141"/>
      <c r="N240" s="141"/>
      <c r="O240" s="141"/>
      <c r="P240" s="92"/>
      <c r="R240" s="140"/>
      <c r="T240" s="140"/>
      <c r="U240" s="46"/>
      <c r="V240" s="46"/>
      <c r="W240" s="46"/>
      <c r="X240" s="46"/>
      <c r="Y240" s="46"/>
    </row>
    <row r="241" spans="1:25" ht="15.75" customHeight="1">
      <c r="A241" s="141"/>
      <c r="B241" s="141"/>
      <c r="C241" s="141"/>
      <c r="D241" s="141"/>
      <c r="E241" s="141"/>
      <c r="F241" s="141"/>
      <c r="G241" s="141"/>
      <c r="H241" s="141"/>
      <c r="I241" s="141"/>
      <c r="J241" s="141"/>
      <c r="K241" s="141"/>
      <c r="L241" s="141"/>
      <c r="M241" s="141"/>
      <c r="N241" s="141"/>
      <c r="O241" s="141"/>
      <c r="P241" s="92"/>
      <c r="R241" s="140"/>
      <c r="T241" s="140"/>
      <c r="U241" s="46"/>
      <c r="V241" s="46"/>
      <c r="W241" s="46"/>
      <c r="X241" s="46"/>
      <c r="Y241" s="46"/>
    </row>
    <row r="242" spans="1:25" ht="15.75" customHeight="1">
      <c r="A242" s="141"/>
      <c r="B242" s="141"/>
      <c r="C242" s="141"/>
      <c r="D242" s="141"/>
      <c r="E242" s="141"/>
      <c r="F242" s="141"/>
      <c r="G242" s="141"/>
      <c r="H242" s="141"/>
      <c r="I242" s="141"/>
      <c r="J242" s="141"/>
      <c r="K242" s="141"/>
      <c r="L242" s="141"/>
      <c r="M242" s="141"/>
      <c r="N242" s="141"/>
      <c r="O242" s="141"/>
      <c r="P242" s="92"/>
      <c r="R242" s="140"/>
      <c r="T242" s="140"/>
      <c r="U242" s="46"/>
      <c r="V242" s="46"/>
      <c r="W242" s="46"/>
      <c r="X242" s="46"/>
      <c r="Y242" s="46"/>
    </row>
    <row r="243" spans="1:25" ht="15.75" customHeight="1">
      <c r="A243" s="141"/>
      <c r="B243" s="141"/>
      <c r="C243" s="141"/>
      <c r="D243" s="141"/>
      <c r="E243" s="141"/>
      <c r="F243" s="141"/>
      <c r="G243" s="141"/>
      <c r="H243" s="141"/>
      <c r="I243" s="141"/>
      <c r="J243" s="141"/>
      <c r="K243" s="141"/>
      <c r="L243" s="141"/>
      <c r="M243" s="141"/>
      <c r="N243" s="141"/>
      <c r="O243" s="141"/>
      <c r="P243" s="92"/>
      <c r="R243" s="140"/>
      <c r="T243" s="140"/>
      <c r="U243" s="46"/>
      <c r="V243" s="46"/>
      <c r="W243" s="46"/>
      <c r="X243" s="46"/>
      <c r="Y243" s="46"/>
    </row>
    <row r="244" spans="1:25" ht="15.75" customHeight="1">
      <c r="R244" s="140"/>
      <c r="T244" s="140"/>
    </row>
    <row r="245" spans="1:25" ht="15.75" customHeight="1">
      <c r="R245" s="140"/>
      <c r="T245" s="140"/>
    </row>
    <row r="246" spans="1:25" ht="15.75" customHeight="1">
      <c r="R246" s="140"/>
      <c r="T246" s="140"/>
    </row>
    <row r="247" spans="1:25" ht="15.75" customHeight="1">
      <c r="R247" s="140"/>
      <c r="T247" s="140"/>
    </row>
    <row r="248" spans="1:25" ht="15.75" customHeight="1">
      <c r="R248" s="140"/>
      <c r="T248" s="140"/>
    </row>
    <row r="249" spans="1:25" ht="15.75" customHeight="1">
      <c r="R249" s="140"/>
      <c r="T249" s="140"/>
    </row>
    <row r="250" spans="1:25" ht="15.75" customHeight="1">
      <c r="R250" s="140"/>
      <c r="T250" s="140"/>
    </row>
    <row r="251" spans="1:25" ht="15.75" customHeight="1">
      <c r="R251" s="140"/>
      <c r="T251" s="140"/>
    </row>
    <row r="252" spans="1:25" ht="15.75" customHeight="1">
      <c r="R252" s="140"/>
      <c r="T252" s="140"/>
    </row>
    <row r="253" spans="1:25" ht="15.75" customHeight="1">
      <c r="R253" s="140"/>
      <c r="T253" s="140"/>
    </row>
    <row r="254" spans="1:25" ht="15.75" customHeight="1">
      <c r="R254" s="140"/>
      <c r="T254" s="140"/>
    </row>
    <row r="255" spans="1:25" ht="15.75" customHeight="1">
      <c r="R255" s="140"/>
      <c r="T255" s="140"/>
    </row>
    <row r="256" spans="1:25" ht="15.75" customHeight="1">
      <c r="R256" s="140"/>
      <c r="T256" s="140"/>
    </row>
    <row r="257" spans="18:20" ht="15.75" customHeight="1">
      <c r="R257" s="140"/>
      <c r="T257" s="140"/>
    </row>
    <row r="258" spans="18:20" ht="15.75" customHeight="1">
      <c r="R258" s="140"/>
      <c r="T258" s="140"/>
    </row>
    <row r="259" spans="18:20" ht="15.75" customHeight="1">
      <c r="R259" s="140"/>
      <c r="T259" s="140"/>
    </row>
    <row r="260" spans="18:20" ht="15.75" customHeight="1">
      <c r="R260" s="140"/>
      <c r="T260" s="140"/>
    </row>
    <row r="261" spans="18:20" ht="15.75" customHeight="1">
      <c r="R261" s="140"/>
      <c r="T261" s="140"/>
    </row>
    <row r="262" spans="18:20" ht="15.75" customHeight="1">
      <c r="R262" s="140"/>
      <c r="T262" s="140"/>
    </row>
    <row r="263" spans="18:20" ht="15.75" customHeight="1">
      <c r="R263" s="140"/>
      <c r="T263" s="140"/>
    </row>
    <row r="264" spans="18:20" ht="15.75" customHeight="1">
      <c r="R264" s="140"/>
      <c r="T264" s="140"/>
    </row>
    <row r="265" spans="18:20" ht="15.75" customHeight="1">
      <c r="R265" s="140"/>
      <c r="T265" s="140"/>
    </row>
    <row r="266" spans="18:20" ht="15.75" customHeight="1">
      <c r="R266" s="140"/>
      <c r="T266" s="140"/>
    </row>
    <row r="267" spans="18:20" ht="15.75" customHeight="1">
      <c r="R267" s="140"/>
      <c r="T267" s="140"/>
    </row>
    <row r="268" spans="18:20" ht="15.75" customHeight="1">
      <c r="R268" s="140"/>
      <c r="T268" s="140"/>
    </row>
    <row r="269" spans="18:20" ht="15.75" customHeight="1">
      <c r="R269" s="140"/>
      <c r="T269" s="140"/>
    </row>
    <row r="270" spans="18:20" ht="15.75" customHeight="1">
      <c r="R270" s="140"/>
      <c r="T270" s="140"/>
    </row>
    <row r="271" spans="18:20" ht="15.75" customHeight="1">
      <c r="R271" s="140"/>
      <c r="T271" s="140"/>
    </row>
    <row r="272" spans="18:20" ht="15.75" customHeight="1">
      <c r="R272" s="140"/>
      <c r="T272" s="140"/>
    </row>
    <row r="273" spans="18:20" ht="15.75" customHeight="1">
      <c r="R273" s="140"/>
      <c r="T273" s="140"/>
    </row>
    <row r="274" spans="18:20" ht="15.75" customHeight="1">
      <c r="R274" s="140"/>
      <c r="T274" s="140"/>
    </row>
    <row r="275" spans="18:20" ht="15.75" customHeight="1">
      <c r="R275" s="140"/>
      <c r="T275" s="140"/>
    </row>
    <row r="276" spans="18:20" ht="15.75" customHeight="1">
      <c r="R276" s="140"/>
      <c r="T276" s="140"/>
    </row>
    <row r="277" spans="18:20" ht="15.75" customHeight="1">
      <c r="R277" s="140"/>
      <c r="T277" s="140"/>
    </row>
    <row r="278" spans="18:20" ht="15.75" customHeight="1">
      <c r="R278" s="140"/>
      <c r="T278" s="140"/>
    </row>
    <row r="279" spans="18:20" ht="15.75" customHeight="1">
      <c r="R279" s="140"/>
      <c r="T279" s="140"/>
    </row>
    <row r="280" spans="18:20" ht="15.75" customHeight="1">
      <c r="R280" s="140"/>
      <c r="T280" s="140"/>
    </row>
    <row r="281" spans="18:20" ht="15.75" customHeight="1">
      <c r="R281" s="140"/>
      <c r="T281" s="140"/>
    </row>
    <row r="282" spans="18:20" ht="15.75" customHeight="1">
      <c r="R282" s="140"/>
      <c r="T282" s="140"/>
    </row>
    <row r="283" spans="18:20" ht="15.75" customHeight="1">
      <c r="R283" s="140"/>
      <c r="T283" s="140"/>
    </row>
    <row r="284" spans="18:20" ht="15.75" customHeight="1">
      <c r="R284" s="140"/>
      <c r="T284" s="140"/>
    </row>
    <row r="285" spans="18:20" ht="15.75" customHeight="1">
      <c r="R285" s="140"/>
      <c r="T285" s="140"/>
    </row>
    <row r="286" spans="18:20" ht="15.75" customHeight="1">
      <c r="R286" s="140"/>
      <c r="T286" s="140"/>
    </row>
    <row r="287" spans="18:20" ht="15.75" customHeight="1">
      <c r="R287" s="140"/>
      <c r="T287" s="140"/>
    </row>
    <row r="288" spans="18:20" ht="15.75" customHeight="1">
      <c r="R288" s="140"/>
      <c r="T288" s="140"/>
    </row>
    <row r="289" spans="18:20" ht="15.75" customHeight="1">
      <c r="R289" s="140"/>
      <c r="T289" s="140"/>
    </row>
    <row r="290" spans="18:20" ht="15.75" customHeight="1">
      <c r="R290" s="140"/>
      <c r="T290" s="140"/>
    </row>
    <row r="291" spans="18:20" ht="15.75" customHeight="1">
      <c r="R291" s="140"/>
      <c r="T291" s="140"/>
    </row>
    <row r="292" spans="18:20" ht="15.75" customHeight="1">
      <c r="R292" s="140"/>
      <c r="T292" s="140"/>
    </row>
    <row r="293" spans="18:20" ht="15.75" customHeight="1">
      <c r="R293" s="140"/>
      <c r="T293" s="140"/>
    </row>
    <row r="294" spans="18:20" ht="15.75" customHeight="1">
      <c r="R294" s="140"/>
      <c r="T294" s="140"/>
    </row>
    <row r="295" spans="18:20" ht="15.75" customHeight="1">
      <c r="R295" s="140"/>
      <c r="T295" s="140"/>
    </row>
    <row r="296" spans="18:20" ht="15.75" customHeight="1">
      <c r="R296" s="140"/>
      <c r="T296" s="140"/>
    </row>
    <row r="297" spans="18:20" ht="15.75" customHeight="1">
      <c r="R297" s="140"/>
      <c r="T297" s="140"/>
    </row>
    <row r="298" spans="18:20" ht="15.75" customHeight="1">
      <c r="R298" s="140"/>
      <c r="T298" s="140"/>
    </row>
    <row r="299" spans="18:20" ht="15.75" customHeight="1">
      <c r="R299" s="140"/>
      <c r="T299" s="140"/>
    </row>
    <row r="300" spans="18:20" ht="15.75" customHeight="1">
      <c r="R300" s="140"/>
      <c r="T300" s="140"/>
    </row>
    <row r="301" spans="18:20" ht="15.75" customHeight="1">
      <c r="R301" s="140"/>
      <c r="T301" s="140"/>
    </row>
    <row r="302" spans="18:20" ht="15.75" customHeight="1">
      <c r="R302" s="140"/>
      <c r="T302" s="140"/>
    </row>
    <row r="303" spans="18:20" ht="15.75" customHeight="1">
      <c r="R303" s="140"/>
      <c r="T303" s="140"/>
    </row>
    <row r="304" spans="18:20" ht="15.75" customHeight="1">
      <c r="R304" s="140"/>
      <c r="T304" s="140"/>
    </row>
    <row r="305" spans="18:20" ht="15.75" customHeight="1">
      <c r="R305" s="140"/>
      <c r="T305" s="140"/>
    </row>
    <row r="306" spans="18:20" ht="15.75" customHeight="1">
      <c r="R306" s="140"/>
      <c r="T306" s="140"/>
    </row>
    <row r="307" spans="18:20" ht="15.75" customHeight="1">
      <c r="R307" s="140"/>
      <c r="T307" s="140"/>
    </row>
    <row r="308" spans="18:20" ht="15.75" customHeight="1">
      <c r="R308" s="140"/>
      <c r="T308" s="140"/>
    </row>
    <row r="309" spans="18:20" ht="15.75" customHeight="1">
      <c r="R309" s="140"/>
      <c r="T309" s="140"/>
    </row>
    <row r="310" spans="18:20" ht="15.75" customHeight="1">
      <c r="R310" s="140"/>
      <c r="T310" s="140"/>
    </row>
    <row r="311" spans="18:20" ht="15.75" customHeight="1">
      <c r="R311" s="140"/>
      <c r="T311" s="140"/>
    </row>
    <row r="312" spans="18:20" ht="15.75" customHeight="1">
      <c r="R312" s="140"/>
      <c r="T312" s="140"/>
    </row>
    <row r="313" spans="18:20" ht="15.75" customHeight="1">
      <c r="R313" s="140"/>
      <c r="T313" s="140"/>
    </row>
    <row r="314" spans="18:20" ht="15.75" customHeight="1">
      <c r="R314" s="140"/>
      <c r="T314" s="140"/>
    </row>
    <row r="315" spans="18:20" ht="15.75" customHeight="1">
      <c r="R315" s="140"/>
      <c r="T315" s="140"/>
    </row>
    <row r="316" spans="18:20" ht="15.75" customHeight="1">
      <c r="R316" s="140"/>
      <c r="T316" s="140"/>
    </row>
    <row r="317" spans="18:20" ht="15.75" customHeight="1">
      <c r="R317" s="140"/>
      <c r="T317" s="140"/>
    </row>
    <row r="318" spans="18:20" ht="15.75" customHeight="1">
      <c r="R318" s="140"/>
      <c r="T318" s="140"/>
    </row>
    <row r="319" spans="18:20" ht="15.75" customHeight="1">
      <c r="R319" s="140"/>
      <c r="T319" s="140"/>
    </row>
    <row r="320" spans="18:20" ht="15.75" customHeight="1">
      <c r="R320" s="140"/>
      <c r="T320" s="140"/>
    </row>
    <row r="321" spans="18:20" ht="15.75" customHeight="1">
      <c r="R321" s="140"/>
      <c r="T321" s="140"/>
    </row>
    <row r="322" spans="18:20" ht="15.75" customHeight="1">
      <c r="R322" s="140"/>
      <c r="T322" s="140"/>
    </row>
    <row r="323" spans="18:20" ht="15.75" customHeight="1">
      <c r="R323" s="140"/>
      <c r="T323" s="140"/>
    </row>
    <row r="324" spans="18:20" ht="15.75" customHeight="1">
      <c r="R324" s="140"/>
      <c r="T324" s="140"/>
    </row>
    <row r="325" spans="18:20" ht="15.75" customHeight="1">
      <c r="R325" s="140"/>
      <c r="T325" s="140"/>
    </row>
    <row r="326" spans="18:20" ht="15.75" customHeight="1">
      <c r="R326" s="140"/>
      <c r="T326" s="140"/>
    </row>
    <row r="327" spans="18:20" ht="15.75" customHeight="1">
      <c r="R327" s="140"/>
      <c r="T327" s="140"/>
    </row>
    <row r="328" spans="18:20" ht="15.75" customHeight="1">
      <c r="R328" s="140"/>
      <c r="T328" s="140"/>
    </row>
    <row r="329" spans="18:20" ht="15.75" customHeight="1">
      <c r="R329" s="140"/>
      <c r="T329" s="140"/>
    </row>
    <row r="330" spans="18:20" ht="15.75" customHeight="1">
      <c r="R330" s="140"/>
      <c r="T330" s="140"/>
    </row>
    <row r="331" spans="18:20" ht="15.75" customHeight="1">
      <c r="R331" s="140"/>
      <c r="T331" s="140"/>
    </row>
    <row r="332" spans="18:20" ht="15.75" customHeight="1">
      <c r="R332" s="140"/>
      <c r="T332" s="140"/>
    </row>
    <row r="333" spans="18:20" ht="15.75" customHeight="1">
      <c r="R333" s="140"/>
      <c r="T333" s="140"/>
    </row>
    <row r="334" spans="18:20" ht="15.75" customHeight="1">
      <c r="R334" s="140"/>
      <c r="T334" s="140"/>
    </row>
    <row r="335" spans="18:20" ht="15.75" customHeight="1">
      <c r="R335" s="140"/>
      <c r="T335" s="140"/>
    </row>
    <row r="336" spans="18:20" ht="15.75" customHeight="1">
      <c r="R336" s="140"/>
      <c r="T336" s="140"/>
    </row>
    <row r="337" spans="18:20" ht="15.75" customHeight="1">
      <c r="R337" s="140"/>
      <c r="T337" s="140"/>
    </row>
    <row r="338" spans="18:20" ht="15.75" customHeight="1">
      <c r="R338" s="140"/>
      <c r="T338" s="140"/>
    </row>
    <row r="339" spans="18:20" ht="15.75" customHeight="1">
      <c r="R339" s="140"/>
      <c r="T339" s="140"/>
    </row>
    <row r="340" spans="18:20" ht="15.75" customHeight="1">
      <c r="R340" s="140"/>
      <c r="T340" s="140"/>
    </row>
    <row r="341" spans="18:20" ht="15.75" customHeight="1">
      <c r="R341" s="140"/>
      <c r="T341" s="140"/>
    </row>
    <row r="342" spans="18:20" ht="15.75" customHeight="1">
      <c r="R342" s="140"/>
      <c r="T342" s="140"/>
    </row>
    <row r="343" spans="18:20" ht="15.75" customHeight="1">
      <c r="R343" s="140"/>
      <c r="T343" s="140"/>
    </row>
    <row r="344" spans="18:20" ht="15.75" customHeight="1">
      <c r="R344" s="140"/>
      <c r="T344" s="140"/>
    </row>
    <row r="345" spans="18:20" ht="15.75" customHeight="1">
      <c r="R345" s="140"/>
      <c r="T345" s="140"/>
    </row>
    <row r="346" spans="18:20" ht="15.75" customHeight="1">
      <c r="R346" s="140"/>
      <c r="T346" s="140"/>
    </row>
    <row r="347" spans="18:20" ht="15.75" customHeight="1">
      <c r="R347" s="140"/>
      <c r="T347" s="140"/>
    </row>
    <row r="348" spans="18:20" ht="15.75" customHeight="1">
      <c r="R348" s="140"/>
      <c r="T348" s="140"/>
    </row>
    <row r="349" spans="18:20" ht="15.75" customHeight="1">
      <c r="R349" s="140"/>
      <c r="T349" s="140"/>
    </row>
    <row r="350" spans="18:20" ht="15.75" customHeight="1">
      <c r="R350" s="140"/>
      <c r="T350" s="140"/>
    </row>
    <row r="351" spans="18:20" ht="15.75" customHeight="1">
      <c r="R351" s="140"/>
      <c r="T351" s="140"/>
    </row>
    <row r="352" spans="18:20" ht="15.75" customHeight="1">
      <c r="R352" s="140"/>
      <c r="T352" s="140"/>
    </row>
    <row r="353" spans="18:20" ht="15.75" customHeight="1">
      <c r="R353" s="140"/>
      <c r="T353" s="140"/>
    </row>
    <row r="354" spans="18:20" ht="15.75" customHeight="1">
      <c r="R354" s="140"/>
      <c r="T354" s="140"/>
    </row>
    <row r="355" spans="18:20" ht="15.75" customHeight="1">
      <c r="R355" s="140"/>
      <c r="T355" s="140"/>
    </row>
    <row r="356" spans="18:20" ht="15.75" customHeight="1">
      <c r="R356" s="140"/>
      <c r="T356" s="140"/>
    </row>
    <row r="357" spans="18:20" ht="15.75" customHeight="1">
      <c r="R357" s="140"/>
      <c r="T357" s="140"/>
    </row>
    <row r="358" spans="18:20" ht="15.75" customHeight="1">
      <c r="R358" s="140"/>
      <c r="T358" s="140"/>
    </row>
    <row r="359" spans="18:20" ht="15.75" customHeight="1">
      <c r="R359" s="140"/>
      <c r="T359" s="140"/>
    </row>
    <row r="360" spans="18:20" ht="15.75" customHeight="1">
      <c r="R360" s="140"/>
      <c r="T360" s="140"/>
    </row>
    <row r="361" spans="18:20" ht="15.75" customHeight="1">
      <c r="R361" s="140"/>
      <c r="T361" s="140"/>
    </row>
    <row r="362" spans="18:20" ht="15.75" customHeight="1">
      <c r="R362" s="140"/>
      <c r="T362" s="140"/>
    </row>
    <row r="363" spans="18:20" ht="15.75" customHeight="1">
      <c r="R363" s="140"/>
      <c r="T363" s="140"/>
    </row>
    <row r="364" spans="18:20" ht="15.75" customHeight="1">
      <c r="R364" s="140"/>
      <c r="T364" s="140"/>
    </row>
    <row r="365" spans="18:20" ht="15.75" customHeight="1">
      <c r="R365" s="140"/>
      <c r="T365" s="140"/>
    </row>
    <row r="366" spans="18:20" ht="15.75" customHeight="1">
      <c r="R366" s="140"/>
      <c r="T366" s="140"/>
    </row>
    <row r="367" spans="18:20" ht="15.75" customHeight="1">
      <c r="R367" s="140"/>
      <c r="T367" s="140"/>
    </row>
    <row r="368" spans="18:20" ht="15.75" customHeight="1">
      <c r="R368" s="140"/>
      <c r="T368" s="140"/>
    </row>
    <row r="369" spans="18:20" ht="15.75" customHeight="1">
      <c r="R369" s="140"/>
      <c r="T369" s="140"/>
    </row>
    <row r="370" spans="18:20" ht="15.75" customHeight="1">
      <c r="R370" s="140"/>
      <c r="T370" s="140"/>
    </row>
    <row r="371" spans="18:20" ht="15.75" customHeight="1">
      <c r="R371" s="140"/>
      <c r="T371" s="140"/>
    </row>
    <row r="372" spans="18:20" ht="15.75" customHeight="1">
      <c r="R372" s="140"/>
      <c r="T372" s="140"/>
    </row>
    <row r="373" spans="18:20" ht="15.75" customHeight="1">
      <c r="R373" s="140"/>
      <c r="T373" s="140"/>
    </row>
    <row r="374" spans="18:20" ht="15.75" customHeight="1">
      <c r="R374" s="140"/>
      <c r="T374" s="140"/>
    </row>
    <row r="375" spans="18:20" ht="15.75" customHeight="1">
      <c r="R375" s="140"/>
      <c r="T375" s="140"/>
    </row>
    <row r="376" spans="18:20" ht="15.75" customHeight="1">
      <c r="R376" s="140"/>
      <c r="T376" s="140"/>
    </row>
    <row r="377" spans="18:20" ht="15.75" customHeight="1">
      <c r="R377" s="140"/>
      <c r="T377" s="140"/>
    </row>
    <row r="378" spans="18:20" ht="15.75" customHeight="1">
      <c r="R378" s="140"/>
      <c r="T378" s="140"/>
    </row>
    <row r="379" spans="18:20" ht="15.75" customHeight="1">
      <c r="R379" s="140"/>
      <c r="T379" s="140"/>
    </row>
    <row r="380" spans="18:20" ht="15.75" customHeight="1">
      <c r="R380" s="140"/>
      <c r="T380" s="140"/>
    </row>
    <row r="381" spans="18:20" ht="15.75" customHeight="1">
      <c r="R381" s="140"/>
      <c r="T381" s="140"/>
    </row>
    <row r="382" spans="18:20" ht="15.75" customHeight="1">
      <c r="R382" s="140"/>
      <c r="T382" s="140"/>
    </row>
    <row r="383" spans="18:20" ht="15.75" customHeight="1">
      <c r="R383" s="140"/>
      <c r="T383" s="140"/>
    </row>
    <row r="384" spans="18:20" ht="15.75" customHeight="1">
      <c r="R384" s="140"/>
      <c r="T384" s="140"/>
    </row>
    <row r="385" spans="18:20" ht="15.75" customHeight="1">
      <c r="R385" s="140"/>
      <c r="T385" s="140"/>
    </row>
    <row r="386" spans="18:20" ht="15.75" customHeight="1">
      <c r="R386" s="140"/>
      <c r="T386" s="140"/>
    </row>
    <row r="387" spans="18:20" ht="15.75" customHeight="1">
      <c r="R387" s="140"/>
      <c r="T387" s="140"/>
    </row>
    <row r="388" spans="18:20" ht="15.75" customHeight="1">
      <c r="R388" s="140"/>
      <c r="T388" s="140"/>
    </row>
    <row r="389" spans="18:20" ht="15.75" customHeight="1">
      <c r="R389" s="140"/>
      <c r="T389" s="140"/>
    </row>
    <row r="390" spans="18:20" ht="15.75" customHeight="1">
      <c r="R390" s="140"/>
      <c r="T390" s="140"/>
    </row>
    <row r="391" spans="18:20" ht="15.75" customHeight="1">
      <c r="R391" s="140"/>
      <c r="T391" s="140"/>
    </row>
    <row r="392" spans="18:20" ht="15.75" customHeight="1">
      <c r="R392" s="140"/>
      <c r="T392" s="140"/>
    </row>
    <row r="393" spans="18:20" ht="15.75" customHeight="1">
      <c r="R393" s="140"/>
      <c r="T393" s="140"/>
    </row>
    <row r="394" spans="18:20" ht="15.75" customHeight="1">
      <c r="R394" s="140"/>
      <c r="T394" s="140"/>
    </row>
    <row r="395" spans="18:20" ht="15.75" customHeight="1">
      <c r="R395" s="140"/>
      <c r="T395" s="140"/>
    </row>
    <row r="396" spans="18:20" ht="15.75" customHeight="1">
      <c r="R396" s="140"/>
      <c r="T396" s="140"/>
    </row>
    <row r="397" spans="18:20" ht="15.75" customHeight="1">
      <c r="R397" s="140"/>
      <c r="T397" s="140"/>
    </row>
    <row r="398" spans="18:20" ht="15.75" customHeight="1">
      <c r="R398" s="140"/>
      <c r="T398" s="140"/>
    </row>
    <row r="399" spans="18:20" ht="15.75" customHeight="1">
      <c r="R399" s="140"/>
      <c r="T399" s="140"/>
    </row>
    <row r="400" spans="18:20" ht="15.75" customHeight="1">
      <c r="R400" s="140"/>
      <c r="T400" s="140"/>
    </row>
    <row r="401" spans="18:20" ht="15.75" customHeight="1">
      <c r="R401" s="140"/>
      <c r="T401" s="140"/>
    </row>
    <row r="402" spans="18:20" ht="15.75" customHeight="1">
      <c r="R402" s="140"/>
      <c r="T402" s="140"/>
    </row>
    <row r="403" spans="18:20" ht="15.75" customHeight="1">
      <c r="R403" s="140"/>
      <c r="T403" s="140"/>
    </row>
    <row r="404" spans="18:20" ht="15.75" customHeight="1">
      <c r="R404" s="140"/>
      <c r="T404" s="140"/>
    </row>
    <row r="405" spans="18:20" ht="15.75" customHeight="1">
      <c r="R405" s="140"/>
      <c r="T405" s="140"/>
    </row>
    <row r="406" spans="18:20" ht="15.75" customHeight="1">
      <c r="R406" s="140"/>
      <c r="T406" s="140"/>
    </row>
    <row r="407" spans="18:20" ht="15.75" customHeight="1">
      <c r="R407" s="140"/>
      <c r="T407" s="140"/>
    </row>
    <row r="408" spans="18:20" ht="15.75" customHeight="1">
      <c r="R408" s="140"/>
      <c r="T408" s="140"/>
    </row>
    <row r="409" spans="18:20" ht="15.75" customHeight="1">
      <c r="R409" s="140"/>
      <c r="T409" s="140"/>
    </row>
    <row r="410" spans="18:20" ht="15.75" customHeight="1">
      <c r="R410" s="140"/>
      <c r="T410" s="140"/>
    </row>
    <row r="411" spans="18:20" ht="15.75" customHeight="1">
      <c r="R411" s="140"/>
      <c r="T411" s="140"/>
    </row>
    <row r="412" spans="18:20" ht="15.75" customHeight="1">
      <c r="R412" s="140"/>
      <c r="T412" s="140"/>
    </row>
    <row r="413" spans="18:20" ht="15.75" customHeight="1">
      <c r="R413" s="140"/>
      <c r="T413" s="140"/>
    </row>
    <row r="414" spans="18:20" ht="15.75" customHeight="1">
      <c r="R414" s="140"/>
      <c r="T414" s="140"/>
    </row>
    <row r="415" spans="18:20" ht="15.75" customHeight="1">
      <c r="R415" s="140"/>
      <c r="T415" s="140"/>
    </row>
    <row r="416" spans="18:20" ht="15.75" customHeight="1">
      <c r="R416" s="140"/>
      <c r="T416" s="140"/>
    </row>
    <row r="417" spans="18:20" ht="15.75" customHeight="1">
      <c r="R417" s="140"/>
      <c r="T417" s="140"/>
    </row>
    <row r="418" spans="18:20" ht="15.75" customHeight="1">
      <c r="R418" s="140"/>
      <c r="T418" s="140"/>
    </row>
    <row r="419" spans="18:20" ht="15.75" customHeight="1">
      <c r="R419" s="140"/>
      <c r="T419" s="140"/>
    </row>
    <row r="420" spans="18:20" ht="15.75" customHeight="1">
      <c r="R420" s="140"/>
      <c r="T420" s="140"/>
    </row>
    <row r="421" spans="18:20" ht="15.75" customHeight="1">
      <c r="R421" s="140"/>
      <c r="T421" s="140"/>
    </row>
    <row r="422" spans="18:20" ht="15.75" customHeight="1">
      <c r="R422" s="140"/>
      <c r="T422" s="140"/>
    </row>
    <row r="423" spans="18:20" ht="15.75" customHeight="1">
      <c r="R423" s="140"/>
      <c r="T423" s="140"/>
    </row>
    <row r="424" spans="18:20" ht="15.75" customHeight="1">
      <c r="R424" s="140"/>
      <c r="T424" s="140"/>
    </row>
    <row r="425" spans="18:20" ht="15.75" customHeight="1">
      <c r="R425" s="140"/>
      <c r="T425" s="140"/>
    </row>
    <row r="426" spans="18:20" ht="15.75" customHeight="1">
      <c r="R426" s="140"/>
      <c r="T426" s="140"/>
    </row>
    <row r="427" spans="18:20" ht="15.75" customHeight="1">
      <c r="R427" s="140"/>
      <c r="T427" s="140"/>
    </row>
    <row r="428" spans="18:20" ht="15.75" customHeight="1">
      <c r="R428" s="140"/>
      <c r="T428" s="140"/>
    </row>
    <row r="429" spans="18:20" ht="15.75" customHeight="1">
      <c r="R429" s="140"/>
      <c r="T429" s="140"/>
    </row>
    <row r="430" spans="18:20" ht="15.75" customHeight="1">
      <c r="R430" s="140"/>
      <c r="T430" s="140"/>
    </row>
    <row r="431" spans="18:20" ht="15.75" customHeight="1">
      <c r="R431" s="140"/>
      <c r="T431" s="140"/>
    </row>
    <row r="432" spans="18:20" ht="15.75" customHeight="1">
      <c r="R432" s="140"/>
      <c r="T432" s="140"/>
    </row>
    <row r="433" spans="18:20" ht="15.75" customHeight="1">
      <c r="R433" s="140"/>
      <c r="T433" s="140"/>
    </row>
    <row r="434" spans="18:20" ht="15.75" customHeight="1">
      <c r="R434" s="140"/>
      <c r="T434" s="140"/>
    </row>
    <row r="435" spans="18:20" ht="15.75" customHeight="1">
      <c r="R435" s="140"/>
      <c r="T435" s="140"/>
    </row>
    <row r="436" spans="18:20" ht="15.75" customHeight="1">
      <c r="R436" s="140"/>
      <c r="T436" s="140"/>
    </row>
    <row r="437" spans="18:20" ht="15.75" customHeight="1">
      <c r="R437" s="140"/>
      <c r="T437" s="140"/>
    </row>
    <row r="438" spans="18:20" ht="15.75" customHeight="1">
      <c r="R438" s="140"/>
      <c r="T438" s="140"/>
    </row>
    <row r="439" spans="18:20" ht="15.75" customHeight="1">
      <c r="R439" s="140"/>
      <c r="T439" s="140"/>
    </row>
    <row r="440" spans="18:20" ht="15.75" customHeight="1">
      <c r="R440" s="140"/>
      <c r="T440" s="140"/>
    </row>
    <row r="441" spans="18:20" ht="15.75" customHeight="1">
      <c r="R441" s="140"/>
      <c r="T441" s="140"/>
    </row>
    <row r="442" spans="18:20" ht="15.75" customHeight="1">
      <c r="R442" s="140"/>
      <c r="T442" s="140"/>
    </row>
    <row r="443" spans="18:20" ht="15.75" customHeight="1">
      <c r="R443" s="140"/>
      <c r="T443" s="140"/>
    </row>
    <row r="444" spans="18:20" ht="15.75" customHeight="1">
      <c r="R444" s="140"/>
      <c r="T444" s="140"/>
    </row>
    <row r="445" spans="18:20" ht="15.75" customHeight="1">
      <c r="R445" s="140"/>
      <c r="T445" s="140"/>
    </row>
    <row r="446" spans="18:20" ht="15.75" customHeight="1">
      <c r="R446" s="140"/>
      <c r="T446" s="140"/>
    </row>
    <row r="447" spans="18:20" ht="15.75" customHeight="1">
      <c r="R447" s="140"/>
      <c r="T447" s="140"/>
    </row>
    <row r="448" spans="18:20" ht="15.75" customHeight="1">
      <c r="R448" s="140"/>
      <c r="T448" s="140"/>
    </row>
    <row r="449" spans="18:20" ht="15.75" customHeight="1">
      <c r="R449" s="140"/>
      <c r="T449" s="140"/>
    </row>
    <row r="450" spans="18:20" ht="15.75" customHeight="1">
      <c r="R450" s="140"/>
      <c r="T450" s="140"/>
    </row>
    <row r="451" spans="18:20" ht="15.75" customHeight="1">
      <c r="R451" s="140"/>
      <c r="T451" s="140"/>
    </row>
    <row r="452" spans="18:20" ht="15.75" customHeight="1">
      <c r="R452" s="140"/>
      <c r="T452" s="140"/>
    </row>
    <row r="453" spans="18:20" ht="15.75" customHeight="1">
      <c r="R453" s="140"/>
      <c r="T453" s="140"/>
    </row>
    <row r="454" spans="18:20" ht="15.75" customHeight="1">
      <c r="R454" s="140"/>
      <c r="T454" s="140"/>
    </row>
    <row r="455" spans="18:20" ht="15.75" customHeight="1">
      <c r="R455" s="140"/>
      <c r="T455" s="140"/>
    </row>
    <row r="456" spans="18:20" ht="15.75" customHeight="1">
      <c r="R456" s="140"/>
      <c r="T456" s="140"/>
    </row>
    <row r="457" spans="18:20" ht="15.75" customHeight="1">
      <c r="R457" s="140"/>
      <c r="T457" s="140"/>
    </row>
    <row r="458" spans="18:20" ht="15.75" customHeight="1">
      <c r="R458" s="140"/>
      <c r="T458" s="140"/>
    </row>
    <row r="459" spans="18:20" ht="15.75" customHeight="1">
      <c r="R459" s="140"/>
      <c r="T459" s="140"/>
    </row>
    <row r="460" spans="18:20" ht="15.75" customHeight="1">
      <c r="R460" s="140"/>
      <c r="T460" s="140"/>
    </row>
    <row r="461" spans="18:20" ht="15.75" customHeight="1">
      <c r="R461" s="140"/>
      <c r="T461" s="140"/>
    </row>
    <row r="462" spans="18:20" ht="15.75" customHeight="1">
      <c r="R462" s="140"/>
      <c r="T462" s="140"/>
    </row>
    <row r="463" spans="18:20" ht="15.75" customHeight="1">
      <c r="R463" s="140"/>
      <c r="T463" s="140"/>
    </row>
    <row r="464" spans="18:20" ht="15.75" customHeight="1">
      <c r="R464" s="140"/>
      <c r="T464" s="140"/>
    </row>
    <row r="465" spans="18:20" ht="15.75" customHeight="1">
      <c r="R465" s="140"/>
      <c r="T465" s="140"/>
    </row>
    <row r="466" spans="18:20" ht="15.75" customHeight="1">
      <c r="R466" s="140"/>
      <c r="T466" s="140"/>
    </row>
    <row r="467" spans="18:20" ht="15.75" customHeight="1">
      <c r="R467" s="140"/>
      <c r="T467" s="140"/>
    </row>
    <row r="468" spans="18:20" ht="15.75" customHeight="1">
      <c r="R468" s="140"/>
      <c r="T468" s="140"/>
    </row>
    <row r="469" spans="18:20" ht="15.75" customHeight="1">
      <c r="R469" s="140"/>
      <c r="T469" s="140"/>
    </row>
    <row r="470" spans="18:20" ht="15.75" customHeight="1">
      <c r="R470" s="140"/>
      <c r="T470" s="140"/>
    </row>
    <row r="471" spans="18:20" ht="15.75" customHeight="1">
      <c r="R471" s="140"/>
      <c r="T471" s="140"/>
    </row>
    <row r="472" spans="18:20" ht="15.75" customHeight="1">
      <c r="R472" s="140"/>
      <c r="T472" s="140"/>
    </row>
    <row r="473" spans="18:20" ht="15.75" customHeight="1">
      <c r="R473" s="140"/>
      <c r="T473" s="140"/>
    </row>
    <row r="474" spans="18:20" ht="15.75" customHeight="1">
      <c r="R474" s="140"/>
      <c r="T474" s="140"/>
    </row>
    <row r="475" spans="18:20" ht="15.75" customHeight="1">
      <c r="R475" s="140"/>
      <c r="T475" s="140"/>
    </row>
    <row r="476" spans="18:20" ht="15.75" customHeight="1">
      <c r="R476" s="140"/>
      <c r="T476" s="140"/>
    </row>
    <row r="477" spans="18:20" ht="15.75" customHeight="1">
      <c r="R477" s="140"/>
      <c r="T477" s="140"/>
    </row>
    <row r="478" spans="18:20" ht="15.75" customHeight="1">
      <c r="R478" s="140"/>
      <c r="T478" s="140"/>
    </row>
    <row r="479" spans="18:20" ht="15.75" customHeight="1">
      <c r="R479" s="140"/>
      <c r="T479" s="140"/>
    </row>
    <row r="480" spans="18:20" ht="15.75" customHeight="1">
      <c r="R480" s="140"/>
      <c r="T480" s="140"/>
    </row>
    <row r="481" spans="18:20" ht="15.75" customHeight="1">
      <c r="R481" s="140"/>
      <c r="T481" s="140"/>
    </row>
    <row r="482" spans="18:20" ht="15.75" customHeight="1">
      <c r="R482" s="140"/>
      <c r="T482" s="140"/>
    </row>
    <row r="483" spans="18:20" ht="15.75" customHeight="1">
      <c r="R483" s="140"/>
      <c r="T483" s="140"/>
    </row>
    <row r="484" spans="18:20" ht="15.75" customHeight="1">
      <c r="R484" s="140"/>
      <c r="T484" s="140"/>
    </row>
    <row r="485" spans="18:20" ht="15.75" customHeight="1">
      <c r="R485" s="140"/>
      <c r="T485" s="140"/>
    </row>
    <row r="486" spans="18:20" ht="15.75" customHeight="1">
      <c r="R486" s="140"/>
      <c r="T486" s="140"/>
    </row>
    <row r="487" spans="18:20" ht="15.75" customHeight="1">
      <c r="R487" s="140"/>
      <c r="T487" s="140"/>
    </row>
    <row r="488" spans="18:20" ht="15.75" customHeight="1">
      <c r="R488" s="140"/>
      <c r="T488" s="140"/>
    </row>
    <row r="489" spans="18:20" ht="15.75" customHeight="1">
      <c r="R489" s="140"/>
      <c r="T489" s="140"/>
    </row>
    <row r="490" spans="18:20" ht="15.75" customHeight="1">
      <c r="R490" s="140"/>
      <c r="T490" s="140"/>
    </row>
    <row r="491" spans="18:20" ht="15.75" customHeight="1">
      <c r="R491" s="140"/>
      <c r="T491" s="140"/>
    </row>
    <row r="492" spans="18:20" ht="15.75" customHeight="1">
      <c r="R492" s="140"/>
      <c r="T492" s="140"/>
    </row>
    <row r="493" spans="18:20" ht="15.75" customHeight="1">
      <c r="R493" s="140"/>
      <c r="T493" s="140"/>
    </row>
    <row r="494" spans="18:20" ht="15.75" customHeight="1">
      <c r="R494" s="140"/>
      <c r="T494" s="140"/>
    </row>
    <row r="495" spans="18:20" ht="15.75" customHeight="1">
      <c r="R495" s="140"/>
      <c r="T495" s="140"/>
    </row>
    <row r="496" spans="18:20" ht="15.75" customHeight="1">
      <c r="R496" s="140"/>
      <c r="T496" s="140"/>
    </row>
    <row r="497" spans="18:20" ht="15.75" customHeight="1">
      <c r="R497" s="140"/>
      <c r="T497" s="140"/>
    </row>
    <row r="498" spans="18:20" ht="15.75" customHeight="1">
      <c r="R498" s="140"/>
      <c r="T498" s="140"/>
    </row>
    <row r="499" spans="18:20" ht="15.75" customHeight="1">
      <c r="R499" s="140"/>
      <c r="T499" s="140"/>
    </row>
    <row r="500" spans="18:20" ht="15.75" customHeight="1">
      <c r="R500" s="140"/>
      <c r="T500" s="140"/>
    </row>
    <row r="501" spans="18:20" ht="15.75" customHeight="1">
      <c r="R501" s="140"/>
      <c r="T501" s="140"/>
    </row>
    <row r="502" spans="18:20" ht="15.75" customHeight="1">
      <c r="R502" s="140"/>
      <c r="T502" s="140"/>
    </row>
    <row r="503" spans="18:20" ht="15.75" customHeight="1">
      <c r="R503" s="140"/>
      <c r="T503" s="140"/>
    </row>
    <row r="504" spans="18:20" ht="15.75" customHeight="1">
      <c r="R504" s="140"/>
      <c r="T504" s="140"/>
    </row>
    <row r="505" spans="18:20" ht="15.75" customHeight="1">
      <c r="R505" s="140"/>
      <c r="T505" s="140"/>
    </row>
    <row r="506" spans="18:20" ht="15.75" customHeight="1">
      <c r="R506" s="140"/>
      <c r="T506" s="140"/>
    </row>
    <row r="507" spans="18:20" ht="15.75" customHeight="1">
      <c r="R507" s="140"/>
      <c r="T507" s="140"/>
    </row>
    <row r="508" spans="18:20" ht="15.75" customHeight="1">
      <c r="R508" s="140"/>
      <c r="T508" s="140"/>
    </row>
    <row r="509" spans="18:20" ht="15.75" customHeight="1">
      <c r="R509" s="140"/>
      <c r="T509" s="140"/>
    </row>
    <row r="510" spans="18:20" ht="15.75" customHeight="1">
      <c r="R510" s="140"/>
      <c r="T510" s="140"/>
    </row>
    <row r="511" spans="18:20" ht="15.75" customHeight="1">
      <c r="R511" s="140"/>
      <c r="T511" s="140"/>
    </row>
    <row r="512" spans="18:20" ht="15.75" customHeight="1">
      <c r="R512" s="140"/>
      <c r="T512" s="140"/>
    </row>
    <row r="513" spans="18:20" ht="15.75" customHeight="1">
      <c r="R513" s="140"/>
      <c r="T513" s="140"/>
    </row>
    <row r="514" spans="18:20" ht="15.75" customHeight="1">
      <c r="R514" s="140"/>
      <c r="T514" s="140"/>
    </row>
    <row r="515" spans="18:20" ht="15.75" customHeight="1">
      <c r="R515" s="140"/>
      <c r="T515" s="140"/>
    </row>
    <row r="516" spans="18:20" ht="15.75" customHeight="1">
      <c r="R516" s="140"/>
      <c r="T516" s="140"/>
    </row>
    <row r="517" spans="18:20" ht="15.75" customHeight="1">
      <c r="R517" s="140"/>
      <c r="T517" s="140"/>
    </row>
    <row r="518" spans="18:20" ht="15.75" customHeight="1">
      <c r="R518" s="140"/>
      <c r="T518" s="140"/>
    </row>
    <row r="519" spans="18:20" ht="15.75" customHeight="1">
      <c r="R519" s="140"/>
      <c r="T519" s="140"/>
    </row>
    <row r="520" spans="18:20" ht="15.75" customHeight="1">
      <c r="R520" s="140"/>
      <c r="T520" s="140"/>
    </row>
    <row r="521" spans="18:20" ht="15.75" customHeight="1">
      <c r="R521" s="140"/>
      <c r="T521" s="140"/>
    </row>
    <row r="522" spans="18:20" ht="15.75" customHeight="1">
      <c r="R522" s="140"/>
      <c r="T522" s="140"/>
    </row>
    <row r="523" spans="18:20" ht="15.75" customHeight="1">
      <c r="R523" s="140"/>
      <c r="T523" s="140"/>
    </row>
    <row r="524" spans="18:20" ht="15.75" customHeight="1">
      <c r="R524" s="140"/>
      <c r="T524" s="140"/>
    </row>
    <row r="525" spans="18:20" ht="15.75" customHeight="1">
      <c r="R525" s="140"/>
      <c r="T525" s="140"/>
    </row>
    <row r="526" spans="18:20" ht="15.75" customHeight="1">
      <c r="R526" s="140"/>
      <c r="T526" s="140"/>
    </row>
    <row r="527" spans="18:20" ht="15.75" customHeight="1">
      <c r="R527" s="140"/>
      <c r="T527" s="140"/>
    </row>
    <row r="528" spans="18:20" ht="15.75" customHeight="1">
      <c r="R528" s="140"/>
      <c r="T528" s="140"/>
    </row>
    <row r="529" spans="18:20" ht="15.75" customHeight="1">
      <c r="R529" s="140"/>
      <c r="T529" s="140"/>
    </row>
    <row r="530" spans="18:20" ht="15.75" customHeight="1">
      <c r="R530" s="140"/>
      <c r="T530" s="140"/>
    </row>
    <row r="531" spans="18:20" ht="15.75" customHeight="1">
      <c r="R531" s="140"/>
      <c r="T531" s="140"/>
    </row>
    <row r="532" spans="18:20" ht="15.75" customHeight="1">
      <c r="R532" s="140"/>
      <c r="T532" s="140"/>
    </row>
    <row r="533" spans="18:20" ht="15.75" customHeight="1">
      <c r="R533" s="140"/>
      <c r="T533" s="140"/>
    </row>
    <row r="534" spans="18:20" ht="15.75" customHeight="1">
      <c r="R534" s="140"/>
      <c r="T534" s="140"/>
    </row>
    <row r="535" spans="18:20" ht="15.75" customHeight="1">
      <c r="R535" s="140"/>
      <c r="T535" s="140"/>
    </row>
    <row r="536" spans="18:20" ht="15.75" customHeight="1">
      <c r="R536" s="140"/>
      <c r="T536" s="140"/>
    </row>
    <row r="537" spans="18:20" ht="15.75" customHeight="1">
      <c r="R537" s="140"/>
      <c r="T537" s="140"/>
    </row>
    <row r="538" spans="18:20" ht="15.75" customHeight="1">
      <c r="R538" s="140"/>
      <c r="T538" s="140"/>
    </row>
    <row r="539" spans="18:20" ht="15.75" customHeight="1">
      <c r="R539" s="140"/>
      <c r="T539" s="140"/>
    </row>
    <row r="540" spans="18:20" ht="15.75" customHeight="1">
      <c r="R540" s="140"/>
      <c r="T540" s="140"/>
    </row>
    <row r="541" spans="18:20" ht="15.75" customHeight="1">
      <c r="R541" s="140"/>
      <c r="T541" s="140"/>
    </row>
    <row r="542" spans="18:20" ht="15.75" customHeight="1">
      <c r="R542" s="140"/>
      <c r="T542" s="140"/>
    </row>
    <row r="543" spans="18:20" ht="15.75" customHeight="1">
      <c r="R543" s="140"/>
      <c r="T543" s="140"/>
    </row>
    <row r="544" spans="18:20" ht="15.75" customHeight="1">
      <c r="R544" s="140"/>
      <c r="T544" s="140"/>
    </row>
    <row r="545" spans="18:20" ht="15.75" customHeight="1">
      <c r="R545" s="140"/>
      <c r="T545" s="140"/>
    </row>
    <row r="546" spans="18:20" ht="15.75" customHeight="1">
      <c r="R546" s="140"/>
      <c r="T546" s="140"/>
    </row>
    <row r="547" spans="18:20" ht="15.75" customHeight="1">
      <c r="R547" s="140"/>
      <c r="T547" s="140"/>
    </row>
    <row r="548" spans="18:20" ht="15.75" customHeight="1">
      <c r="R548" s="140"/>
      <c r="T548" s="140"/>
    </row>
    <row r="549" spans="18:20" ht="15.75" customHeight="1">
      <c r="R549" s="140"/>
      <c r="T549" s="140"/>
    </row>
    <row r="550" spans="18:20" ht="15.75" customHeight="1">
      <c r="R550" s="140"/>
      <c r="T550" s="140"/>
    </row>
    <row r="551" spans="18:20" ht="15.75" customHeight="1">
      <c r="R551" s="140"/>
      <c r="T551" s="140"/>
    </row>
    <row r="552" spans="18:20" ht="15.75" customHeight="1">
      <c r="R552" s="140"/>
      <c r="T552" s="140"/>
    </row>
    <row r="553" spans="18:20" ht="15.75" customHeight="1">
      <c r="R553" s="140"/>
      <c r="T553" s="140"/>
    </row>
    <row r="554" spans="18:20" ht="15.75" customHeight="1">
      <c r="R554" s="140"/>
      <c r="T554" s="140"/>
    </row>
    <row r="555" spans="18:20" ht="15.75" customHeight="1">
      <c r="R555" s="140"/>
      <c r="T555" s="140"/>
    </row>
    <row r="556" spans="18:20" ht="15.75" customHeight="1">
      <c r="R556" s="140"/>
      <c r="T556" s="140"/>
    </row>
    <row r="557" spans="18:20" ht="15.75" customHeight="1">
      <c r="R557" s="140"/>
      <c r="T557" s="140"/>
    </row>
    <row r="558" spans="18:20" ht="15.75" customHeight="1">
      <c r="R558" s="140"/>
      <c r="T558" s="140"/>
    </row>
    <row r="559" spans="18:20" ht="15.75" customHeight="1">
      <c r="R559" s="140"/>
      <c r="T559" s="140"/>
    </row>
    <row r="560" spans="18:20" ht="15.75" customHeight="1">
      <c r="R560" s="140"/>
      <c r="T560" s="140"/>
    </row>
    <row r="561" spans="18:20" ht="15.75" customHeight="1">
      <c r="R561" s="140"/>
      <c r="T561" s="140"/>
    </row>
    <row r="562" spans="18:20" ht="15.75" customHeight="1">
      <c r="R562" s="140"/>
      <c r="T562" s="140"/>
    </row>
    <row r="563" spans="18:20" ht="15.75" customHeight="1">
      <c r="R563" s="140"/>
      <c r="T563" s="140"/>
    </row>
    <row r="564" spans="18:20" ht="15.75" customHeight="1">
      <c r="R564" s="140"/>
      <c r="T564" s="140"/>
    </row>
    <row r="565" spans="18:20" ht="15.75" customHeight="1">
      <c r="R565" s="140"/>
      <c r="T565" s="140"/>
    </row>
    <row r="566" spans="18:20" ht="15.75" customHeight="1">
      <c r="R566" s="140"/>
      <c r="T566" s="140"/>
    </row>
    <row r="567" spans="18:20" ht="15.75" customHeight="1">
      <c r="R567" s="140"/>
      <c r="T567" s="140"/>
    </row>
    <row r="568" spans="18:20" ht="15.75" customHeight="1">
      <c r="R568" s="140"/>
      <c r="T568" s="140"/>
    </row>
    <row r="569" spans="18:20" ht="15.75" customHeight="1">
      <c r="R569" s="140"/>
      <c r="T569" s="140"/>
    </row>
    <row r="570" spans="18:20" ht="15.75" customHeight="1">
      <c r="R570" s="140"/>
      <c r="T570" s="140"/>
    </row>
    <row r="571" spans="18:20" ht="15.75" customHeight="1">
      <c r="R571" s="140"/>
      <c r="T571" s="140"/>
    </row>
    <row r="572" spans="18:20" ht="15.75" customHeight="1">
      <c r="R572" s="140"/>
      <c r="T572" s="140"/>
    </row>
    <row r="573" spans="18:20" ht="15.75" customHeight="1">
      <c r="R573" s="140"/>
      <c r="T573" s="140"/>
    </row>
    <row r="574" spans="18:20" ht="15.75" customHeight="1">
      <c r="R574" s="140"/>
      <c r="T574" s="140"/>
    </row>
    <row r="575" spans="18:20" ht="15.75" customHeight="1">
      <c r="R575" s="140"/>
      <c r="T575" s="140"/>
    </row>
    <row r="576" spans="18:20" ht="15.75" customHeight="1">
      <c r="R576" s="140"/>
      <c r="T576" s="140"/>
    </row>
    <row r="577" spans="18:20" ht="15.75" customHeight="1">
      <c r="R577" s="140"/>
      <c r="T577" s="140"/>
    </row>
    <row r="578" spans="18:20" ht="15.75" customHeight="1">
      <c r="R578" s="140"/>
      <c r="T578" s="140"/>
    </row>
    <row r="579" spans="18:20" ht="15.75" customHeight="1">
      <c r="R579" s="140"/>
      <c r="T579" s="140"/>
    </row>
    <row r="580" spans="18:20" ht="15.75" customHeight="1">
      <c r="R580" s="140"/>
      <c r="T580" s="140"/>
    </row>
    <row r="581" spans="18:20" ht="15.75" customHeight="1">
      <c r="R581" s="140"/>
      <c r="T581" s="140"/>
    </row>
    <row r="582" spans="18:20" ht="15.75" customHeight="1">
      <c r="R582" s="140"/>
      <c r="T582" s="140"/>
    </row>
    <row r="583" spans="18:20" ht="15.75" customHeight="1">
      <c r="R583" s="140"/>
      <c r="T583" s="140"/>
    </row>
    <row r="584" spans="18:20" ht="15.75" customHeight="1">
      <c r="R584" s="140"/>
      <c r="T584" s="140"/>
    </row>
    <row r="585" spans="18:20" ht="15.75" customHeight="1">
      <c r="R585" s="140"/>
      <c r="T585" s="140"/>
    </row>
    <row r="586" spans="18:20" ht="15.75" customHeight="1">
      <c r="R586" s="140"/>
      <c r="T586" s="140"/>
    </row>
    <row r="587" spans="18:20" ht="15.75" customHeight="1">
      <c r="R587" s="140"/>
      <c r="T587" s="140"/>
    </row>
    <row r="588" spans="18:20" ht="15.75" customHeight="1">
      <c r="R588" s="140"/>
      <c r="T588" s="140"/>
    </row>
    <row r="589" spans="18:20" ht="15.75" customHeight="1">
      <c r="R589" s="140"/>
      <c r="T589" s="140"/>
    </row>
    <row r="590" spans="18:20" ht="15.75" customHeight="1">
      <c r="R590" s="140"/>
      <c r="T590" s="140"/>
    </row>
    <row r="591" spans="18:20" ht="15.75" customHeight="1">
      <c r="R591" s="140"/>
      <c r="T591" s="140"/>
    </row>
    <row r="592" spans="18:20" ht="15.75" customHeight="1">
      <c r="R592" s="140"/>
      <c r="T592" s="140"/>
    </row>
    <row r="593" spans="18:20" ht="15.75" customHeight="1">
      <c r="R593" s="140"/>
      <c r="T593" s="140"/>
    </row>
    <row r="594" spans="18:20" ht="15.75" customHeight="1">
      <c r="R594" s="140"/>
      <c r="T594" s="140"/>
    </row>
    <row r="595" spans="18:20" ht="15.75" customHeight="1">
      <c r="R595" s="140"/>
      <c r="T595" s="140"/>
    </row>
    <row r="596" spans="18:20" ht="15.75" customHeight="1">
      <c r="R596" s="140"/>
      <c r="T596" s="140"/>
    </row>
    <row r="597" spans="18:20" ht="15.75" customHeight="1">
      <c r="R597" s="140"/>
      <c r="T597" s="140"/>
    </row>
    <row r="598" spans="18:20" ht="15.75" customHeight="1">
      <c r="R598" s="140"/>
      <c r="T598" s="140"/>
    </row>
    <row r="599" spans="18:20" ht="15.75" customHeight="1">
      <c r="R599" s="140"/>
      <c r="T599" s="140"/>
    </row>
    <row r="600" spans="18:20" ht="15.75" customHeight="1">
      <c r="R600" s="140"/>
      <c r="T600" s="140"/>
    </row>
    <row r="601" spans="18:20" ht="15.75" customHeight="1">
      <c r="R601" s="140"/>
      <c r="T601" s="140"/>
    </row>
    <row r="602" spans="18:20" ht="15.75" customHeight="1">
      <c r="R602" s="140"/>
      <c r="T602" s="140"/>
    </row>
    <row r="603" spans="18:20" ht="15.75" customHeight="1">
      <c r="R603" s="140"/>
      <c r="T603" s="140"/>
    </row>
    <row r="604" spans="18:20" ht="15.75" customHeight="1">
      <c r="R604" s="140"/>
      <c r="T604" s="140"/>
    </row>
    <row r="605" spans="18:20" ht="15.75" customHeight="1">
      <c r="R605" s="140"/>
      <c r="T605" s="140"/>
    </row>
    <row r="606" spans="18:20" ht="15.75" customHeight="1">
      <c r="R606" s="140"/>
      <c r="T606" s="140"/>
    </row>
    <row r="607" spans="18:20" ht="15.75" customHeight="1">
      <c r="R607" s="140"/>
      <c r="T607" s="140"/>
    </row>
    <row r="608" spans="18:20" ht="15.75" customHeight="1">
      <c r="R608" s="140"/>
      <c r="T608" s="140"/>
    </row>
    <row r="609" spans="18:20" ht="15.75" customHeight="1">
      <c r="R609" s="140"/>
      <c r="T609" s="140"/>
    </row>
    <row r="610" spans="18:20" ht="15.75" customHeight="1">
      <c r="R610" s="140"/>
      <c r="T610" s="140"/>
    </row>
    <row r="611" spans="18:20" ht="15.75" customHeight="1">
      <c r="R611" s="140"/>
      <c r="T611" s="140"/>
    </row>
    <row r="612" spans="18:20" ht="15.75" customHeight="1">
      <c r="R612" s="140"/>
      <c r="T612" s="140"/>
    </row>
    <row r="613" spans="18:20" ht="15.75" customHeight="1">
      <c r="R613" s="140"/>
      <c r="T613" s="140"/>
    </row>
    <row r="614" spans="18:20" ht="15.75" customHeight="1">
      <c r="R614" s="140"/>
      <c r="T614" s="140"/>
    </row>
    <row r="615" spans="18:20" ht="15.75" customHeight="1">
      <c r="R615" s="140"/>
      <c r="T615" s="140"/>
    </row>
    <row r="616" spans="18:20" ht="15.75" customHeight="1">
      <c r="R616" s="140"/>
      <c r="T616" s="140"/>
    </row>
    <row r="617" spans="18:20" ht="15.75" customHeight="1">
      <c r="R617" s="140"/>
      <c r="T617" s="140"/>
    </row>
    <row r="618" spans="18:20" ht="15.75" customHeight="1">
      <c r="R618" s="140"/>
      <c r="T618" s="140"/>
    </row>
    <row r="619" spans="18:20" ht="15.75" customHeight="1">
      <c r="R619" s="140"/>
      <c r="T619" s="140"/>
    </row>
    <row r="620" spans="18:20" ht="15.75" customHeight="1">
      <c r="R620" s="140"/>
      <c r="T620" s="140"/>
    </row>
    <row r="621" spans="18:20" ht="15.75" customHeight="1">
      <c r="R621" s="140"/>
      <c r="T621" s="140"/>
    </row>
    <row r="622" spans="18:20" ht="15.75" customHeight="1">
      <c r="R622" s="140"/>
      <c r="T622" s="140"/>
    </row>
    <row r="623" spans="18:20" ht="15.75" customHeight="1">
      <c r="R623" s="140"/>
      <c r="T623" s="140"/>
    </row>
    <row r="624" spans="18:20" ht="15.75" customHeight="1">
      <c r="R624" s="140"/>
      <c r="T624" s="140"/>
    </row>
    <row r="625" spans="18:20" ht="15.75" customHeight="1">
      <c r="R625" s="140"/>
      <c r="T625" s="140"/>
    </row>
    <row r="626" spans="18:20" ht="15.75" customHeight="1">
      <c r="R626" s="140"/>
      <c r="T626" s="140"/>
    </row>
    <row r="627" spans="18:20" ht="15.75" customHeight="1">
      <c r="R627" s="140"/>
      <c r="T627" s="140"/>
    </row>
    <row r="628" spans="18:20" ht="15.75" customHeight="1">
      <c r="R628" s="140"/>
      <c r="T628" s="140"/>
    </row>
    <row r="629" spans="18:20" ht="15.75" customHeight="1">
      <c r="R629" s="140"/>
      <c r="T629" s="140"/>
    </row>
    <row r="630" spans="18:20" ht="15.75" customHeight="1">
      <c r="R630" s="140"/>
      <c r="T630" s="140"/>
    </row>
    <row r="631" spans="18:20" ht="15.75" customHeight="1">
      <c r="R631" s="140"/>
      <c r="T631" s="140"/>
    </row>
    <row r="632" spans="18:20" ht="15.75" customHeight="1">
      <c r="R632" s="140"/>
      <c r="T632" s="140"/>
    </row>
    <row r="633" spans="18:20" ht="15.75" customHeight="1">
      <c r="R633" s="140"/>
      <c r="T633" s="140"/>
    </row>
    <row r="634" spans="18:20" ht="15.75" customHeight="1">
      <c r="R634" s="140"/>
      <c r="T634" s="140"/>
    </row>
    <row r="635" spans="18:20" ht="15.75" customHeight="1">
      <c r="R635" s="140"/>
      <c r="T635" s="140"/>
    </row>
    <row r="636" spans="18:20" ht="15.75" customHeight="1">
      <c r="R636" s="140"/>
      <c r="T636" s="140"/>
    </row>
    <row r="637" spans="18:20" ht="15.75" customHeight="1">
      <c r="R637" s="140"/>
      <c r="T637" s="140"/>
    </row>
    <row r="638" spans="18:20" ht="15.75" customHeight="1">
      <c r="R638" s="140"/>
      <c r="T638" s="140"/>
    </row>
    <row r="639" spans="18:20" ht="15.75" customHeight="1">
      <c r="R639" s="140"/>
      <c r="T639" s="140"/>
    </row>
    <row r="640" spans="18:20" ht="15.75" customHeight="1">
      <c r="R640" s="140"/>
      <c r="T640" s="140"/>
    </row>
    <row r="641" spans="18:20" ht="15.75" customHeight="1">
      <c r="R641" s="140"/>
      <c r="T641" s="140"/>
    </row>
    <row r="642" spans="18:20" ht="15.75" customHeight="1">
      <c r="R642" s="140"/>
      <c r="T642" s="140"/>
    </row>
    <row r="643" spans="18:20" ht="15.75" customHeight="1">
      <c r="R643" s="140"/>
      <c r="T643" s="140"/>
    </row>
    <row r="644" spans="18:20" ht="15.75" customHeight="1">
      <c r="R644" s="140"/>
      <c r="T644" s="140"/>
    </row>
    <row r="645" spans="18:20" ht="15.75" customHeight="1">
      <c r="R645" s="140"/>
      <c r="T645" s="140"/>
    </row>
    <row r="646" spans="18:20" ht="15.75" customHeight="1">
      <c r="R646" s="140"/>
      <c r="T646" s="140"/>
    </row>
    <row r="647" spans="18:20" ht="15.75" customHeight="1">
      <c r="R647" s="140"/>
      <c r="T647" s="140"/>
    </row>
    <row r="648" spans="18:20" ht="15.75" customHeight="1">
      <c r="R648" s="140"/>
      <c r="T648" s="140"/>
    </row>
    <row r="649" spans="18:20" ht="15.75" customHeight="1">
      <c r="R649" s="140"/>
      <c r="T649" s="140"/>
    </row>
    <row r="650" spans="18:20" ht="15.75" customHeight="1">
      <c r="R650" s="140"/>
      <c r="T650" s="140"/>
    </row>
    <row r="651" spans="18:20" ht="15.75" customHeight="1">
      <c r="R651" s="140"/>
      <c r="T651" s="140"/>
    </row>
    <row r="652" spans="18:20" ht="15.75" customHeight="1">
      <c r="R652" s="140"/>
      <c r="T652" s="140"/>
    </row>
    <row r="653" spans="18:20" ht="15.75" customHeight="1">
      <c r="R653" s="140"/>
      <c r="T653" s="140"/>
    </row>
    <row r="654" spans="18:20" ht="15.75" customHeight="1">
      <c r="R654" s="140"/>
      <c r="T654" s="140"/>
    </row>
    <row r="655" spans="18:20" ht="15.75" customHeight="1">
      <c r="R655" s="140"/>
      <c r="T655" s="140"/>
    </row>
    <row r="656" spans="18:20" ht="15.75" customHeight="1">
      <c r="R656" s="140"/>
      <c r="T656" s="140"/>
    </row>
    <row r="657" spans="18:20" ht="15.75" customHeight="1">
      <c r="R657" s="140"/>
      <c r="T657" s="140"/>
    </row>
    <row r="658" spans="18:20" ht="15.75" customHeight="1">
      <c r="R658" s="140"/>
      <c r="T658" s="140"/>
    </row>
    <row r="659" spans="18:20" ht="15.75" customHeight="1">
      <c r="R659" s="140"/>
      <c r="T659" s="140"/>
    </row>
    <row r="660" spans="18:20" ht="15.75" customHeight="1">
      <c r="R660" s="140"/>
      <c r="T660" s="140"/>
    </row>
    <row r="661" spans="18:20" ht="15.75" customHeight="1">
      <c r="R661" s="140"/>
      <c r="T661" s="140"/>
    </row>
    <row r="662" spans="18:20" ht="15.75" customHeight="1">
      <c r="R662" s="140"/>
      <c r="T662" s="140"/>
    </row>
    <row r="663" spans="18:20" ht="15.75" customHeight="1">
      <c r="R663" s="140"/>
      <c r="T663" s="140"/>
    </row>
    <row r="664" spans="18:20" ht="15.75" customHeight="1">
      <c r="R664" s="140"/>
      <c r="T664" s="140"/>
    </row>
    <row r="665" spans="18:20" ht="15.75" customHeight="1">
      <c r="R665" s="140"/>
      <c r="T665" s="140"/>
    </row>
    <row r="666" spans="18:20" ht="15.75" customHeight="1">
      <c r="R666" s="140"/>
      <c r="T666" s="140"/>
    </row>
    <row r="667" spans="18:20" ht="15.75" customHeight="1">
      <c r="R667" s="140"/>
      <c r="T667" s="140"/>
    </row>
    <row r="668" spans="18:20" ht="15.75" customHeight="1">
      <c r="R668" s="140"/>
      <c r="T668" s="140"/>
    </row>
    <row r="669" spans="18:20" ht="15.75" customHeight="1">
      <c r="R669" s="140"/>
      <c r="T669" s="140"/>
    </row>
    <row r="670" spans="18:20" ht="15.75" customHeight="1">
      <c r="R670" s="140"/>
      <c r="T670" s="140"/>
    </row>
    <row r="671" spans="18:20" ht="15.75" customHeight="1">
      <c r="R671" s="140"/>
      <c r="T671" s="140"/>
    </row>
    <row r="672" spans="18:20" ht="15.75" customHeight="1">
      <c r="R672" s="140"/>
      <c r="T672" s="140"/>
    </row>
    <row r="673" spans="18:20" ht="15.75" customHeight="1">
      <c r="R673" s="140"/>
      <c r="T673" s="140"/>
    </row>
    <row r="674" spans="18:20" ht="15.75" customHeight="1">
      <c r="R674" s="140"/>
      <c r="T674" s="140"/>
    </row>
    <row r="675" spans="18:20" ht="15.75" customHeight="1">
      <c r="R675" s="140"/>
      <c r="T675" s="140"/>
    </row>
    <row r="676" spans="18:20" ht="15.75" customHeight="1">
      <c r="R676" s="140"/>
      <c r="T676" s="140"/>
    </row>
    <row r="677" spans="18:20" ht="15.75" customHeight="1">
      <c r="R677" s="140"/>
      <c r="T677" s="140"/>
    </row>
    <row r="678" spans="18:20" ht="15.75" customHeight="1">
      <c r="R678" s="140"/>
      <c r="T678" s="140"/>
    </row>
    <row r="679" spans="18:20" ht="15.75" customHeight="1">
      <c r="R679" s="140"/>
      <c r="T679" s="140"/>
    </row>
    <row r="680" spans="18:20" ht="15.75" customHeight="1">
      <c r="R680" s="140"/>
      <c r="T680" s="140"/>
    </row>
    <row r="681" spans="18:20" ht="15.75" customHeight="1">
      <c r="R681" s="140"/>
      <c r="T681" s="140"/>
    </row>
    <row r="682" spans="18:20" ht="15.75" customHeight="1">
      <c r="R682" s="140"/>
      <c r="T682" s="140"/>
    </row>
    <row r="683" spans="18:20" ht="15.75" customHeight="1">
      <c r="R683" s="140"/>
      <c r="T683" s="140"/>
    </row>
    <row r="684" spans="18:20" ht="15.75" customHeight="1">
      <c r="R684" s="140"/>
      <c r="T684" s="140"/>
    </row>
    <row r="685" spans="18:20" ht="15.75" customHeight="1">
      <c r="R685" s="140"/>
      <c r="T685" s="140"/>
    </row>
    <row r="686" spans="18:20" ht="15.75" customHeight="1">
      <c r="R686" s="140"/>
      <c r="T686" s="140"/>
    </row>
    <row r="687" spans="18:20" ht="15.75" customHeight="1">
      <c r="R687" s="140"/>
      <c r="T687" s="140"/>
    </row>
    <row r="688" spans="18:20" ht="15.75" customHeight="1">
      <c r="R688" s="140"/>
      <c r="T688" s="140"/>
    </row>
    <row r="689" spans="18:20" ht="15.75" customHeight="1">
      <c r="R689" s="140"/>
      <c r="T689" s="140"/>
    </row>
    <row r="690" spans="18:20" ht="15.75" customHeight="1">
      <c r="R690" s="140"/>
      <c r="T690" s="140"/>
    </row>
    <row r="691" spans="18:20" ht="15.75" customHeight="1">
      <c r="R691" s="140"/>
      <c r="T691" s="140"/>
    </row>
    <row r="692" spans="18:20" ht="15.75" customHeight="1">
      <c r="R692" s="140"/>
      <c r="T692" s="140"/>
    </row>
    <row r="693" spans="18:20" ht="15.75" customHeight="1">
      <c r="R693" s="140"/>
      <c r="T693" s="140"/>
    </row>
    <row r="694" spans="18:20" ht="15.75" customHeight="1">
      <c r="R694" s="140"/>
      <c r="T694" s="140"/>
    </row>
    <row r="695" spans="18:20" ht="15.75" customHeight="1">
      <c r="R695" s="140"/>
      <c r="T695" s="140"/>
    </row>
    <row r="696" spans="18:20" ht="15.75" customHeight="1">
      <c r="R696" s="140"/>
      <c r="T696" s="140"/>
    </row>
    <row r="697" spans="18:20" ht="15.75" customHeight="1">
      <c r="R697" s="140"/>
      <c r="T697" s="140"/>
    </row>
    <row r="698" spans="18:20" ht="15.75" customHeight="1">
      <c r="R698" s="140"/>
      <c r="T698" s="140"/>
    </row>
    <row r="699" spans="18:20" ht="15.75" customHeight="1">
      <c r="R699" s="140"/>
      <c r="T699" s="140"/>
    </row>
    <row r="700" spans="18:20" ht="15.75" customHeight="1">
      <c r="R700" s="140"/>
      <c r="T700" s="140"/>
    </row>
    <row r="701" spans="18:20" ht="15.75" customHeight="1">
      <c r="R701" s="140"/>
      <c r="T701" s="140"/>
    </row>
    <row r="702" spans="18:20" ht="15.75" customHeight="1">
      <c r="R702" s="140"/>
      <c r="T702" s="140"/>
    </row>
    <row r="703" spans="18:20" ht="15.75" customHeight="1">
      <c r="R703" s="140"/>
      <c r="T703" s="140"/>
    </row>
    <row r="704" spans="18:20" ht="15.75" customHeight="1">
      <c r="R704" s="140"/>
      <c r="T704" s="140"/>
    </row>
    <row r="705" spans="18:20" ht="15.75" customHeight="1">
      <c r="R705" s="140"/>
      <c r="T705" s="140"/>
    </row>
    <row r="706" spans="18:20" ht="15.75" customHeight="1">
      <c r="R706" s="140"/>
      <c r="T706" s="140"/>
    </row>
    <row r="707" spans="18:20" ht="15.75" customHeight="1">
      <c r="R707" s="140"/>
      <c r="T707" s="140"/>
    </row>
    <row r="708" spans="18:20" ht="15.75" customHeight="1">
      <c r="R708" s="140"/>
      <c r="T708" s="140"/>
    </row>
    <row r="709" spans="18:20" ht="15.75" customHeight="1">
      <c r="R709" s="140"/>
      <c r="T709" s="140"/>
    </row>
    <row r="710" spans="18:20" ht="15.75" customHeight="1">
      <c r="R710" s="140"/>
      <c r="T710" s="140"/>
    </row>
    <row r="711" spans="18:20" ht="15.75" customHeight="1">
      <c r="R711" s="140"/>
      <c r="T711" s="140"/>
    </row>
    <row r="712" spans="18:20" ht="15.75" customHeight="1">
      <c r="R712" s="140"/>
      <c r="T712" s="140"/>
    </row>
    <row r="713" spans="18:20" ht="15.75" customHeight="1">
      <c r="R713" s="140"/>
      <c r="T713" s="140"/>
    </row>
    <row r="714" spans="18:20" ht="15.75" customHeight="1">
      <c r="R714" s="140"/>
      <c r="T714" s="140"/>
    </row>
    <row r="715" spans="18:20" ht="15.75" customHeight="1">
      <c r="R715" s="140"/>
      <c r="T715" s="140"/>
    </row>
    <row r="716" spans="18:20" ht="15.75" customHeight="1">
      <c r="R716" s="140"/>
      <c r="T716" s="140"/>
    </row>
    <row r="717" spans="18:20" ht="15.75" customHeight="1">
      <c r="R717" s="140"/>
      <c r="T717" s="140"/>
    </row>
    <row r="718" spans="18:20" ht="15.75" customHeight="1">
      <c r="R718" s="140"/>
      <c r="T718" s="140"/>
    </row>
    <row r="719" spans="18:20" ht="15.75" customHeight="1">
      <c r="R719" s="140"/>
      <c r="T719" s="140"/>
    </row>
    <row r="720" spans="18:20" ht="15.75" customHeight="1">
      <c r="R720" s="140"/>
      <c r="T720" s="140"/>
    </row>
    <row r="721" spans="18:20" ht="15.75" customHeight="1">
      <c r="R721" s="140"/>
      <c r="T721" s="140"/>
    </row>
    <row r="722" spans="18:20" ht="15.75" customHeight="1">
      <c r="R722" s="140"/>
      <c r="T722" s="140"/>
    </row>
    <row r="723" spans="18:20" ht="15.75" customHeight="1">
      <c r="R723" s="140"/>
      <c r="T723" s="140"/>
    </row>
    <row r="724" spans="18:20" ht="15.75" customHeight="1">
      <c r="R724" s="140"/>
      <c r="T724" s="140"/>
    </row>
    <row r="725" spans="18:20" ht="15.75" customHeight="1">
      <c r="R725" s="140"/>
      <c r="T725" s="140"/>
    </row>
    <row r="726" spans="18:20" ht="15.75" customHeight="1">
      <c r="R726" s="140"/>
      <c r="T726" s="140"/>
    </row>
    <row r="727" spans="18:20" ht="15.75" customHeight="1">
      <c r="R727" s="140"/>
      <c r="T727" s="140"/>
    </row>
    <row r="728" spans="18:20" ht="15.75" customHeight="1">
      <c r="R728" s="140"/>
      <c r="T728" s="140"/>
    </row>
    <row r="729" spans="18:20" ht="15.75" customHeight="1">
      <c r="R729" s="140"/>
      <c r="T729" s="140"/>
    </row>
    <row r="730" spans="18:20" ht="15.75" customHeight="1">
      <c r="R730" s="140"/>
      <c r="T730" s="140"/>
    </row>
    <row r="731" spans="18:20" ht="15.75" customHeight="1">
      <c r="R731" s="140"/>
      <c r="T731" s="140"/>
    </row>
    <row r="732" spans="18:20" ht="15.75" customHeight="1">
      <c r="R732" s="140"/>
      <c r="T732" s="140"/>
    </row>
    <row r="733" spans="18:20" ht="15.75" customHeight="1">
      <c r="R733" s="140"/>
      <c r="T733" s="140"/>
    </row>
    <row r="734" spans="18:20" ht="15.75" customHeight="1">
      <c r="R734" s="140"/>
      <c r="T734" s="140"/>
    </row>
    <row r="735" spans="18:20" ht="15.75" customHeight="1">
      <c r="R735" s="140"/>
      <c r="T735" s="140"/>
    </row>
    <row r="736" spans="18:20" ht="15.75" customHeight="1">
      <c r="R736" s="140"/>
      <c r="T736" s="140"/>
    </row>
    <row r="737" spans="18:20" ht="15.75" customHeight="1">
      <c r="R737" s="140"/>
      <c r="T737" s="140"/>
    </row>
    <row r="738" spans="18:20" ht="15.75" customHeight="1">
      <c r="R738" s="140"/>
      <c r="T738" s="140"/>
    </row>
    <row r="739" spans="18:20" ht="15.75" customHeight="1">
      <c r="R739" s="140"/>
      <c r="T739" s="140"/>
    </row>
    <row r="740" spans="18:20" ht="15.75" customHeight="1">
      <c r="R740" s="140"/>
      <c r="T740" s="140"/>
    </row>
    <row r="741" spans="18:20" ht="15.75" customHeight="1">
      <c r="R741" s="140"/>
      <c r="T741" s="140"/>
    </row>
    <row r="742" spans="18:20" ht="15.75" customHeight="1">
      <c r="R742" s="140"/>
      <c r="T742" s="140"/>
    </row>
    <row r="743" spans="18:20" ht="15.75" customHeight="1">
      <c r="R743" s="140"/>
      <c r="T743" s="140"/>
    </row>
    <row r="744" spans="18:20" ht="15.75" customHeight="1">
      <c r="R744" s="140"/>
      <c r="T744" s="140"/>
    </row>
    <row r="745" spans="18:20" ht="15.75" customHeight="1">
      <c r="R745" s="140"/>
      <c r="T745" s="140"/>
    </row>
    <row r="746" spans="18:20" ht="15.75" customHeight="1">
      <c r="R746" s="140"/>
      <c r="T746" s="140"/>
    </row>
    <row r="747" spans="18:20" ht="15.75" customHeight="1">
      <c r="R747" s="140"/>
      <c r="T747" s="140"/>
    </row>
    <row r="748" spans="18:20" ht="15.75" customHeight="1">
      <c r="R748" s="140"/>
      <c r="T748" s="140"/>
    </row>
    <row r="749" spans="18:20" ht="15.75" customHeight="1">
      <c r="R749" s="140"/>
      <c r="T749" s="140"/>
    </row>
    <row r="750" spans="18:20" ht="15.75" customHeight="1">
      <c r="R750" s="140"/>
      <c r="T750" s="140"/>
    </row>
    <row r="751" spans="18:20" ht="15.75" customHeight="1">
      <c r="R751" s="140"/>
      <c r="T751" s="140"/>
    </row>
    <row r="752" spans="18:20" ht="15.75" customHeight="1">
      <c r="R752" s="140"/>
      <c r="T752" s="140"/>
    </row>
    <row r="753" spans="18:20" ht="15.75" customHeight="1">
      <c r="R753" s="140"/>
      <c r="T753" s="140"/>
    </row>
    <row r="754" spans="18:20" ht="15.75" customHeight="1">
      <c r="R754" s="140"/>
      <c r="T754" s="140"/>
    </row>
    <row r="755" spans="18:20" ht="15.75" customHeight="1">
      <c r="R755" s="140"/>
      <c r="T755" s="140"/>
    </row>
    <row r="756" spans="18:20" ht="15.75" customHeight="1">
      <c r="R756" s="140"/>
      <c r="T756" s="140"/>
    </row>
    <row r="757" spans="18:20" ht="15.75" customHeight="1">
      <c r="R757" s="140"/>
      <c r="T757" s="140"/>
    </row>
    <row r="758" spans="18:20" ht="15.75" customHeight="1">
      <c r="R758" s="140"/>
      <c r="T758" s="140"/>
    </row>
    <row r="759" spans="18:20" ht="15.75" customHeight="1">
      <c r="R759" s="140"/>
      <c r="T759" s="140"/>
    </row>
    <row r="760" spans="18:20" ht="15.75" customHeight="1">
      <c r="R760" s="140"/>
      <c r="T760" s="140"/>
    </row>
    <row r="761" spans="18:20" ht="15.75" customHeight="1">
      <c r="R761" s="140"/>
      <c r="T761" s="140"/>
    </row>
    <row r="762" spans="18:20" ht="15.75" customHeight="1">
      <c r="R762" s="140"/>
      <c r="T762" s="140"/>
    </row>
    <row r="763" spans="18:20" ht="15.75" customHeight="1">
      <c r="R763" s="140"/>
      <c r="T763" s="140"/>
    </row>
    <row r="764" spans="18:20" ht="15.75" customHeight="1">
      <c r="R764" s="140"/>
      <c r="T764" s="140"/>
    </row>
    <row r="765" spans="18:20" ht="15.75" customHeight="1">
      <c r="R765" s="140"/>
      <c r="T765" s="140"/>
    </row>
    <row r="766" spans="18:20" ht="15.75" customHeight="1">
      <c r="R766" s="140"/>
      <c r="T766" s="140"/>
    </row>
    <row r="767" spans="18:20" ht="15.75" customHeight="1">
      <c r="R767" s="140"/>
      <c r="T767" s="140"/>
    </row>
    <row r="768" spans="18:20" ht="15.75" customHeight="1">
      <c r="R768" s="140"/>
      <c r="T768" s="140"/>
    </row>
    <row r="769" spans="18:20" ht="15.75" customHeight="1">
      <c r="R769" s="140"/>
      <c r="T769" s="140"/>
    </row>
    <row r="770" spans="18:20" ht="15.75" customHeight="1">
      <c r="R770" s="140"/>
      <c r="T770" s="140"/>
    </row>
    <row r="771" spans="18:20" ht="15.75" customHeight="1">
      <c r="R771" s="140"/>
      <c r="T771" s="140"/>
    </row>
    <row r="772" spans="18:20" ht="15.75" customHeight="1">
      <c r="R772" s="140"/>
      <c r="T772" s="140"/>
    </row>
    <row r="773" spans="18:20" ht="15.75" customHeight="1">
      <c r="R773" s="140"/>
      <c r="T773" s="140"/>
    </row>
    <row r="774" spans="18:20" ht="15.75" customHeight="1">
      <c r="R774" s="140"/>
      <c r="T774" s="140"/>
    </row>
    <row r="775" spans="18:20" ht="15.75" customHeight="1">
      <c r="R775" s="140"/>
      <c r="T775" s="140"/>
    </row>
    <row r="776" spans="18:20" ht="15.75" customHeight="1">
      <c r="R776" s="140"/>
      <c r="T776" s="140"/>
    </row>
    <row r="777" spans="18:20" ht="15.75" customHeight="1">
      <c r="R777" s="140"/>
      <c r="T777" s="140"/>
    </row>
    <row r="778" spans="18:20" ht="15.75" customHeight="1">
      <c r="R778" s="140"/>
      <c r="T778" s="140"/>
    </row>
    <row r="779" spans="18:20" ht="15.75" customHeight="1">
      <c r="R779" s="140"/>
      <c r="T779" s="140"/>
    </row>
    <row r="780" spans="18:20" ht="15.75" customHeight="1">
      <c r="R780" s="140"/>
      <c r="T780" s="140"/>
    </row>
    <row r="781" spans="18:20" ht="15.75" customHeight="1">
      <c r="R781" s="140"/>
      <c r="T781" s="140"/>
    </row>
    <row r="782" spans="18:20" ht="15.75" customHeight="1">
      <c r="R782" s="140"/>
      <c r="T782" s="140"/>
    </row>
    <row r="783" spans="18:20" ht="15.75" customHeight="1">
      <c r="R783" s="140"/>
      <c r="T783" s="140"/>
    </row>
    <row r="784" spans="18:20" ht="15.75" customHeight="1">
      <c r="R784" s="140"/>
      <c r="T784" s="140"/>
    </row>
    <row r="785" spans="18:20" ht="15.75" customHeight="1">
      <c r="R785" s="140"/>
      <c r="T785" s="140"/>
    </row>
    <row r="786" spans="18:20" ht="15.75" customHeight="1">
      <c r="R786" s="140"/>
      <c r="T786" s="140"/>
    </row>
    <row r="787" spans="18:20" ht="15.75" customHeight="1">
      <c r="R787" s="140"/>
      <c r="T787" s="140"/>
    </row>
    <row r="788" spans="18:20" ht="15.75" customHeight="1">
      <c r="R788" s="140"/>
      <c r="T788" s="140"/>
    </row>
    <row r="789" spans="18:20" ht="15.75" customHeight="1">
      <c r="R789" s="140"/>
      <c r="T789" s="140"/>
    </row>
    <row r="790" spans="18:20" ht="15.75" customHeight="1">
      <c r="R790" s="140"/>
      <c r="T790" s="140"/>
    </row>
    <row r="791" spans="18:20" ht="15.75" customHeight="1">
      <c r="R791" s="140"/>
      <c r="T791" s="140"/>
    </row>
    <row r="792" spans="18:20" ht="15.75" customHeight="1">
      <c r="R792" s="140"/>
      <c r="T792" s="140"/>
    </row>
    <row r="793" spans="18:20" ht="15.75" customHeight="1">
      <c r="R793" s="140"/>
      <c r="T793" s="140"/>
    </row>
    <row r="794" spans="18:20" ht="15.75" customHeight="1">
      <c r="R794" s="140"/>
      <c r="T794" s="140"/>
    </row>
    <row r="795" spans="18:20" ht="15.75" customHeight="1">
      <c r="R795" s="140"/>
      <c r="T795" s="140"/>
    </row>
    <row r="796" spans="18:20" ht="15.75" customHeight="1">
      <c r="R796" s="140"/>
      <c r="T796" s="140"/>
    </row>
    <row r="797" spans="18:20" ht="15.75" customHeight="1">
      <c r="R797" s="140"/>
      <c r="T797" s="140"/>
    </row>
    <row r="798" spans="18:20" ht="15.75" customHeight="1">
      <c r="R798" s="140"/>
      <c r="T798" s="140"/>
    </row>
    <row r="799" spans="18:20" ht="15.75" customHeight="1">
      <c r="R799" s="140"/>
      <c r="T799" s="140"/>
    </row>
    <row r="800" spans="18:20" ht="15.75" customHeight="1">
      <c r="R800" s="140"/>
      <c r="T800" s="140"/>
    </row>
    <row r="801" spans="18:20" ht="15.75" customHeight="1">
      <c r="R801" s="140"/>
      <c r="T801" s="140"/>
    </row>
    <row r="802" spans="18:20" ht="15.75" customHeight="1">
      <c r="R802" s="140"/>
      <c r="T802" s="140"/>
    </row>
    <row r="803" spans="18:20" ht="15.75" customHeight="1">
      <c r="R803" s="140"/>
      <c r="T803" s="140"/>
    </row>
    <row r="804" spans="18:20" ht="15.75" customHeight="1">
      <c r="R804" s="140"/>
      <c r="T804" s="140"/>
    </row>
    <row r="805" spans="18:20" ht="15.75" customHeight="1">
      <c r="R805" s="140"/>
      <c r="T805" s="140"/>
    </row>
    <row r="806" spans="18:20" ht="15.75" customHeight="1">
      <c r="R806" s="140"/>
      <c r="T806" s="140"/>
    </row>
    <row r="807" spans="18:20" ht="15.75" customHeight="1">
      <c r="R807" s="140"/>
      <c r="T807" s="140"/>
    </row>
    <row r="808" spans="18:20" ht="15.75" customHeight="1">
      <c r="R808" s="140"/>
      <c r="T808" s="140"/>
    </row>
    <row r="809" spans="18:20" ht="15.75" customHeight="1">
      <c r="R809" s="140"/>
      <c r="T809" s="140"/>
    </row>
    <row r="810" spans="18:20" ht="15.75" customHeight="1">
      <c r="R810" s="140"/>
      <c r="T810" s="140"/>
    </row>
    <row r="811" spans="18:20" ht="15.75" customHeight="1">
      <c r="R811" s="140"/>
      <c r="T811" s="140"/>
    </row>
    <row r="812" spans="18:20" ht="15.75" customHeight="1">
      <c r="R812" s="140"/>
      <c r="T812" s="140"/>
    </row>
    <row r="813" spans="18:20" ht="15.75" customHeight="1">
      <c r="R813" s="140"/>
      <c r="T813" s="140"/>
    </row>
    <row r="814" spans="18:20" ht="15.75" customHeight="1">
      <c r="R814" s="140"/>
      <c r="T814" s="140"/>
    </row>
    <row r="815" spans="18:20" ht="15.75" customHeight="1">
      <c r="R815" s="140"/>
      <c r="T815" s="140"/>
    </row>
    <row r="816" spans="18:20" ht="15.75" customHeight="1">
      <c r="R816" s="140"/>
      <c r="T816" s="140"/>
    </row>
    <row r="817" spans="18:20" ht="15.75" customHeight="1">
      <c r="R817" s="140"/>
      <c r="T817" s="140"/>
    </row>
    <row r="818" spans="18:20" ht="15.75" customHeight="1">
      <c r="R818" s="140"/>
      <c r="T818" s="140"/>
    </row>
    <row r="819" spans="18:20" ht="15.75" customHeight="1">
      <c r="R819" s="140"/>
      <c r="T819" s="140"/>
    </row>
    <row r="820" spans="18:20" ht="15.75" customHeight="1">
      <c r="R820" s="140"/>
      <c r="T820" s="140"/>
    </row>
    <row r="821" spans="18:20" ht="15.75" customHeight="1">
      <c r="R821" s="140"/>
      <c r="T821" s="140"/>
    </row>
    <row r="822" spans="18:20" ht="15.75" customHeight="1">
      <c r="R822" s="140"/>
      <c r="T822" s="140"/>
    </row>
    <row r="823" spans="18:20" ht="15.75" customHeight="1">
      <c r="R823" s="140"/>
      <c r="T823" s="140"/>
    </row>
    <row r="824" spans="18:20" ht="15.75" customHeight="1">
      <c r="R824" s="140"/>
      <c r="T824" s="140"/>
    </row>
    <row r="825" spans="18:20" ht="15.75" customHeight="1">
      <c r="R825" s="140"/>
      <c r="T825" s="140"/>
    </row>
    <row r="826" spans="18:20" ht="15.75" customHeight="1">
      <c r="R826" s="140"/>
      <c r="T826" s="140"/>
    </row>
    <row r="827" spans="18:20" ht="15.75" customHeight="1">
      <c r="R827" s="140"/>
      <c r="T827" s="140"/>
    </row>
    <row r="828" spans="18:20" ht="15.75" customHeight="1">
      <c r="R828" s="140"/>
      <c r="T828" s="140"/>
    </row>
    <row r="829" spans="18:20" ht="15.75" customHeight="1">
      <c r="R829" s="140"/>
      <c r="T829" s="140"/>
    </row>
    <row r="830" spans="18:20" ht="15.75" customHeight="1">
      <c r="R830" s="140"/>
      <c r="T830" s="140"/>
    </row>
    <row r="831" spans="18:20" ht="15.75" customHeight="1">
      <c r="R831" s="140"/>
      <c r="T831" s="140"/>
    </row>
    <row r="832" spans="18:20" ht="15.75" customHeight="1">
      <c r="R832" s="140"/>
      <c r="T832" s="140"/>
    </row>
    <row r="833" spans="18:20" ht="15.75" customHeight="1">
      <c r="R833" s="140"/>
      <c r="T833" s="140"/>
    </row>
    <row r="834" spans="18:20" ht="15.75" customHeight="1">
      <c r="R834" s="140"/>
      <c r="T834" s="140"/>
    </row>
    <row r="835" spans="18:20" ht="15.75" customHeight="1">
      <c r="R835" s="140"/>
      <c r="T835" s="140"/>
    </row>
    <row r="836" spans="18:20" ht="15.75" customHeight="1">
      <c r="R836" s="140"/>
      <c r="T836" s="140"/>
    </row>
    <row r="837" spans="18:20" ht="15.75" customHeight="1">
      <c r="R837" s="140"/>
      <c r="T837" s="140"/>
    </row>
    <row r="838" spans="18:20" ht="15.75" customHeight="1">
      <c r="R838" s="140"/>
      <c r="T838" s="140"/>
    </row>
    <row r="839" spans="18:20" ht="15.75" customHeight="1">
      <c r="R839" s="140"/>
      <c r="T839" s="140"/>
    </row>
    <row r="840" spans="18:20" ht="15.75" customHeight="1">
      <c r="R840" s="140"/>
      <c r="T840" s="140"/>
    </row>
    <row r="841" spans="18:20" ht="15.75" customHeight="1">
      <c r="R841" s="140"/>
      <c r="T841" s="140"/>
    </row>
    <row r="842" spans="18:20" ht="15.75" customHeight="1">
      <c r="R842" s="140"/>
      <c r="T842" s="140"/>
    </row>
    <row r="843" spans="18:20" ht="15.75" customHeight="1">
      <c r="R843" s="140"/>
      <c r="T843" s="140"/>
    </row>
    <row r="844" spans="18:20" ht="15.75" customHeight="1">
      <c r="R844" s="140"/>
      <c r="T844" s="140"/>
    </row>
    <row r="845" spans="18:20" ht="15.75" customHeight="1">
      <c r="R845" s="140"/>
      <c r="T845" s="140"/>
    </row>
    <row r="846" spans="18:20" ht="15.75" customHeight="1">
      <c r="R846" s="140"/>
      <c r="T846" s="140"/>
    </row>
    <row r="847" spans="18:20" ht="15.75" customHeight="1">
      <c r="R847" s="140"/>
      <c r="T847" s="140"/>
    </row>
    <row r="848" spans="18:20" ht="15.75" customHeight="1">
      <c r="R848" s="140"/>
      <c r="T848" s="140"/>
    </row>
    <row r="849" spans="18:20" ht="15.75" customHeight="1">
      <c r="R849" s="140"/>
      <c r="T849" s="140"/>
    </row>
    <row r="850" spans="18:20" ht="15.75" customHeight="1">
      <c r="R850" s="140"/>
      <c r="T850" s="140"/>
    </row>
    <row r="851" spans="18:20" ht="15.75" customHeight="1">
      <c r="R851" s="140"/>
      <c r="T851" s="140"/>
    </row>
    <row r="852" spans="18:20" ht="15.75" customHeight="1">
      <c r="R852" s="140"/>
      <c r="T852" s="140"/>
    </row>
    <row r="853" spans="18:20" ht="15.75" customHeight="1">
      <c r="R853" s="140"/>
      <c r="T853" s="140"/>
    </row>
    <row r="854" spans="18:20" ht="15.75" customHeight="1">
      <c r="R854" s="140"/>
      <c r="T854" s="140"/>
    </row>
    <row r="855" spans="18:20" ht="15.75" customHeight="1">
      <c r="R855" s="140"/>
      <c r="T855" s="140"/>
    </row>
    <row r="856" spans="18:20" ht="15.75" customHeight="1">
      <c r="R856" s="140"/>
      <c r="T856" s="140"/>
    </row>
    <row r="857" spans="18:20" ht="15.75" customHeight="1">
      <c r="R857" s="140"/>
      <c r="T857" s="140"/>
    </row>
    <row r="858" spans="18:20" ht="15.75" customHeight="1">
      <c r="R858" s="140"/>
      <c r="T858" s="140"/>
    </row>
    <row r="859" spans="18:20" ht="15.75" customHeight="1">
      <c r="R859" s="140"/>
      <c r="T859" s="140"/>
    </row>
    <row r="860" spans="18:20" ht="15.75" customHeight="1">
      <c r="R860" s="140"/>
      <c r="T860" s="140"/>
    </row>
    <row r="861" spans="18:20" ht="15.75" customHeight="1">
      <c r="R861" s="140"/>
      <c r="T861" s="140"/>
    </row>
    <row r="862" spans="18:20" ht="15.75" customHeight="1">
      <c r="R862" s="140"/>
      <c r="T862" s="140"/>
    </row>
    <row r="863" spans="18:20" ht="15.75" customHeight="1">
      <c r="R863" s="140"/>
      <c r="T863" s="140"/>
    </row>
    <row r="864" spans="18:20" ht="15.75" customHeight="1">
      <c r="R864" s="140"/>
      <c r="T864" s="140"/>
    </row>
    <row r="865" spans="18:20" ht="15.75" customHeight="1">
      <c r="R865" s="140"/>
      <c r="T865" s="140"/>
    </row>
    <row r="866" spans="18:20" ht="15.75" customHeight="1">
      <c r="R866" s="140"/>
      <c r="T866" s="140"/>
    </row>
    <row r="867" spans="18:20" ht="15.75" customHeight="1">
      <c r="R867" s="140"/>
      <c r="T867" s="140"/>
    </row>
    <row r="868" spans="18:20" ht="15.75" customHeight="1">
      <c r="R868" s="140"/>
      <c r="T868" s="140"/>
    </row>
    <row r="869" spans="18:20" ht="15.75" customHeight="1">
      <c r="R869" s="140"/>
      <c r="T869" s="140"/>
    </row>
    <row r="870" spans="18:20" ht="15.75" customHeight="1">
      <c r="R870" s="140"/>
      <c r="T870" s="140"/>
    </row>
    <row r="871" spans="18:20" ht="15.75" customHeight="1">
      <c r="R871" s="140"/>
      <c r="T871" s="140"/>
    </row>
    <row r="872" spans="18:20" ht="15.75" customHeight="1">
      <c r="R872" s="140"/>
      <c r="T872" s="140"/>
    </row>
    <row r="873" spans="18:20" ht="15.75" customHeight="1">
      <c r="R873" s="140"/>
      <c r="T873" s="140"/>
    </row>
    <row r="874" spans="18:20" ht="15.75" customHeight="1">
      <c r="R874" s="140"/>
      <c r="T874" s="140"/>
    </row>
    <row r="875" spans="18:20" ht="15.75" customHeight="1">
      <c r="R875" s="140"/>
      <c r="T875" s="140"/>
    </row>
    <row r="876" spans="18:20" ht="15.75" customHeight="1">
      <c r="R876" s="140"/>
      <c r="T876" s="140"/>
    </row>
    <row r="877" spans="18:20" ht="15.75" customHeight="1">
      <c r="R877" s="140"/>
      <c r="T877" s="140"/>
    </row>
    <row r="878" spans="18:20" ht="15.75" customHeight="1">
      <c r="R878" s="140"/>
      <c r="T878" s="140"/>
    </row>
    <row r="879" spans="18:20" ht="15.75" customHeight="1">
      <c r="R879" s="140"/>
      <c r="T879" s="140"/>
    </row>
    <row r="880" spans="18:20" ht="15.75" customHeight="1">
      <c r="R880" s="140"/>
      <c r="T880" s="140"/>
    </row>
    <row r="881" spans="18:20" ht="15.75" customHeight="1">
      <c r="R881" s="140"/>
      <c r="T881" s="140"/>
    </row>
    <row r="882" spans="18:20" ht="15.75" customHeight="1">
      <c r="R882" s="140"/>
      <c r="T882" s="140"/>
    </row>
    <row r="883" spans="18:20" ht="15.75" customHeight="1">
      <c r="R883" s="140"/>
      <c r="T883" s="140"/>
    </row>
    <row r="884" spans="18:20" ht="15.75" customHeight="1">
      <c r="R884" s="140"/>
      <c r="T884" s="140"/>
    </row>
    <row r="885" spans="18:20" ht="15.75" customHeight="1">
      <c r="R885" s="140"/>
      <c r="T885" s="140"/>
    </row>
    <row r="886" spans="18:20" ht="15.75" customHeight="1">
      <c r="R886" s="140"/>
      <c r="T886" s="140"/>
    </row>
    <row r="887" spans="18:20" ht="15.75" customHeight="1">
      <c r="R887" s="140"/>
      <c r="T887" s="140"/>
    </row>
    <row r="888" spans="18:20" ht="15.75" customHeight="1">
      <c r="R888" s="140"/>
      <c r="T888" s="140"/>
    </row>
    <row r="889" spans="18:20" ht="15.75" customHeight="1">
      <c r="R889" s="140"/>
      <c r="T889" s="140"/>
    </row>
    <row r="890" spans="18:20" ht="15.75" customHeight="1">
      <c r="R890" s="140"/>
      <c r="T890" s="140"/>
    </row>
    <row r="891" spans="18:20" ht="15.75" customHeight="1">
      <c r="R891" s="140"/>
      <c r="T891" s="140"/>
    </row>
    <row r="892" spans="18:20" ht="15.75" customHeight="1">
      <c r="R892" s="140"/>
      <c r="T892" s="140"/>
    </row>
    <row r="893" spans="18:20" ht="15.75" customHeight="1">
      <c r="R893" s="140"/>
      <c r="T893" s="140"/>
    </row>
    <row r="894" spans="18:20" ht="15.75" customHeight="1">
      <c r="R894" s="140"/>
      <c r="T894" s="140"/>
    </row>
    <row r="895" spans="18:20" ht="15.75" customHeight="1">
      <c r="R895" s="140"/>
      <c r="T895" s="140"/>
    </row>
    <row r="896" spans="18:20" ht="15.75" customHeight="1">
      <c r="R896" s="140"/>
      <c r="T896" s="140"/>
    </row>
    <row r="897" spans="18:20" ht="15.75" customHeight="1">
      <c r="R897" s="140"/>
      <c r="T897" s="140"/>
    </row>
    <row r="898" spans="18:20" ht="15.75" customHeight="1">
      <c r="R898" s="140"/>
      <c r="T898" s="140"/>
    </row>
    <row r="899" spans="18:20" ht="15.75" customHeight="1">
      <c r="R899" s="140"/>
      <c r="T899" s="140"/>
    </row>
    <row r="900" spans="18:20" ht="15.75" customHeight="1">
      <c r="R900" s="140"/>
      <c r="T900" s="140"/>
    </row>
    <row r="901" spans="18:20" ht="15.75" customHeight="1">
      <c r="R901" s="140"/>
      <c r="T901" s="140"/>
    </row>
    <row r="902" spans="18:20" ht="15.75" customHeight="1">
      <c r="R902" s="140"/>
      <c r="T902" s="140"/>
    </row>
    <row r="903" spans="18:20" ht="15.75" customHeight="1">
      <c r="R903" s="140"/>
      <c r="T903" s="140"/>
    </row>
    <row r="904" spans="18:20" ht="15.75" customHeight="1">
      <c r="R904" s="140"/>
      <c r="T904" s="140"/>
    </row>
    <row r="905" spans="18:20" ht="15.75" customHeight="1">
      <c r="R905" s="140"/>
      <c r="T905" s="140"/>
    </row>
    <row r="906" spans="18:20" ht="15.75" customHeight="1">
      <c r="R906" s="140"/>
      <c r="T906" s="140"/>
    </row>
    <row r="907" spans="18:20" ht="15.75" customHeight="1">
      <c r="R907" s="140"/>
      <c r="T907" s="140"/>
    </row>
    <row r="908" spans="18:20" ht="15.75" customHeight="1">
      <c r="R908" s="140"/>
      <c r="T908" s="140"/>
    </row>
    <row r="909" spans="18:20" ht="15.75" customHeight="1">
      <c r="R909" s="140"/>
      <c r="T909" s="140"/>
    </row>
    <row r="910" spans="18:20" ht="15.75" customHeight="1">
      <c r="R910" s="140"/>
      <c r="T910" s="140"/>
    </row>
    <row r="911" spans="18:20" ht="15.75" customHeight="1">
      <c r="R911" s="140"/>
      <c r="T911" s="140"/>
    </row>
    <row r="912" spans="18:20" ht="15.75" customHeight="1">
      <c r="R912" s="140"/>
      <c r="T912" s="140"/>
    </row>
    <row r="913" spans="18:20" ht="15.75" customHeight="1">
      <c r="R913" s="140"/>
      <c r="T913" s="140"/>
    </row>
    <row r="914" spans="18:20" ht="15.75" customHeight="1">
      <c r="R914" s="140"/>
      <c r="T914" s="140"/>
    </row>
    <row r="915" spans="18:20" ht="15.75" customHeight="1">
      <c r="R915" s="140"/>
      <c r="T915" s="140"/>
    </row>
    <row r="916" spans="18:20" ht="15.75" customHeight="1">
      <c r="R916" s="140"/>
      <c r="T916" s="140"/>
    </row>
    <row r="917" spans="18:20" ht="15.75" customHeight="1">
      <c r="R917" s="140"/>
      <c r="T917" s="140"/>
    </row>
    <row r="918" spans="18:20" ht="15.75" customHeight="1">
      <c r="R918" s="140"/>
      <c r="T918" s="140"/>
    </row>
    <row r="919" spans="18:20" ht="15.75" customHeight="1">
      <c r="R919" s="140"/>
      <c r="T919" s="140"/>
    </row>
    <row r="920" spans="18:20" ht="15.75" customHeight="1">
      <c r="R920" s="140"/>
      <c r="T920" s="140"/>
    </row>
    <row r="921" spans="18:20" ht="15.75" customHeight="1">
      <c r="R921" s="140"/>
      <c r="T921" s="140"/>
    </row>
    <row r="922" spans="18:20" ht="15.75" customHeight="1">
      <c r="R922" s="140"/>
      <c r="T922" s="140"/>
    </row>
    <row r="923" spans="18:20" ht="15.75" customHeight="1">
      <c r="R923" s="140"/>
      <c r="T923" s="140"/>
    </row>
    <row r="924" spans="18:20" ht="15.75" customHeight="1">
      <c r="R924" s="140"/>
      <c r="T924" s="140"/>
    </row>
    <row r="925" spans="18:20" ht="15.75" customHeight="1">
      <c r="R925" s="140"/>
      <c r="T925" s="140"/>
    </row>
    <row r="926" spans="18:20" ht="15.75" customHeight="1">
      <c r="R926" s="140"/>
      <c r="T926" s="140"/>
    </row>
    <row r="927" spans="18:20" ht="15.75" customHeight="1">
      <c r="R927" s="140"/>
      <c r="T927" s="140"/>
    </row>
    <row r="928" spans="18:20" ht="15.75" customHeight="1">
      <c r="R928" s="140"/>
      <c r="T928" s="140"/>
    </row>
    <row r="929" spans="18:20" ht="15.75" customHeight="1">
      <c r="R929" s="140"/>
      <c r="T929" s="140"/>
    </row>
    <row r="930" spans="18:20" ht="15.75" customHeight="1">
      <c r="R930" s="140"/>
      <c r="T930" s="140"/>
    </row>
    <row r="931" spans="18:20" ht="15.75" customHeight="1">
      <c r="R931" s="140"/>
      <c r="T931" s="140"/>
    </row>
    <row r="932" spans="18:20" ht="15.75" customHeight="1">
      <c r="R932" s="140"/>
      <c r="T932" s="140"/>
    </row>
    <row r="933" spans="18:20" ht="15.75" customHeight="1">
      <c r="R933" s="140"/>
      <c r="T933" s="140"/>
    </row>
    <row r="934" spans="18:20" ht="15.75" customHeight="1">
      <c r="R934" s="140"/>
      <c r="T934" s="140"/>
    </row>
    <row r="935" spans="18:20" ht="15.75" customHeight="1">
      <c r="R935" s="140"/>
      <c r="T935" s="140"/>
    </row>
    <row r="936" spans="18:20" ht="15.75" customHeight="1">
      <c r="R936" s="140"/>
      <c r="T936" s="140"/>
    </row>
    <row r="937" spans="18:20" ht="15.75" customHeight="1">
      <c r="R937" s="140"/>
      <c r="T937" s="140"/>
    </row>
    <row r="938" spans="18:20" ht="15.75" customHeight="1">
      <c r="R938" s="140"/>
      <c r="T938" s="140"/>
    </row>
    <row r="939" spans="18:20" ht="15.75" customHeight="1">
      <c r="R939" s="140"/>
      <c r="T939" s="140"/>
    </row>
    <row r="940" spans="18:20" ht="15.75" customHeight="1">
      <c r="R940" s="140"/>
      <c r="T940" s="140"/>
    </row>
    <row r="941" spans="18:20" ht="15.75" customHeight="1">
      <c r="R941" s="140"/>
      <c r="T941" s="140"/>
    </row>
    <row r="942" spans="18:20" ht="15.75" customHeight="1">
      <c r="R942" s="140"/>
      <c r="T942" s="140"/>
    </row>
    <row r="943" spans="18:20" ht="15.75" customHeight="1">
      <c r="R943" s="140"/>
      <c r="T943" s="140"/>
    </row>
    <row r="944" spans="18:20" ht="15.75" customHeight="1">
      <c r="R944" s="140"/>
      <c r="T944" s="140"/>
    </row>
    <row r="945" spans="18:20" ht="15.75" customHeight="1">
      <c r="R945" s="140"/>
      <c r="T945" s="140"/>
    </row>
    <row r="946" spans="18:20" ht="15.75" customHeight="1">
      <c r="R946" s="140"/>
      <c r="T946" s="140"/>
    </row>
    <row r="947" spans="18:20" ht="15.75" customHeight="1">
      <c r="R947" s="140"/>
      <c r="T947" s="140"/>
    </row>
    <row r="948" spans="18:20" ht="15.75" customHeight="1">
      <c r="R948" s="140"/>
      <c r="T948" s="140"/>
    </row>
    <row r="949" spans="18:20" ht="15.75" customHeight="1">
      <c r="R949" s="140"/>
      <c r="T949" s="140"/>
    </row>
    <row r="950" spans="18:20" ht="15.75" customHeight="1">
      <c r="R950" s="140"/>
      <c r="T950" s="140"/>
    </row>
    <row r="951" spans="18:20" ht="15.75" customHeight="1">
      <c r="R951" s="140"/>
      <c r="T951" s="140"/>
    </row>
    <row r="952" spans="18:20" ht="15.75" customHeight="1">
      <c r="R952" s="140"/>
      <c r="T952" s="140"/>
    </row>
    <row r="953" spans="18:20" ht="15.75" customHeight="1">
      <c r="R953" s="140"/>
      <c r="T953" s="140"/>
    </row>
    <row r="954" spans="18:20" ht="15.75" customHeight="1">
      <c r="R954" s="140"/>
      <c r="T954" s="140"/>
    </row>
    <row r="955" spans="18:20" ht="15.75" customHeight="1">
      <c r="R955" s="140"/>
      <c r="T955" s="140"/>
    </row>
    <row r="956" spans="18:20" ht="15.75" customHeight="1">
      <c r="R956" s="140"/>
      <c r="T956" s="140"/>
    </row>
    <row r="957" spans="18:20" ht="15.75" customHeight="1">
      <c r="R957" s="140"/>
      <c r="T957" s="140"/>
    </row>
    <row r="958" spans="18:20" ht="15.75" customHeight="1">
      <c r="R958" s="140"/>
      <c r="T958" s="140"/>
    </row>
    <row r="959" spans="18:20" ht="15.75" customHeight="1">
      <c r="R959" s="140"/>
      <c r="T959" s="140"/>
    </row>
    <row r="960" spans="18:20" ht="15.75" customHeight="1">
      <c r="R960" s="140"/>
      <c r="T960" s="140"/>
    </row>
    <row r="961" spans="18:20" ht="15.75" customHeight="1">
      <c r="R961" s="140"/>
      <c r="T961" s="140"/>
    </row>
    <row r="962" spans="18:20" ht="15.75" customHeight="1">
      <c r="R962" s="140"/>
      <c r="T962" s="140"/>
    </row>
    <row r="963" spans="18:20" ht="15.75" customHeight="1">
      <c r="R963" s="140"/>
      <c r="T963" s="140"/>
    </row>
    <row r="964" spans="18:20" ht="15.75" customHeight="1">
      <c r="R964" s="140"/>
      <c r="T964" s="140"/>
    </row>
    <row r="965" spans="18:20" ht="15.75" customHeight="1">
      <c r="R965" s="140"/>
      <c r="T965" s="140"/>
    </row>
    <row r="966" spans="18:20" ht="15.75" customHeight="1">
      <c r="R966" s="140"/>
      <c r="T966" s="140"/>
    </row>
    <row r="967" spans="18:20" ht="15.75" customHeight="1">
      <c r="R967" s="140"/>
      <c r="T967" s="140"/>
    </row>
    <row r="968" spans="18:20" ht="15.75" customHeight="1">
      <c r="R968" s="140"/>
      <c r="T968" s="140"/>
    </row>
    <row r="969" spans="18:20" ht="15.75" customHeight="1">
      <c r="R969" s="140"/>
      <c r="T969" s="140"/>
    </row>
    <row r="970" spans="18:20" ht="15.75" customHeight="1">
      <c r="R970" s="140"/>
      <c r="T970" s="140"/>
    </row>
    <row r="971" spans="18:20" ht="15.75" customHeight="1">
      <c r="R971" s="140"/>
      <c r="T971" s="140"/>
    </row>
    <row r="972" spans="18:20" ht="15.75" customHeight="1">
      <c r="R972" s="140"/>
      <c r="T972" s="140"/>
    </row>
    <row r="973" spans="18:20" ht="15.75" customHeight="1">
      <c r="R973" s="140"/>
      <c r="T973" s="140"/>
    </row>
    <row r="974" spans="18:20" ht="15.75" customHeight="1">
      <c r="R974" s="140"/>
      <c r="T974" s="140"/>
    </row>
    <row r="975" spans="18:20" ht="15.75" customHeight="1">
      <c r="R975" s="140"/>
      <c r="T975" s="140"/>
    </row>
    <row r="976" spans="18:20" ht="15.75" customHeight="1">
      <c r="R976" s="140"/>
      <c r="T976" s="140"/>
    </row>
    <row r="977" spans="18:20" ht="15.75" customHeight="1">
      <c r="R977" s="140"/>
      <c r="T977" s="140"/>
    </row>
    <row r="978" spans="18:20" ht="15.75" customHeight="1">
      <c r="R978" s="140"/>
      <c r="T978" s="140"/>
    </row>
    <row r="979" spans="18:20" ht="15.75" customHeight="1">
      <c r="R979" s="140"/>
      <c r="T979" s="140"/>
    </row>
    <row r="980" spans="18:20" ht="15.75" customHeight="1">
      <c r="R980" s="140"/>
      <c r="T980" s="140"/>
    </row>
    <row r="981" spans="18:20" ht="15.75" customHeight="1">
      <c r="R981" s="140"/>
      <c r="T981" s="140"/>
    </row>
    <row r="982" spans="18:20" ht="15.75" customHeight="1">
      <c r="R982" s="140"/>
      <c r="T982" s="140"/>
    </row>
    <row r="983" spans="18:20" ht="15.75" customHeight="1">
      <c r="R983" s="140"/>
      <c r="T983" s="140"/>
    </row>
    <row r="984" spans="18:20" ht="15.75" customHeight="1">
      <c r="R984" s="140"/>
      <c r="T984" s="140"/>
    </row>
    <row r="985" spans="18:20" ht="15.75" customHeight="1">
      <c r="R985" s="140"/>
      <c r="T985" s="140"/>
    </row>
    <row r="986" spans="18:20" ht="15.75" customHeight="1">
      <c r="R986" s="140"/>
      <c r="T986" s="140"/>
    </row>
    <row r="987" spans="18:20" ht="15.75" customHeight="1">
      <c r="R987" s="140"/>
      <c r="T987" s="140"/>
    </row>
    <row r="988" spans="18:20" ht="15.75" customHeight="1">
      <c r="R988" s="140"/>
      <c r="T988" s="140"/>
    </row>
    <row r="989" spans="18:20" ht="15.75" customHeight="1">
      <c r="R989" s="140"/>
      <c r="T989" s="140"/>
    </row>
    <row r="990" spans="18:20" ht="15.75" customHeight="1">
      <c r="R990" s="140"/>
      <c r="T990" s="140"/>
    </row>
    <row r="991" spans="18:20" ht="15.75" customHeight="1">
      <c r="R991" s="140"/>
      <c r="T991" s="140"/>
    </row>
    <row r="992" spans="18:20" ht="15.75" customHeight="1">
      <c r="R992" s="140"/>
      <c r="T992" s="140"/>
    </row>
    <row r="993" spans="18:20" ht="15.75" customHeight="1">
      <c r="R993" s="140"/>
      <c r="T993" s="140"/>
    </row>
    <row r="994" spans="18:20" ht="15.75" customHeight="1">
      <c r="R994" s="140"/>
      <c r="T994" s="140"/>
    </row>
    <row r="995" spans="18:20" ht="15.75" customHeight="1">
      <c r="R995" s="140"/>
      <c r="T995" s="140"/>
    </row>
    <row r="996" spans="18:20" ht="15.75" customHeight="1">
      <c r="R996" s="140"/>
      <c r="T996" s="140"/>
    </row>
    <row r="997" spans="18:20" ht="15.75" customHeight="1">
      <c r="R997" s="140"/>
      <c r="T997" s="140"/>
    </row>
    <row r="998" spans="18:20" ht="15.75" customHeight="1">
      <c r="R998" s="140"/>
      <c r="T998" s="140"/>
    </row>
    <row r="999" spans="18:20" ht="15.75" customHeight="1">
      <c r="R999" s="140"/>
      <c r="T999" s="140"/>
    </row>
    <row r="1000" spans="18:20" ht="15.75" customHeight="1">
      <c r="R1000" s="140"/>
      <c r="T1000" s="140"/>
    </row>
  </sheetData>
  <mergeCells count="101">
    <mergeCell ref="J25:K25"/>
    <mergeCell ref="J26:K26"/>
    <mergeCell ref="H27:I27"/>
    <mergeCell ref="J27:K27"/>
    <mergeCell ref="H28:I28"/>
    <mergeCell ref="J28:K28"/>
    <mergeCell ref="J29:K29"/>
    <mergeCell ref="J30:K30"/>
    <mergeCell ref="H24:I24"/>
    <mergeCell ref="H25:I25"/>
    <mergeCell ref="H26:I26"/>
    <mergeCell ref="J24:K24"/>
    <mergeCell ref="H31:I31"/>
    <mergeCell ref="H32:I32"/>
    <mergeCell ref="B27:C27"/>
    <mergeCell ref="B28:C28"/>
    <mergeCell ref="B29:C29"/>
    <mergeCell ref="B30:C30"/>
    <mergeCell ref="B31:C31"/>
    <mergeCell ref="J31:K31"/>
    <mergeCell ref="J32:K32"/>
    <mergeCell ref="H29:I29"/>
    <mergeCell ref="H30:I30"/>
    <mergeCell ref="H36:I36"/>
    <mergeCell ref="J36:K36"/>
    <mergeCell ref="B37:C37"/>
    <mergeCell ref="J37:K37"/>
    <mergeCell ref="J38:K38"/>
    <mergeCell ref="H34:I34"/>
    <mergeCell ref="H35:I35"/>
    <mergeCell ref="B32:C32"/>
    <mergeCell ref="B33:C33"/>
    <mergeCell ref="H33:I33"/>
    <mergeCell ref="J33:K33"/>
    <mergeCell ref="B34:C34"/>
    <mergeCell ref="J34:K34"/>
    <mergeCell ref="J35:K35"/>
    <mergeCell ref="A2:B2"/>
    <mergeCell ref="C2:H2"/>
    <mergeCell ref="K3:L4"/>
    <mergeCell ref="A4:B5"/>
    <mergeCell ref="C4:H5"/>
    <mergeCell ref="K6:L7"/>
    <mergeCell ref="M6:N7"/>
    <mergeCell ref="F14:L14"/>
    <mergeCell ref="M14:P14"/>
    <mergeCell ref="A7:B9"/>
    <mergeCell ref="C7:H9"/>
    <mergeCell ref="K9:N11"/>
    <mergeCell ref="A11:B12"/>
    <mergeCell ref="C11:H12"/>
    <mergeCell ref="A13:P13"/>
    <mergeCell ref="A14:E14"/>
    <mergeCell ref="B15:C15"/>
    <mergeCell ref="H15:I15"/>
    <mergeCell ref="J15:K15"/>
    <mergeCell ref="H16:I16"/>
    <mergeCell ref="J16:K16"/>
    <mergeCell ref="H17:I17"/>
    <mergeCell ref="J17:K17"/>
    <mergeCell ref="H18:I18"/>
    <mergeCell ref="J18:K18"/>
    <mergeCell ref="B19:C19"/>
    <mergeCell ref="H19:I19"/>
    <mergeCell ref="J19:K19"/>
    <mergeCell ref="H20:I20"/>
    <mergeCell ref="J20:K20"/>
    <mergeCell ref="B20:C20"/>
    <mergeCell ref="B21:C21"/>
    <mergeCell ref="B22:C22"/>
    <mergeCell ref="B23:C23"/>
    <mergeCell ref="H21:I21"/>
    <mergeCell ref="J21:K21"/>
    <mergeCell ref="H22:I22"/>
    <mergeCell ref="J22:K22"/>
    <mergeCell ref="H23:I23"/>
    <mergeCell ref="J23:K23"/>
    <mergeCell ref="A44:Q44"/>
    <mergeCell ref="B24:C24"/>
    <mergeCell ref="B25:C25"/>
    <mergeCell ref="B26:C26"/>
    <mergeCell ref="B41:C41"/>
    <mergeCell ref="B42:C42"/>
    <mergeCell ref="H42:I42"/>
    <mergeCell ref="J42:K42"/>
    <mergeCell ref="B43:C43"/>
    <mergeCell ref="H43:I43"/>
    <mergeCell ref="J43:K43"/>
    <mergeCell ref="H40:I40"/>
    <mergeCell ref="H41:I41"/>
    <mergeCell ref="B38:C38"/>
    <mergeCell ref="B39:C39"/>
    <mergeCell ref="H39:I39"/>
    <mergeCell ref="J39:K39"/>
    <mergeCell ref="B40:C40"/>
    <mergeCell ref="J40:K40"/>
    <mergeCell ref="J41:K41"/>
    <mergeCell ref="H37:I37"/>
    <mergeCell ref="H38:I38"/>
    <mergeCell ref="B35:C35"/>
    <mergeCell ref="B36:C36"/>
  </mergeCells>
  <hyperlinks>
    <hyperlink ref="U16" r:id="rId1" xr:uid="{00000000-0004-0000-0400-000000000000}"/>
    <hyperlink ref="U17" r:id="rId2" xr:uid="{00000000-0004-0000-0400-000001000000}"/>
  </hyperlinks>
  <pageMargins left="0.51181102362204722" right="0.51181102362204722" top="0.74803149606299213" bottom="0.74803149606299213" header="0" footer="0"/>
  <pageSetup orientation="landscape"/>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000"/>
  <sheetViews>
    <sheetView zoomScale="80" zoomScaleNormal="80" workbookViewId="0">
      <selection activeCell="N5" sqref="N5"/>
    </sheetView>
  </sheetViews>
  <sheetFormatPr baseColWidth="10" defaultColWidth="12.625" defaultRowHeight="15" customHeight="1"/>
  <cols>
    <col min="1" max="1" width="3.625" customWidth="1"/>
    <col min="2" max="2" width="26.5" hidden="1" customWidth="1"/>
    <col min="3" max="3" width="5.5" customWidth="1"/>
    <col min="4" max="4" width="37.25" customWidth="1"/>
    <col min="5" max="5" width="38.125" customWidth="1"/>
    <col min="6" max="6" width="31.25" customWidth="1"/>
    <col min="7" max="7" width="16.75" customWidth="1"/>
    <col min="8" max="8" width="30.25" hidden="1" customWidth="1"/>
    <col min="9" max="9" width="9.375" hidden="1" customWidth="1"/>
    <col min="10" max="10" width="30.25" hidden="1" customWidth="1"/>
    <col min="11" max="11" width="9.375" hidden="1" customWidth="1"/>
    <col min="12" max="12" width="37" customWidth="1"/>
    <col min="13" max="13" width="9.375" customWidth="1"/>
    <col min="14" max="14" width="31.75" customWidth="1"/>
    <col min="15" max="18" width="9.375" customWidth="1"/>
  </cols>
  <sheetData>
    <row r="1" spans="1:18">
      <c r="A1" s="349"/>
      <c r="B1" s="352"/>
      <c r="C1" s="291"/>
      <c r="D1" s="291"/>
      <c r="E1" s="291"/>
      <c r="F1" s="291"/>
      <c r="G1" s="292"/>
      <c r="H1" s="4"/>
      <c r="I1" s="4"/>
      <c r="J1" s="4"/>
      <c r="K1" s="4"/>
      <c r="L1" s="1"/>
      <c r="M1" s="1"/>
      <c r="N1" s="1"/>
      <c r="O1" s="1"/>
      <c r="P1" s="1"/>
      <c r="Q1" s="1"/>
      <c r="R1" s="1"/>
    </row>
    <row r="2" spans="1:18" ht="64.5" customHeight="1">
      <c r="A2" s="350"/>
      <c r="B2" s="142" t="s">
        <v>575</v>
      </c>
      <c r="C2" s="353"/>
      <c r="D2" s="288"/>
      <c r="E2" s="288"/>
      <c r="F2" s="288"/>
      <c r="G2" s="288"/>
      <c r="H2" s="288"/>
      <c r="I2" s="288"/>
      <c r="J2" s="288"/>
      <c r="K2" s="288"/>
      <c r="L2" s="288"/>
      <c r="M2" s="289"/>
      <c r="N2" s="1"/>
      <c r="O2" s="1"/>
      <c r="P2" s="1"/>
      <c r="Q2" s="1"/>
      <c r="R2" s="1"/>
    </row>
    <row r="3" spans="1:18" ht="25.5" customHeight="1" thickBot="1">
      <c r="A3" s="350"/>
      <c r="B3" s="354" t="s">
        <v>576</v>
      </c>
      <c r="C3" s="288"/>
      <c r="D3" s="288"/>
      <c r="E3" s="288"/>
      <c r="F3" s="288"/>
      <c r="G3" s="288"/>
      <c r="H3" s="288"/>
      <c r="I3" s="288"/>
      <c r="J3" s="288"/>
      <c r="K3" s="288"/>
      <c r="L3" s="288"/>
      <c r="M3" s="289"/>
      <c r="N3" s="1"/>
      <c r="O3" s="1"/>
      <c r="P3" s="1"/>
      <c r="Q3" s="1"/>
      <c r="R3" s="1"/>
    </row>
    <row r="4" spans="1:18" ht="56.25" customHeight="1" thickBot="1">
      <c r="A4" s="350"/>
      <c r="B4" s="7" t="s">
        <v>3</v>
      </c>
      <c r="C4" s="280" t="s">
        <v>4</v>
      </c>
      <c r="D4" s="281"/>
      <c r="E4" s="8" t="s">
        <v>5</v>
      </c>
      <c r="F4" s="7" t="s">
        <v>6</v>
      </c>
      <c r="G4" s="8" t="s">
        <v>7</v>
      </c>
      <c r="H4" s="8" t="s">
        <v>8</v>
      </c>
      <c r="I4" s="8" t="s">
        <v>9</v>
      </c>
      <c r="J4" s="8" t="s">
        <v>10</v>
      </c>
      <c r="K4" s="9" t="s">
        <v>9</v>
      </c>
      <c r="L4" s="70" t="s">
        <v>11</v>
      </c>
      <c r="M4" s="70" t="s">
        <v>9</v>
      </c>
      <c r="N4" s="156" t="s">
        <v>604</v>
      </c>
      <c r="O4" s="1"/>
      <c r="P4" s="1"/>
      <c r="Q4" s="1"/>
      <c r="R4" s="1"/>
    </row>
    <row r="5" spans="1:18" ht="72" customHeight="1" thickBot="1">
      <c r="A5" s="350"/>
      <c r="B5" s="355" t="s">
        <v>577</v>
      </c>
      <c r="C5" s="51" t="s">
        <v>123</v>
      </c>
      <c r="D5" s="12" t="s">
        <v>578</v>
      </c>
      <c r="E5" s="20" t="s">
        <v>579</v>
      </c>
      <c r="F5" s="297" t="s">
        <v>580</v>
      </c>
      <c r="G5" s="52" t="s">
        <v>127</v>
      </c>
      <c r="H5" s="74" t="s">
        <v>581</v>
      </c>
      <c r="I5" s="16">
        <f>AVERAGE(1)</f>
        <v>1</v>
      </c>
      <c r="J5" s="74" t="s">
        <v>582</v>
      </c>
      <c r="K5" s="16">
        <f>AVERAGE(1,1)</f>
        <v>1</v>
      </c>
      <c r="L5" s="143" t="s">
        <v>583</v>
      </c>
      <c r="M5" s="54">
        <f>AVERAGE(1,1)</f>
        <v>1</v>
      </c>
      <c r="N5" s="244" t="s">
        <v>610</v>
      </c>
      <c r="O5" s="1"/>
      <c r="P5" s="1"/>
      <c r="Q5" s="1"/>
      <c r="R5" s="1"/>
    </row>
    <row r="6" spans="1:18" ht="59.25" customHeight="1" thickBot="1">
      <c r="A6" s="351"/>
      <c r="B6" s="275"/>
      <c r="C6" s="51" t="s">
        <v>128</v>
      </c>
      <c r="D6" s="12" t="s">
        <v>584</v>
      </c>
      <c r="E6" s="12" t="s">
        <v>585</v>
      </c>
      <c r="F6" s="282"/>
      <c r="G6" s="52" t="s">
        <v>127</v>
      </c>
      <c r="H6" s="144"/>
      <c r="I6" s="16">
        <f>AVERAGE(,)</f>
        <v>0</v>
      </c>
      <c r="J6" s="57" t="s">
        <v>586</v>
      </c>
      <c r="K6" s="16">
        <f>AVERAGE(1)</f>
        <v>1</v>
      </c>
      <c r="L6" s="60" t="s">
        <v>587</v>
      </c>
      <c r="M6" s="54">
        <f>AVERAGE(1)</f>
        <v>1</v>
      </c>
      <c r="N6" s="244" t="s">
        <v>610</v>
      </c>
      <c r="O6" s="1"/>
      <c r="P6" s="1"/>
      <c r="Q6" s="1"/>
      <c r="R6" s="1"/>
    </row>
    <row r="7" spans="1:18" ht="81" customHeight="1" thickBot="1">
      <c r="A7" s="145"/>
      <c r="B7" s="275"/>
      <c r="C7" s="51" t="s">
        <v>133</v>
      </c>
      <c r="D7" s="12" t="s">
        <v>588</v>
      </c>
      <c r="E7" s="12" t="s">
        <v>589</v>
      </c>
      <c r="F7" s="12" t="s">
        <v>590</v>
      </c>
      <c r="G7" s="52" t="s">
        <v>127</v>
      </c>
      <c r="H7" s="74" t="s">
        <v>591</v>
      </c>
      <c r="I7" s="16">
        <f>AVERAGE(1,1,0,0,0.25)</f>
        <v>0.45</v>
      </c>
      <c r="J7" s="110" t="s">
        <v>592</v>
      </c>
      <c r="K7" s="16">
        <f>AVERAGE(1,1,1,1,0,1)</f>
        <v>0.83333333333333337</v>
      </c>
      <c r="L7" s="146" t="s">
        <v>593</v>
      </c>
      <c r="M7" s="54">
        <f>AVERAGE(1,1,1,1,1,1,1)</f>
        <v>1</v>
      </c>
      <c r="N7" s="244" t="s">
        <v>610</v>
      </c>
      <c r="O7" s="1"/>
      <c r="P7" s="1"/>
      <c r="Q7" s="1"/>
      <c r="R7" s="1"/>
    </row>
    <row r="8" spans="1:18" ht="89.25" customHeight="1" thickBot="1">
      <c r="A8" s="1"/>
      <c r="B8" s="276"/>
      <c r="C8" s="51" t="s">
        <v>140</v>
      </c>
      <c r="D8" s="12" t="s">
        <v>594</v>
      </c>
      <c r="E8" s="12" t="s">
        <v>595</v>
      </c>
      <c r="F8" s="12" t="s">
        <v>596</v>
      </c>
      <c r="G8" s="52" t="s">
        <v>127</v>
      </c>
      <c r="H8" s="74" t="s">
        <v>597</v>
      </c>
      <c r="I8" s="16">
        <f>AVERAGE(0,1,0)</f>
        <v>0.33333333333333331</v>
      </c>
      <c r="J8" s="110" t="s">
        <v>598</v>
      </c>
      <c r="K8" s="16">
        <f>AVERAGE(1,1,0,1)</f>
        <v>0.75</v>
      </c>
      <c r="L8" s="143" t="s">
        <v>599</v>
      </c>
      <c r="M8" s="64">
        <f>AVERAGE(1,1)</f>
        <v>1</v>
      </c>
      <c r="N8" s="244" t="s">
        <v>610</v>
      </c>
      <c r="O8" s="1"/>
      <c r="P8" s="1"/>
      <c r="Q8" s="1"/>
      <c r="R8" s="1"/>
    </row>
    <row r="9" spans="1:18" ht="33.75" customHeight="1" thickTop="1" thickBot="1">
      <c r="A9" s="1"/>
      <c r="B9" s="295" t="s">
        <v>600</v>
      </c>
      <c r="C9" s="288"/>
      <c r="D9" s="288"/>
      <c r="E9" s="288"/>
      <c r="F9" s="288"/>
      <c r="G9" s="288"/>
      <c r="H9" s="288"/>
      <c r="I9" s="288"/>
      <c r="J9" s="289"/>
      <c r="K9" s="111">
        <f>AVERAGE(K5:K8)</f>
        <v>0.89583333333333337</v>
      </c>
      <c r="L9" s="28"/>
      <c r="M9" s="90">
        <f>AVERAGE(M5:M8)</f>
        <v>1</v>
      </c>
      <c r="N9" s="91"/>
      <c r="O9" s="1"/>
      <c r="P9" s="1"/>
      <c r="Q9" s="1"/>
      <c r="R9" s="1"/>
    </row>
    <row r="10" spans="1:18">
      <c r="A10" s="1"/>
      <c r="B10" s="1"/>
      <c r="C10" s="1"/>
      <c r="D10" s="1"/>
      <c r="E10" s="1"/>
      <c r="F10" s="1"/>
      <c r="G10" s="1"/>
      <c r="H10" s="1"/>
      <c r="I10" s="1"/>
      <c r="J10" s="1"/>
      <c r="K10" s="1"/>
      <c r="L10" s="1"/>
      <c r="M10" s="33"/>
      <c r="N10" s="1"/>
      <c r="O10" s="1"/>
      <c r="P10" s="1"/>
      <c r="Q10" s="1"/>
      <c r="R10" s="1"/>
    </row>
    <row r="11" spans="1:18">
      <c r="A11" s="1"/>
      <c r="B11" s="1"/>
      <c r="C11" s="1"/>
      <c r="D11" s="1"/>
      <c r="E11" s="1"/>
      <c r="F11" s="1"/>
      <c r="G11" s="1"/>
      <c r="H11" s="1"/>
      <c r="I11" s="1"/>
      <c r="J11" s="1"/>
      <c r="K11" s="1"/>
      <c r="L11" s="1"/>
      <c r="M11" s="1"/>
      <c r="N11" s="1"/>
      <c r="O11" s="1"/>
      <c r="P11" s="1"/>
      <c r="Q11" s="1"/>
      <c r="R11" s="1"/>
    </row>
    <row r="12" spans="1:18">
      <c r="A12" s="1"/>
      <c r="B12" s="1"/>
      <c r="C12" s="1"/>
      <c r="D12" s="1"/>
      <c r="E12" s="1"/>
      <c r="F12" s="1"/>
      <c r="G12" s="1"/>
      <c r="H12" s="1"/>
      <c r="I12" s="1"/>
      <c r="J12" s="1"/>
      <c r="K12" s="1"/>
      <c r="L12" s="1"/>
      <c r="M12" s="1"/>
      <c r="N12" s="1"/>
      <c r="O12" s="1"/>
      <c r="P12" s="1"/>
      <c r="Q12" s="1"/>
      <c r="R12" s="1"/>
    </row>
    <row r="13" spans="1:18">
      <c r="A13" s="1"/>
      <c r="B13" s="1"/>
      <c r="C13" s="1"/>
      <c r="D13" s="1"/>
      <c r="E13" s="1"/>
      <c r="F13" s="1"/>
      <c r="G13" s="1"/>
      <c r="H13" s="1"/>
      <c r="I13" s="1"/>
      <c r="J13" s="1"/>
      <c r="K13" s="1"/>
      <c r="L13" s="1"/>
      <c r="M13" s="1"/>
      <c r="N13" s="1"/>
      <c r="O13" s="1"/>
      <c r="P13" s="1"/>
      <c r="Q13" s="1"/>
      <c r="R13" s="1"/>
    </row>
    <row r="14" spans="1:18">
      <c r="A14" s="1"/>
      <c r="B14" s="1"/>
      <c r="C14" s="1"/>
      <c r="D14" s="1"/>
      <c r="E14" s="1"/>
      <c r="F14" s="1"/>
      <c r="G14" s="1"/>
      <c r="H14" s="1"/>
      <c r="I14" s="1"/>
      <c r="J14" s="1"/>
      <c r="K14" s="1"/>
      <c r="L14" s="1"/>
      <c r="M14" s="1"/>
      <c r="N14" s="1"/>
      <c r="O14" s="1"/>
      <c r="P14" s="1"/>
      <c r="Q14" s="1"/>
      <c r="R14" s="1"/>
    </row>
    <row r="15" spans="1:18">
      <c r="A15" s="1"/>
      <c r="B15" s="1"/>
      <c r="C15" s="1"/>
      <c r="D15" s="1"/>
      <c r="E15" s="1"/>
      <c r="F15" s="1"/>
      <c r="G15" s="1"/>
      <c r="H15" s="1"/>
      <c r="I15" s="1"/>
      <c r="J15" s="1"/>
      <c r="K15" s="1"/>
      <c r="L15" s="1"/>
      <c r="M15" s="1"/>
      <c r="N15" s="1"/>
      <c r="O15" s="1"/>
      <c r="P15" s="1"/>
      <c r="Q15" s="1"/>
      <c r="R15" s="1"/>
    </row>
    <row r="16" spans="1:18">
      <c r="A16" s="1"/>
      <c r="B16" s="1"/>
      <c r="C16" s="1"/>
      <c r="D16" s="1"/>
      <c r="E16" s="1"/>
      <c r="F16" s="1"/>
      <c r="G16" s="1"/>
      <c r="H16" s="1"/>
      <c r="I16" s="1"/>
      <c r="J16" s="1"/>
      <c r="K16" s="1"/>
      <c r="L16" s="1"/>
      <c r="M16" s="1"/>
      <c r="N16" s="1"/>
      <c r="O16" s="1"/>
      <c r="P16" s="1"/>
      <c r="Q16" s="1"/>
      <c r="R16" s="1"/>
    </row>
    <row r="17" spans="1:18">
      <c r="A17" s="1"/>
      <c r="B17" s="1"/>
      <c r="C17" s="1"/>
      <c r="D17" s="1"/>
      <c r="E17" s="1"/>
      <c r="F17" s="1"/>
      <c r="G17" s="1"/>
      <c r="H17" s="1"/>
      <c r="I17" s="1"/>
      <c r="J17" s="1"/>
      <c r="K17" s="1"/>
      <c r="L17" s="1"/>
      <c r="M17" s="1"/>
      <c r="N17" s="1"/>
      <c r="O17" s="1"/>
      <c r="P17" s="1"/>
      <c r="Q17" s="1"/>
      <c r="R17" s="1"/>
    </row>
    <row r="18" spans="1:18">
      <c r="A18" s="1"/>
      <c r="B18" s="1"/>
      <c r="C18" s="1"/>
      <c r="D18" s="1"/>
      <c r="E18" s="1"/>
      <c r="F18" s="1"/>
      <c r="G18" s="1"/>
      <c r="H18" s="1"/>
      <c r="I18" s="1"/>
      <c r="J18" s="1"/>
      <c r="K18" s="1"/>
      <c r="L18" s="1"/>
      <c r="M18" s="1"/>
      <c r="N18" s="1"/>
      <c r="O18" s="1"/>
      <c r="P18" s="1"/>
      <c r="Q18" s="1"/>
      <c r="R18" s="1"/>
    </row>
    <row r="19" spans="1:18">
      <c r="A19" s="1"/>
      <c r="B19" s="1"/>
      <c r="C19" s="1"/>
      <c r="D19" s="1"/>
      <c r="E19" s="1"/>
      <c r="F19" s="1"/>
      <c r="G19" s="1"/>
      <c r="H19" s="1"/>
      <c r="I19" s="1"/>
      <c r="J19" s="1"/>
      <c r="K19" s="1"/>
      <c r="L19" s="1"/>
      <c r="M19" s="1"/>
      <c r="N19" s="1"/>
      <c r="O19" s="1"/>
      <c r="P19" s="1"/>
      <c r="Q19" s="1"/>
      <c r="R19" s="1"/>
    </row>
    <row r="20" spans="1:18" ht="15.75" customHeight="1">
      <c r="A20" s="1"/>
      <c r="B20" s="1"/>
      <c r="C20" s="1"/>
      <c r="D20" s="1"/>
      <c r="E20" s="1"/>
      <c r="F20" s="1"/>
      <c r="G20" s="1"/>
      <c r="H20" s="1"/>
      <c r="I20" s="1"/>
      <c r="J20" s="1"/>
      <c r="K20" s="1"/>
      <c r="L20" s="1"/>
      <c r="M20" s="1"/>
      <c r="N20" s="1"/>
      <c r="O20" s="1"/>
      <c r="P20" s="1"/>
      <c r="Q20" s="1"/>
      <c r="R20" s="1"/>
    </row>
    <row r="21" spans="1:18" ht="15.75" customHeight="1">
      <c r="A21" s="1"/>
      <c r="B21" s="1"/>
      <c r="C21" s="1"/>
      <c r="D21" s="1"/>
      <c r="E21" s="1"/>
      <c r="F21" s="1"/>
      <c r="G21" s="1"/>
      <c r="H21" s="1"/>
      <c r="I21" s="1"/>
      <c r="J21" s="1"/>
      <c r="K21" s="1"/>
      <c r="L21" s="1"/>
      <c r="M21" s="1"/>
      <c r="N21" s="1"/>
      <c r="O21" s="1"/>
      <c r="P21" s="1"/>
      <c r="Q21" s="1"/>
      <c r="R21" s="1"/>
    </row>
    <row r="22" spans="1:18" ht="15.75" customHeight="1">
      <c r="A22" s="1"/>
      <c r="B22" s="1"/>
      <c r="C22" s="1"/>
      <c r="D22" s="1"/>
      <c r="E22" s="1"/>
      <c r="F22" s="1"/>
      <c r="G22" s="1"/>
      <c r="H22" s="1"/>
      <c r="I22" s="1"/>
      <c r="J22" s="1"/>
      <c r="K22" s="1"/>
      <c r="L22" s="1"/>
      <c r="M22" s="1"/>
      <c r="N22" s="1"/>
      <c r="O22" s="1"/>
      <c r="P22" s="1"/>
      <c r="Q22" s="1"/>
      <c r="R22" s="1"/>
    </row>
    <row r="23" spans="1:18" ht="15.75" customHeight="1">
      <c r="A23" s="1"/>
      <c r="B23" s="1"/>
      <c r="C23" s="1"/>
      <c r="D23" s="1"/>
      <c r="E23" s="1"/>
      <c r="F23" s="1"/>
      <c r="G23" s="1"/>
      <c r="H23" s="1"/>
      <c r="I23" s="1"/>
      <c r="J23" s="1"/>
      <c r="K23" s="1"/>
      <c r="L23" s="1"/>
      <c r="M23" s="1"/>
      <c r="N23" s="1"/>
      <c r="O23" s="1"/>
      <c r="P23" s="1"/>
      <c r="Q23" s="1"/>
      <c r="R23" s="1"/>
    </row>
    <row r="24" spans="1:18" ht="15.75" customHeight="1">
      <c r="A24" s="1"/>
      <c r="B24" s="1"/>
      <c r="C24" s="1"/>
      <c r="D24" s="1"/>
      <c r="E24" s="1"/>
      <c r="F24" s="1"/>
      <c r="G24" s="1"/>
      <c r="H24" s="1"/>
      <c r="I24" s="1"/>
      <c r="J24" s="1"/>
      <c r="K24" s="1"/>
      <c r="L24" s="1"/>
      <c r="M24" s="1"/>
      <c r="N24" s="1"/>
      <c r="O24" s="1"/>
      <c r="P24" s="1"/>
      <c r="Q24" s="1"/>
      <c r="R24" s="1"/>
    </row>
    <row r="25" spans="1:18" ht="15.75" customHeight="1">
      <c r="A25" s="1"/>
      <c r="B25" s="1"/>
      <c r="C25" s="1"/>
      <c r="D25" s="1"/>
      <c r="E25" s="1"/>
      <c r="F25" s="1"/>
      <c r="G25" s="1"/>
      <c r="H25" s="1"/>
      <c r="I25" s="1"/>
      <c r="J25" s="1"/>
      <c r="K25" s="1"/>
      <c r="L25" s="1"/>
      <c r="M25" s="1"/>
      <c r="N25" s="1"/>
      <c r="O25" s="1"/>
      <c r="P25" s="1"/>
      <c r="Q25" s="1"/>
      <c r="R25" s="1"/>
    </row>
    <row r="26" spans="1:18" ht="15.75" customHeight="1">
      <c r="A26" s="1"/>
      <c r="B26" s="1"/>
      <c r="C26" s="1"/>
      <c r="D26" s="1"/>
      <c r="E26" s="1"/>
      <c r="F26" s="1"/>
      <c r="G26" s="1"/>
      <c r="H26" s="1"/>
      <c r="I26" s="1"/>
      <c r="J26" s="1"/>
      <c r="K26" s="1"/>
      <c r="L26" s="1"/>
      <c r="M26" s="1"/>
      <c r="N26" s="1"/>
      <c r="O26" s="1"/>
      <c r="P26" s="1"/>
      <c r="Q26" s="1"/>
      <c r="R26" s="1"/>
    </row>
    <row r="27" spans="1:18" ht="15.75" customHeight="1">
      <c r="A27" s="1"/>
      <c r="B27" s="1"/>
      <c r="C27" s="1"/>
      <c r="D27" s="1"/>
      <c r="E27" s="1"/>
      <c r="F27" s="1"/>
      <c r="G27" s="1"/>
      <c r="H27" s="1"/>
      <c r="I27" s="1"/>
      <c r="J27" s="1"/>
      <c r="K27" s="1"/>
      <c r="L27" s="1"/>
      <c r="M27" s="1"/>
      <c r="N27" s="1"/>
      <c r="O27" s="1"/>
      <c r="P27" s="1"/>
      <c r="Q27" s="1"/>
      <c r="R27" s="1"/>
    </row>
    <row r="28" spans="1:18" ht="15.75" customHeight="1">
      <c r="A28" s="1"/>
      <c r="B28" s="1"/>
      <c r="C28" s="1"/>
      <c r="D28" s="1"/>
      <c r="E28" s="1"/>
      <c r="F28" s="1"/>
      <c r="G28" s="1"/>
      <c r="H28" s="1"/>
      <c r="I28" s="1"/>
      <c r="J28" s="1"/>
      <c r="K28" s="1"/>
      <c r="L28" s="1"/>
      <c r="M28" s="1"/>
      <c r="N28" s="1"/>
      <c r="O28" s="1"/>
      <c r="P28" s="1"/>
      <c r="Q28" s="1"/>
      <c r="R28" s="1"/>
    </row>
    <row r="29" spans="1:18" ht="15.75" customHeight="1">
      <c r="A29" s="1"/>
      <c r="B29" s="1"/>
      <c r="C29" s="1"/>
      <c r="D29" s="1"/>
      <c r="E29" s="1"/>
      <c r="F29" s="1"/>
      <c r="G29" s="1"/>
      <c r="H29" s="1"/>
      <c r="I29" s="1"/>
      <c r="J29" s="1"/>
      <c r="K29" s="1"/>
      <c r="L29" s="1"/>
      <c r="M29" s="1"/>
      <c r="N29" s="1"/>
      <c r="O29" s="1"/>
      <c r="P29" s="1"/>
      <c r="Q29" s="1"/>
      <c r="R29" s="1"/>
    </row>
    <row r="30" spans="1:18" ht="15.75" customHeight="1">
      <c r="A30" s="1"/>
      <c r="B30" s="1"/>
      <c r="C30" s="1"/>
      <c r="D30" s="1"/>
      <c r="E30" s="1"/>
      <c r="F30" s="1"/>
      <c r="G30" s="1"/>
      <c r="H30" s="1"/>
      <c r="I30" s="1"/>
      <c r="J30" s="1"/>
      <c r="K30" s="1"/>
      <c r="L30" s="1"/>
      <c r="M30" s="1"/>
      <c r="N30" s="1"/>
      <c r="O30" s="1"/>
      <c r="P30" s="1"/>
      <c r="Q30" s="1"/>
      <c r="R30" s="1"/>
    </row>
    <row r="31" spans="1:18" ht="15.75" customHeight="1">
      <c r="A31" s="1"/>
      <c r="B31" s="1"/>
      <c r="C31" s="1"/>
      <c r="D31" s="1"/>
      <c r="E31" s="1"/>
      <c r="F31" s="1"/>
      <c r="G31" s="1"/>
      <c r="H31" s="1"/>
      <c r="I31" s="1"/>
      <c r="J31" s="1"/>
      <c r="K31" s="1"/>
      <c r="L31" s="1"/>
      <c r="M31" s="1"/>
      <c r="N31" s="1"/>
      <c r="O31" s="1"/>
      <c r="P31" s="1"/>
      <c r="Q31" s="1"/>
      <c r="R31" s="1"/>
    </row>
    <row r="32" spans="1:18" ht="15.75" customHeight="1">
      <c r="A32" s="1"/>
      <c r="B32" s="1"/>
      <c r="C32" s="1"/>
      <c r="D32" s="1"/>
      <c r="E32" s="1"/>
      <c r="F32" s="1"/>
      <c r="G32" s="1"/>
      <c r="H32" s="1"/>
      <c r="I32" s="1"/>
      <c r="J32" s="1"/>
      <c r="K32" s="1"/>
      <c r="L32" s="1"/>
      <c r="M32" s="1"/>
      <c r="N32" s="1"/>
      <c r="O32" s="1"/>
      <c r="P32" s="1"/>
      <c r="Q32" s="1"/>
      <c r="R32" s="1"/>
    </row>
    <row r="33" spans="1:18" ht="15.75" customHeight="1">
      <c r="A33" s="1"/>
      <c r="B33" s="1"/>
      <c r="C33" s="1"/>
      <c r="D33" s="1"/>
      <c r="E33" s="1"/>
      <c r="F33" s="1"/>
      <c r="G33" s="1"/>
      <c r="H33" s="1"/>
      <c r="I33" s="1"/>
      <c r="J33" s="1"/>
      <c r="K33" s="1"/>
      <c r="L33" s="1"/>
      <c r="M33" s="1"/>
      <c r="N33" s="1"/>
      <c r="O33" s="1"/>
      <c r="P33" s="1"/>
      <c r="Q33" s="1"/>
      <c r="R33" s="1"/>
    </row>
    <row r="34" spans="1:18" ht="15.75" customHeight="1">
      <c r="A34" s="1"/>
      <c r="B34" s="1"/>
      <c r="C34" s="1"/>
      <c r="D34" s="1"/>
      <c r="E34" s="1"/>
      <c r="F34" s="1"/>
      <c r="G34" s="1"/>
      <c r="H34" s="1"/>
      <c r="I34" s="1"/>
      <c r="J34" s="1"/>
      <c r="K34" s="1"/>
      <c r="L34" s="1"/>
      <c r="M34" s="1"/>
      <c r="N34" s="1"/>
      <c r="O34" s="1"/>
      <c r="P34" s="1"/>
      <c r="Q34" s="1"/>
      <c r="R34" s="1"/>
    </row>
    <row r="35" spans="1:18" ht="15.75" customHeight="1">
      <c r="A35" s="1"/>
      <c r="B35" s="1"/>
      <c r="C35" s="1"/>
      <c r="D35" s="1"/>
      <c r="E35" s="1"/>
      <c r="F35" s="1"/>
      <c r="G35" s="1"/>
      <c r="H35" s="1"/>
      <c r="I35" s="1"/>
      <c r="J35" s="1"/>
      <c r="K35" s="1"/>
      <c r="L35" s="1"/>
      <c r="M35" s="1"/>
      <c r="N35" s="1"/>
      <c r="O35" s="1"/>
      <c r="P35" s="1"/>
      <c r="Q35" s="1"/>
      <c r="R35" s="1"/>
    </row>
    <row r="36" spans="1:18" ht="15.75" customHeight="1">
      <c r="A36" s="1"/>
      <c r="B36" s="1"/>
      <c r="C36" s="1"/>
      <c r="D36" s="1"/>
      <c r="E36" s="1"/>
      <c r="F36" s="1"/>
      <c r="G36" s="1"/>
      <c r="H36" s="1"/>
      <c r="I36" s="1"/>
      <c r="J36" s="1"/>
      <c r="K36" s="1"/>
      <c r="L36" s="1"/>
      <c r="M36" s="1"/>
      <c r="N36" s="1"/>
      <c r="O36" s="1"/>
      <c r="P36" s="1"/>
      <c r="Q36" s="1"/>
      <c r="R36" s="1"/>
    </row>
    <row r="37" spans="1:18" ht="15.75" customHeight="1">
      <c r="A37" s="1"/>
      <c r="B37" s="1"/>
      <c r="C37" s="1"/>
      <c r="D37" s="1"/>
      <c r="E37" s="1"/>
      <c r="F37" s="1"/>
      <c r="G37" s="1"/>
      <c r="H37" s="1"/>
      <c r="I37" s="1"/>
      <c r="J37" s="1"/>
      <c r="K37" s="1"/>
      <c r="L37" s="1"/>
      <c r="M37" s="1"/>
      <c r="N37" s="1"/>
      <c r="O37" s="1"/>
      <c r="P37" s="1"/>
      <c r="Q37" s="1"/>
      <c r="R37" s="1"/>
    </row>
    <row r="38" spans="1:18" ht="15.75" customHeight="1">
      <c r="A38" s="1"/>
      <c r="B38" s="1"/>
      <c r="C38" s="1"/>
      <c r="D38" s="1"/>
      <c r="E38" s="1"/>
      <c r="F38" s="1"/>
      <c r="G38" s="1"/>
      <c r="H38" s="1"/>
      <c r="I38" s="1"/>
      <c r="J38" s="1"/>
      <c r="K38" s="1"/>
      <c r="L38" s="1"/>
      <c r="M38" s="1"/>
      <c r="N38" s="1"/>
      <c r="O38" s="1"/>
      <c r="P38" s="1"/>
      <c r="Q38" s="1"/>
      <c r="R38" s="1"/>
    </row>
    <row r="39" spans="1:18" ht="15.75" customHeight="1">
      <c r="A39" s="1"/>
      <c r="B39" s="1"/>
      <c r="C39" s="1"/>
      <c r="D39" s="1"/>
      <c r="E39" s="1"/>
      <c r="F39" s="1"/>
      <c r="G39" s="1"/>
      <c r="H39" s="1"/>
      <c r="I39" s="1"/>
      <c r="J39" s="1"/>
      <c r="K39" s="1"/>
      <c r="L39" s="1"/>
      <c r="M39" s="1"/>
      <c r="N39" s="1"/>
      <c r="O39" s="1"/>
      <c r="P39" s="1"/>
      <c r="Q39" s="1"/>
      <c r="R39" s="1"/>
    </row>
    <row r="40" spans="1:18" ht="15.75" customHeight="1">
      <c r="A40" s="1"/>
      <c r="B40" s="1"/>
      <c r="C40" s="1"/>
      <c r="D40" s="1"/>
      <c r="E40" s="1"/>
      <c r="F40" s="1"/>
      <c r="G40" s="1"/>
      <c r="H40" s="1"/>
      <c r="I40" s="1"/>
      <c r="J40" s="1"/>
      <c r="K40" s="1"/>
      <c r="L40" s="1"/>
      <c r="M40" s="1"/>
      <c r="N40" s="1"/>
      <c r="O40" s="1"/>
      <c r="P40" s="1"/>
      <c r="Q40" s="1"/>
      <c r="R40" s="1"/>
    </row>
    <row r="41" spans="1:18" ht="15.75" customHeight="1">
      <c r="A41" s="1"/>
      <c r="B41" s="1"/>
      <c r="C41" s="1"/>
      <c r="D41" s="1"/>
      <c r="E41" s="1"/>
      <c r="F41" s="1"/>
      <c r="G41" s="1"/>
      <c r="H41" s="1"/>
      <c r="I41" s="1"/>
      <c r="J41" s="1"/>
      <c r="K41" s="1"/>
      <c r="L41" s="1"/>
      <c r="M41" s="1"/>
      <c r="N41" s="1"/>
      <c r="O41" s="1"/>
      <c r="P41" s="1"/>
      <c r="Q41" s="1"/>
      <c r="R41" s="1"/>
    </row>
    <row r="42" spans="1:18" ht="15.75" customHeight="1">
      <c r="A42" s="1"/>
      <c r="B42" s="1"/>
      <c r="C42" s="1"/>
      <c r="D42" s="1"/>
      <c r="E42" s="1"/>
      <c r="F42" s="1"/>
      <c r="G42" s="1"/>
      <c r="H42" s="1"/>
      <c r="I42" s="1"/>
      <c r="J42" s="1"/>
      <c r="K42" s="1"/>
      <c r="L42" s="1"/>
      <c r="M42" s="1"/>
      <c r="N42" s="1"/>
      <c r="O42" s="1"/>
      <c r="P42" s="1"/>
      <c r="Q42" s="1"/>
      <c r="R42" s="1"/>
    </row>
    <row r="43" spans="1:18" ht="15.75" customHeight="1">
      <c r="A43" s="1"/>
      <c r="B43" s="1"/>
      <c r="C43" s="1"/>
      <c r="D43" s="1"/>
      <c r="E43" s="1"/>
      <c r="F43" s="1"/>
      <c r="G43" s="1"/>
      <c r="H43" s="1"/>
      <c r="I43" s="1"/>
      <c r="J43" s="1"/>
      <c r="K43" s="1"/>
      <c r="L43" s="1"/>
      <c r="M43" s="1"/>
      <c r="N43" s="1"/>
      <c r="O43" s="1"/>
      <c r="P43" s="1"/>
      <c r="Q43" s="1"/>
      <c r="R43" s="1"/>
    </row>
    <row r="44" spans="1:18" ht="15.75" customHeight="1">
      <c r="A44" s="1"/>
      <c r="B44" s="1"/>
      <c r="C44" s="1"/>
      <c r="D44" s="1"/>
      <c r="E44" s="1"/>
      <c r="F44" s="1"/>
      <c r="G44" s="1"/>
      <c r="H44" s="1"/>
      <c r="I44" s="1"/>
      <c r="J44" s="1"/>
      <c r="K44" s="1"/>
      <c r="L44" s="1"/>
      <c r="M44" s="1"/>
      <c r="N44" s="1"/>
      <c r="O44" s="1"/>
      <c r="P44" s="1"/>
      <c r="Q44" s="1"/>
      <c r="R44" s="1"/>
    </row>
    <row r="45" spans="1:18" ht="15.75" customHeight="1">
      <c r="A45" s="1"/>
      <c r="B45" s="1"/>
      <c r="C45" s="1"/>
      <c r="D45" s="1"/>
      <c r="E45" s="1"/>
      <c r="F45" s="1"/>
      <c r="G45" s="1"/>
      <c r="H45" s="1"/>
      <c r="I45" s="1"/>
      <c r="J45" s="1"/>
      <c r="K45" s="1"/>
      <c r="L45" s="1"/>
      <c r="M45" s="1"/>
      <c r="N45" s="1"/>
      <c r="O45" s="1"/>
      <c r="P45" s="1"/>
      <c r="Q45" s="1"/>
      <c r="R45" s="1"/>
    </row>
    <row r="46" spans="1:18" ht="15.75" customHeight="1">
      <c r="A46" s="1"/>
      <c r="B46" s="1"/>
      <c r="C46" s="1"/>
      <c r="D46" s="1"/>
      <c r="E46" s="1"/>
      <c r="F46" s="1"/>
      <c r="G46" s="1"/>
      <c r="H46" s="1"/>
      <c r="I46" s="1"/>
      <c r="J46" s="1"/>
      <c r="K46" s="1"/>
      <c r="L46" s="1"/>
      <c r="M46" s="1"/>
      <c r="N46" s="1"/>
      <c r="O46" s="1"/>
      <c r="P46" s="1"/>
      <c r="Q46" s="1"/>
      <c r="R46" s="1"/>
    </row>
    <row r="47" spans="1:18" ht="15.75" customHeight="1">
      <c r="A47" s="1"/>
      <c r="B47" s="1"/>
      <c r="C47" s="1"/>
      <c r="D47" s="1"/>
      <c r="E47" s="1"/>
      <c r="F47" s="1"/>
      <c r="G47" s="1"/>
      <c r="H47" s="1"/>
      <c r="I47" s="1"/>
      <c r="J47" s="1"/>
      <c r="K47" s="1"/>
      <c r="L47" s="1"/>
      <c r="M47" s="1"/>
      <c r="N47" s="1"/>
      <c r="O47" s="1"/>
      <c r="P47" s="1"/>
      <c r="Q47" s="1"/>
      <c r="R47" s="1"/>
    </row>
    <row r="48" spans="1:18" ht="15.75" customHeight="1">
      <c r="A48" s="1"/>
      <c r="B48" s="1"/>
      <c r="C48" s="1"/>
      <c r="D48" s="1"/>
      <c r="E48" s="1"/>
      <c r="F48" s="1"/>
      <c r="G48" s="1"/>
      <c r="H48" s="1"/>
      <c r="I48" s="1"/>
      <c r="J48" s="1"/>
      <c r="K48" s="1"/>
      <c r="L48" s="1"/>
      <c r="M48" s="1"/>
      <c r="N48" s="1"/>
      <c r="O48" s="1"/>
      <c r="P48" s="1"/>
      <c r="Q48" s="1"/>
      <c r="R48" s="1"/>
    </row>
    <row r="49" spans="1:18" ht="15.75" customHeight="1">
      <c r="A49" s="1"/>
      <c r="B49" s="1"/>
      <c r="C49" s="1"/>
      <c r="D49" s="1"/>
      <c r="E49" s="1"/>
      <c r="F49" s="1"/>
      <c r="G49" s="1"/>
      <c r="H49" s="1"/>
      <c r="I49" s="1"/>
      <c r="J49" s="1"/>
      <c r="K49" s="1"/>
      <c r="L49" s="1"/>
      <c r="M49" s="1"/>
      <c r="N49" s="1"/>
      <c r="O49" s="1"/>
      <c r="P49" s="1"/>
      <c r="Q49" s="1"/>
      <c r="R49" s="1"/>
    </row>
    <row r="50" spans="1:18" ht="15.75" customHeight="1">
      <c r="A50" s="1"/>
      <c r="B50" s="1"/>
      <c r="C50" s="1"/>
      <c r="D50" s="1"/>
      <c r="E50" s="1"/>
      <c r="F50" s="1"/>
      <c r="G50" s="1"/>
      <c r="H50" s="1"/>
      <c r="I50" s="1"/>
      <c r="J50" s="1"/>
      <c r="K50" s="1"/>
      <c r="L50" s="1"/>
      <c r="M50" s="1"/>
      <c r="N50" s="1"/>
      <c r="O50" s="1"/>
      <c r="P50" s="1"/>
      <c r="Q50" s="1"/>
      <c r="R50" s="1"/>
    </row>
    <row r="51" spans="1:18" ht="15.75" customHeight="1">
      <c r="A51" s="1"/>
      <c r="B51" s="1"/>
      <c r="C51" s="1"/>
      <c r="D51" s="1"/>
      <c r="E51" s="1"/>
      <c r="F51" s="1"/>
      <c r="G51" s="1"/>
      <c r="H51" s="1"/>
      <c r="I51" s="1"/>
      <c r="J51" s="1"/>
      <c r="K51" s="1"/>
      <c r="L51" s="1"/>
      <c r="M51" s="1"/>
      <c r="N51" s="1"/>
      <c r="O51" s="1"/>
      <c r="P51" s="1"/>
      <c r="Q51" s="1"/>
      <c r="R51" s="1"/>
    </row>
    <row r="52" spans="1:18" ht="15.75" customHeight="1">
      <c r="A52" s="1"/>
      <c r="B52" s="1"/>
      <c r="C52" s="1"/>
      <c r="D52" s="1"/>
      <c r="E52" s="1"/>
      <c r="F52" s="1"/>
      <c r="G52" s="1"/>
      <c r="H52" s="1"/>
      <c r="I52" s="1"/>
      <c r="J52" s="1"/>
      <c r="K52" s="1"/>
      <c r="L52" s="1"/>
      <c r="M52" s="1"/>
      <c r="N52" s="1"/>
      <c r="O52" s="1"/>
      <c r="P52" s="1"/>
      <c r="Q52" s="1"/>
      <c r="R52" s="1"/>
    </row>
    <row r="53" spans="1:18" ht="15.75" customHeight="1">
      <c r="A53" s="1"/>
      <c r="B53" s="1"/>
      <c r="C53" s="1"/>
      <c r="D53" s="1"/>
      <c r="E53" s="1"/>
      <c r="F53" s="1"/>
      <c r="G53" s="1"/>
      <c r="H53" s="1"/>
      <c r="I53" s="1"/>
      <c r="J53" s="1"/>
      <c r="K53" s="1"/>
      <c r="L53" s="1"/>
      <c r="M53" s="1"/>
      <c r="N53" s="1"/>
      <c r="O53" s="1"/>
      <c r="P53" s="1"/>
      <c r="Q53" s="1"/>
      <c r="R53" s="1"/>
    </row>
    <row r="54" spans="1:18" ht="15.75" customHeight="1">
      <c r="A54" s="1"/>
      <c r="B54" s="1"/>
      <c r="C54" s="1"/>
      <c r="D54" s="1"/>
      <c r="E54" s="1"/>
      <c r="F54" s="1"/>
      <c r="G54" s="1"/>
      <c r="H54" s="1"/>
      <c r="I54" s="1"/>
      <c r="J54" s="1"/>
      <c r="K54" s="1"/>
      <c r="L54" s="1"/>
      <c r="M54" s="1"/>
      <c r="N54" s="1"/>
      <c r="O54" s="1"/>
      <c r="P54" s="1"/>
      <c r="Q54" s="1"/>
      <c r="R54" s="1"/>
    </row>
    <row r="55" spans="1:18" ht="15.75" customHeight="1">
      <c r="A55" s="1"/>
      <c r="B55" s="1"/>
      <c r="C55" s="1"/>
      <c r="D55" s="1"/>
      <c r="E55" s="1"/>
      <c r="F55" s="1"/>
      <c r="G55" s="1"/>
      <c r="H55" s="1"/>
      <c r="I55" s="1"/>
      <c r="J55" s="1"/>
      <c r="K55" s="1"/>
      <c r="L55" s="1"/>
      <c r="M55" s="1"/>
      <c r="N55" s="1"/>
      <c r="O55" s="1"/>
      <c r="P55" s="1"/>
      <c r="Q55" s="1"/>
      <c r="R55" s="1"/>
    </row>
    <row r="56" spans="1:18" ht="15.75" customHeight="1">
      <c r="A56" s="1"/>
      <c r="B56" s="1"/>
      <c r="C56" s="1"/>
      <c r="D56" s="1"/>
      <c r="E56" s="1"/>
      <c r="F56" s="1"/>
      <c r="G56" s="1"/>
      <c r="H56" s="1"/>
      <c r="I56" s="1"/>
      <c r="J56" s="1"/>
      <c r="K56" s="1"/>
      <c r="L56" s="1"/>
      <c r="M56" s="1"/>
      <c r="N56" s="1"/>
      <c r="O56" s="1"/>
      <c r="P56" s="1"/>
      <c r="Q56" s="1"/>
      <c r="R56" s="1"/>
    </row>
    <row r="57" spans="1:18" ht="15.75" customHeight="1">
      <c r="A57" s="1"/>
      <c r="H57" s="37"/>
      <c r="I57" s="37"/>
      <c r="J57" s="37"/>
      <c r="K57" s="37"/>
    </row>
    <row r="58" spans="1:18" ht="15.75" customHeight="1">
      <c r="A58" s="1"/>
      <c r="H58" s="37"/>
      <c r="I58" s="37"/>
      <c r="J58" s="37"/>
      <c r="K58" s="37"/>
    </row>
    <row r="59" spans="1:18" ht="15.75" customHeight="1">
      <c r="A59" s="1"/>
      <c r="H59" s="37"/>
      <c r="I59" s="37"/>
      <c r="J59" s="37"/>
      <c r="K59" s="37"/>
    </row>
    <row r="60" spans="1:18" ht="15.75" customHeight="1">
      <c r="A60" s="1"/>
      <c r="H60" s="37"/>
      <c r="I60" s="37"/>
      <c r="J60" s="37"/>
      <c r="K60" s="37"/>
    </row>
    <row r="61" spans="1:18" ht="15.75" customHeight="1">
      <c r="A61" s="1"/>
      <c r="H61" s="37"/>
      <c r="I61" s="37"/>
      <c r="J61" s="37"/>
      <c r="K61" s="37"/>
    </row>
    <row r="62" spans="1:18" ht="15.75" customHeight="1">
      <c r="A62" s="1"/>
      <c r="H62" s="37"/>
      <c r="I62" s="37"/>
      <c r="J62" s="37"/>
      <c r="K62" s="37"/>
    </row>
    <row r="63" spans="1:18" ht="15.75" customHeight="1">
      <c r="A63" s="1"/>
      <c r="H63" s="37"/>
      <c r="I63" s="37"/>
      <c r="J63" s="37"/>
      <c r="K63" s="37"/>
    </row>
    <row r="64" spans="1:18" ht="15.75" customHeight="1">
      <c r="A64" s="1"/>
      <c r="H64" s="37"/>
      <c r="I64" s="37"/>
      <c r="J64" s="37"/>
      <c r="K64" s="37"/>
    </row>
    <row r="65" spans="1:11" ht="15.75" customHeight="1">
      <c r="A65" s="1"/>
      <c r="H65" s="37"/>
      <c r="I65" s="37"/>
      <c r="J65" s="37"/>
      <c r="K65" s="37"/>
    </row>
    <row r="66" spans="1:11" ht="15.75" customHeight="1">
      <c r="A66" s="1"/>
      <c r="H66" s="37"/>
      <c r="I66" s="37"/>
      <c r="J66" s="37"/>
      <c r="K66" s="37"/>
    </row>
    <row r="67" spans="1:11" ht="15.75" customHeight="1">
      <c r="A67" s="1"/>
      <c r="H67" s="37"/>
      <c r="I67" s="37"/>
      <c r="J67" s="37"/>
      <c r="K67" s="37"/>
    </row>
    <row r="68" spans="1:11" ht="15.75" customHeight="1">
      <c r="A68" s="1"/>
      <c r="H68" s="37"/>
      <c r="I68" s="37"/>
      <c r="J68" s="37"/>
      <c r="K68" s="37"/>
    </row>
    <row r="69" spans="1:11" ht="15.75" customHeight="1">
      <c r="A69" s="1"/>
      <c r="H69" s="37"/>
      <c r="I69" s="37"/>
      <c r="J69" s="37"/>
      <c r="K69" s="37"/>
    </row>
    <row r="70" spans="1:11" ht="15.75" customHeight="1">
      <c r="A70" s="1"/>
      <c r="H70" s="37"/>
      <c r="I70" s="37"/>
      <c r="J70" s="37"/>
      <c r="K70" s="37"/>
    </row>
    <row r="71" spans="1:11" ht="15.75" customHeight="1">
      <c r="A71" s="1"/>
      <c r="H71" s="37"/>
      <c r="I71" s="37"/>
      <c r="J71" s="37"/>
      <c r="K71" s="37"/>
    </row>
    <row r="72" spans="1:11" ht="15.75" customHeight="1">
      <c r="A72" s="1"/>
      <c r="H72" s="37"/>
      <c r="I72" s="37"/>
      <c r="J72" s="37"/>
      <c r="K72" s="37"/>
    </row>
    <row r="73" spans="1:11" ht="15.75" customHeight="1">
      <c r="A73" s="1"/>
      <c r="H73" s="37"/>
      <c r="I73" s="37"/>
      <c r="J73" s="37"/>
      <c r="K73" s="37"/>
    </row>
    <row r="74" spans="1:11" ht="15.75" customHeight="1">
      <c r="A74" s="1"/>
      <c r="H74" s="37"/>
      <c r="I74" s="37"/>
      <c r="J74" s="37"/>
      <c r="K74" s="37"/>
    </row>
    <row r="75" spans="1:11" ht="15.75" customHeight="1">
      <c r="A75" s="1"/>
      <c r="H75" s="37"/>
      <c r="I75" s="37"/>
      <c r="J75" s="37"/>
      <c r="K75" s="37"/>
    </row>
    <row r="76" spans="1:11" ht="15.75" customHeight="1">
      <c r="A76" s="1"/>
      <c r="H76" s="37"/>
      <c r="I76" s="37"/>
      <c r="J76" s="37"/>
      <c r="K76" s="37"/>
    </row>
    <row r="77" spans="1:11" ht="15.75" customHeight="1">
      <c r="A77" s="1"/>
      <c r="H77" s="37"/>
      <c r="I77" s="37"/>
      <c r="J77" s="37"/>
      <c r="K77" s="37"/>
    </row>
    <row r="78" spans="1:11" ht="15.75" customHeight="1">
      <c r="A78" s="1"/>
      <c r="H78" s="37"/>
      <c r="I78" s="37"/>
      <c r="J78" s="37"/>
      <c r="K78" s="37"/>
    </row>
    <row r="79" spans="1:11" ht="15.75" customHeight="1">
      <c r="A79" s="1"/>
      <c r="H79" s="37"/>
      <c r="I79" s="37"/>
      <c r="J79" s="37"/>
      <c r="K79" s="37"/>
    </row>
    <row r="80" spans="1:11" ht="15.75" customHeight="1">
      <c r="A80" s="1"/>
      <c r="H80" s="37"/>
      <c r="I80" s="37"/>
      <c r="J80" s="37"/>
      <c r="K80" s="37"/>
    </row>
    <row r="81" spans="1:11" ht="15.75" customHeight="1">
      <c r="A81" s="1"/>
      <c r="H81" s="37"/>
      <c r="I81" s="37"/>
      <c r="J81" s="37"/>
      <c r="K81" s="37"/>
    </row>
    <row r="82" spans="1:11" ht="15.75" customHeight="1">
      <c r="A82" s="1"/>
      <c r="H82" s="37"/>
      <c r="I82" s="37"/>
      <c r="J82" s="37"/>
      <c r="K82" s="37"/>
    </row>
    <row r="83" spans="1:11" ht="15.75" customHeight="1">
      <c r="A83" s="1"/>
      <c r="H83" s="37"/>
      <c r="I83" s="37"/>
      <c r="J83" s="37"/>
      <c r="K83" s="37"/>
    </row>
    <row r="84" spans="1:11" ht="15.75" customHeight="1">
      <c r="A84" s="1"/>
      <c r="H84" s="37"/>
      <c r="I84" s="37"/>
      <c r="J84" s="37"/>
      <c r="K84" s="37"/>
    </row>
    <row r="85" spans="1:11" ht="15.75" customHeight="1">
      <c r="A85" s="1"/>
      <c r="H85" s="37"/>
      <c r="I85" s="37"/>
      <c r="J85" s="37"/>
      <c r="K85" s="37"/>
    </row>
    <row r="86" spans="1:11" ht="15.75" customHeight="1">
      <c r="A86" s="1"/>
      <c r="H86" s="37"/>
      <c r="I86" s="37"/>
      <c r="J86" s="37"/>
      <c r="K86" s="37"/>
    </row>
    <row r="87" spans="1:11" ht="15.75" customHeight="1">
      <c r="A87" s="1"/>
      <c r="H87" s="37"/>
      <c r="I87" s="37"/>
      <c r="J87" s="37"/>
      <c r="K87" s="37"/>
    </row>
    <row r="88" spans="1:11" ht="15.75" customHeight="1">
      <c r="A88" s="1"/>
      <c r="H88" s="37"/>
      <c r="I88" s="37"/>
      <c r="J88" s="37"/>
      <c r="K88" s="37"/>
    </row>
    <row r="89" spans="1:11" ht="15.75" customHeight="1">
      <c r="A89" s="1"/>
      <c r="H89" s="37"/>
      <c r="I89" s="37"/>
      <c r="J89" s="37"/>
      <c r="K89" s="37"/>
    </row>
    <row r="90" spans="1:11" ht="15.75" customHeight="1">
      <c r="A90" s="1"/>
      <c r="H90" s="37"/>
      <c r="I90" s="37"/>
      <c r="J90" s="37"/>
      <c r="K90" s="37"/>
    </row>
    <row r="91" spans="1:11" ht="15.75" customHeight="1">
      <c r="A91" s="1"/>
      <c r="H91" s="37"/>
      <c r="I91" s="37"/>
      <c r="J91" s="37"/>
      <c r="K91" s="37"/>
    </row>
    <row r="92" spans="1:11" ht="15.75" customHeight="1">
      <c r="A92" s="1"/>
      <c r="H92" s="37"/>
      <c r="I92" s="37"/>
      <c r="J92" s="37"/>
      <c r="K92" s="37"/>
    </row>
    <row r="93" spans="1:11" ht="15.75" customHeight="1">
      <c r="A93" s="1"/>
      <c r="H93" s="37"/>
      <c r="I93" s="37"/>
      <c r="J93" s="37"/>
      <c r="K93" s="37"/>
    </row>
    <row r="94" spans="1:11" ht="15.75" customHeight="1">
      <c r="A94" s="1"/>
      <c r="H94" s="37"/>
      <c r="I94" s="37"/>
      <c r="J94" s="37"/>
      <c r="K94" s="37"/>
    </row>
    <row r="95" spans="1:11" ht="15.75" customHeight="1">
      <c r="A95" s="1"/>
      <c r="H95" s="37"/>
      <c r="I95" s="37"/>
      <c r="J95" s="37"/>
      <c r="K95" s="37"/>
    </row>
    <row r="96" spans="1:11" ht="15.75" customHeight="1">
      <c r="A96" s="1"/>
      <c r="H96" s="37"/>
      <c r="I96" s="37"/>
      <c r="J96" s="37"/>
      <c r="K96" s="37"/>
    </row>
    <row r="97" spans="1:11" ht="15.75" customHeight="1">
      <c r="A97" s="1"/>
      <c r="H97" s="37"/>
      <c r="I97" s="37"/>
      <c r="J97" s="37"/>
      <c r="K97" s="37"/>
    </row>
    <row r="98" spans="1:11" ht="15.75" customHeight="1">
      <c r="A98" s="1"/>
      <c r="H98" s="37"/>
      <c r="I98" s="37"/>
      <c r="J98" s="37"/>
      <c r="K98" s="37"/>
    </row>
    <row r="99" spans="1:11" ht="15.75" customHeight="1">
      <c r="A99" s="1"/>
      <c r="H99" s="37"/>
      <c r="I99" s="37"/>
      <c r="J99" s="37"/>
      <c r="K99" s="37"/>
    </row>
    <row r="100" spans="1:11" ht="15.75" customHeight="1">
      <c r="A100" s="1"/>
      <c r="H100" s="37"/>
      <c r="I100" s="37"/>
      <c r="J100" s="37"/>
      <c r="K100" s="37"/>
    </row>
    <row r="101" spans="1:11" ht="15.75" customHeight="1">
      <c r="A101" s="1"/>
      <c r="H101" s="37"/>
      <c r="I101" s="37"/>
      <c r="J101" s="37"/>
      <c r="K101" s="37"/>
    </row>
    <row r="102" spans="1:11" ht="15.75" customHeight="1">
      <c r="A102" s="1"/>
      <c r="H102" s="37"/>
      <c r="I102" s="37"/>
      <c r="J102" s="37"/>
      <c r="K102" s="37"/>
    </row>
    <row r="103" spans="1:11" ht="15.75" customHeight="1">
      <c r="A103" s="1"/>
      <c r="H103" s="37"/>
      <c r="I103" s="37"/>
      <c r="J103" s="37"/>
      <c r="K103" s="37"/>
    </row>
    <row r="104" spans="1:11" ht="15.75" customHeight="1">
      <c r="A104" s="1"/>
      <c r="H104" s="37"/>
      <c r="I104" s="37"/>
      <c r="J104" s="37"/>
      <c r="K104" s="37"/>
    </row>
    <row r="105" spans="1:11" ht="15.75" customHeight="1">
      <c r="A105" s="1"/>
      <c r="H105" s="37"/>
      <c r="I105" s="37"/>
      <c r="J105" s="37"/>
      <c r="K105" s="37"/>
    </row>
    <row r="106" spans="1:11" ht="15.75" customHeight="1">
      <c r="A106" s="1"/>
      <c r="H106" s="37"/>
      <c r="I106" s="37"/>
      <c r="J106" s="37"/>
      <c r="K106" s="37"/>
    </row>
    <row r="107" spans="1:11" ht="15.75" customHeight="1">
      <c r="A107" s="1"/>
      <c r="H107" s="37"/>
      <c r="I107" s="37"/>
      <c r="J107" s="37"/>
      <c r="K107" s="37"/>
    </row>
    <row r="108" spans="1:11" ht="15.75" customHeight="1">
      <c r="A108" s="1"/>
      <c r="H108" s="37"/>
      <c r="I108" s="37"/>
      <c r="J108" s="37"/>
      <c r="K108" s="37"/>
    </row>
    <row r="109" spans="1:11" ht="15.75" customHeight="1">
      <c r="A109" s="1"/>
      <c r="H109" s="37"/>
      <c r="I109" s="37"/>
      <c r="J109" s="37"/>
      <c r="K109" s="37"/>
    </row>
    <row r="110" spans="1:11" ht="15.75" customHeight="1">
      <c r="A110" s="1"/>
      <c r="H110" s="37"/>
      <c r="I110" s="37"/>
      <c r="J110" s="37"/>
      <c r="K110" s="37"/>
    </row>
    <row r="111" spans="1:11" ht="15.75" customHeight="1">
      <c r="A111" s="1"/>
      <c r="H111" s="37"/>
      <c r="I111" s="37"/>
      <c r="J111" s="37"/>
      <c r="K111" s="37"/>
    </row>
    <row r="112" spans="1:11" ht="15.75" customHeight="1">
      <c r="A112" s="1"/>
      <c r="H112" s="37"/>
      <c r="I112" s="37"/>
      <c r="J112" s="37"/>
      <c r="K112" s="37"/>
    </row>
    <row r="113" spans="1:11" ht="15.75" customHeight="1">
      <c r="A113" s="1"/>
      <c r="H113" s="37"/>
      <c r="I113" s="37"/>
      <c r="J113" s="37"/>
      <c r="K113" s="37"/>
    </row>
    <row r="114" spans="1:11" ht="15.75" customHeight="1">
      <c r="A114" s="1"/>
      <c r="H114" s="37"/>
      <c r="I114" s="37"/>
      <c r="J114" s="37"/>
      <c r="K114" s="37"/>
    </row>
    <row r="115" spans="1:11" ht="15.75" customHeight="1">
      <c r="A115" s="1"/>
      <c r="H115" s="37"/>
      <c r="I115" s="37"/>
      <c r="J115" s="37"/>
      <c r="K115" s="37"/>
    </row>
    <row r="116" spans="1:11" ht="15.75" customHeight="1">
      <c r="A116" s="1"/>
      <c r="H116" s="37"/>
      <c r="I116" s="37"/>
      <c r="J116" s="37"/>
      <c r="K116" s="37"/>
    </row>
    <row r="117" spans="1:11" ht="15.75" customHeight="1">
      <c r="A117" s="1"/>
      <c r="H117" s="37"/>
      <c r="I117" s="37"/>
      <c r="J117" s="37"/>
      <c r="K117" s="37"/>
    </row>
    <row r="118" spans="1:11" ht="15.75" customHeight="1">
      <c r="A118" s="1"/>
      <c r="H118" s="37"/>
      <c r="I118" s="37"/>
      <c r="J118" s="37"/>
      <c r="K118" s="37"/>
    </row>
    <row r="119" spans="1:11" ht="15.75" customHeight="1">
      <c r="A119" s="1"/>
      <c r="H119" s="37"/>
      <c r="I119" s="37"/>
      <c r="J119" s="37"/>
      <c r="K119" s="37"/>
    </row>
    <row r="120" spans="1:11" ht="15.75" customHeight="1">
      <c r="A120" s="1"/>
      <c r="H120" s="37"/>
      <c r="I120" s="37"/>
      <c r="J120" s="37"/>
      <c r="K120" s="37"/>
    </row>
    <row r="121" spans="1:11" ht="15.75" customHeight="1">
      <c r="A121" s="1"/>
      <c r="H121" s="37"/>
      <c r="I121" s="37"/>
      <c r="J121" s="37"/>
      <c r="K121" s="37"/>
    </row>
    <row r="122" spans="1:11" ht="15.75" customHeight="1">
      <c r="A122" s="1"/>
      <c r="H122" s="37"/>
      <c r="I122" s="37"/>
      <c r="J122" s="37"/>
      <c r="K122" s="37"/>
    </row>
    <row r="123" spans="1:11" ht="15.75" customHeight="1">
      <c r="A123" s="1"/>
      <c r="H123" s="37"/>
      <c r="I123" s="37"/>
      <c r="J123" s="37"/>
      <c r="K123" s="37"/>
    </row>
    <row r="124" spans="1:11" ht="15.75" customHeight="1">
      <c r="A124" s="1"/>
      <c r="H124" s="37"/>
      <c r="I124" s="37"/>
      <c r="J124" s="37"/>
      <c r="K124" s="37"/>
    </row>
    <row r="125" spans="1:11" ht="15.75" customHeight="1">
      <c r="A125" s="1"/>
      <c r="H125" s="37"/>
      <c r="I125" s="37"/>
      <c r="J125" s="37"/>
      <c r="K125" s="37"/>
    </row>
    <row r="126" spans="1:11" ht="15.75" customHeight="1">
      <c r="A126" s="1"/>
      <c r="H126" s="37"/>
      <c r="I126" s="37"/>
      <c r="J126" s="37"/>
      <c r="K126" s="37"/>
    </row>
    <row r="127" spans="1:11" ht="15.75" customHeight="1">
      <c r="A127" s="1"/>
      <c r="H127" s="37"/>
      <c r="I127" s="37"/>
      <c r="J127" s="37"/>
      <c r="K127" s="37"/>
    </row>
    <row r="128" spans="1:11" ht="15.75" customHeight="1">
      <c r="A128" s="1"/>
      <c r="H128" s="37"/>
      <c r="I128" s="37"/>
      <c r="J128" s="37"/>
      <c r="K128" s="37"/>
    </row>
    <row r="129" spans="1:11" ht="15.75" customHeight="1">
      <c r="A129" s="1"/>
      <c r="H129" s="37"/>
      <c r="I129" s="37"/>
      <c r="J129" s="37"/>
      <c r="K129" s="37"/>
    </row>
    <row r="130" spans="1:11" ht="15.75" customHeight="1">
      <c r="A130" s="1"/>
      <c r="H130" s="37"/>
      <c r="I130" s="37"/>
      <c r="J130" s="37"/>
      <c r="K130" s="37"/>
    </row>
    <row r="131" spans="1:11" ht="15.75" customHeight="1">
      <c r="A131" s="1"/>
      <c r="H131" s="37"/>
      <c r="I131" s="37"/>
      <c r="J131" s="37"/>
      <c r="K131" s="37"/>
    </row>
    <row r="132" spans="1:11" ht="15.75" customHeight="1">
      <c r="A132" s="1"/>
      <c r="H132" s="37"/>
      <c r="I132" s="37"/>
      <c r="J132" s="37"/>
      <c r="K132" s="37"/>
    </row>
    <row r="133" spans="1:11" ht="15.75" customHeight="1">
      <c r="A133" s="1"/>
      <c r="H133" s="37"/>
      <c r="I133" s="37"/>
      <c r="J133" s="37"/>
      <c r="K133" s="37"/>
    </row>
    <row r="134" spans="1:11" ht="15.75" customHeight="1">
      <c r="A134" s="1"/>
      <c r="H134" s="37"/>
      <c r="I134" s="37"/>
      <c r="J134" s="37"/>
      <c r="K134" s="37"/>
    </row>
    <row r="135" spans="1:11" ht="15.75" customHeight="1">
      <c r="A135" s="1"/>
      <c r="H135" s="37"/>
      <c r="I135" s="37"/>
      <c r="J135" s="37"/>
      <c r="K135" s="37"/>
    </row>
    <row r="136" spans="1:11" ht="15.75" customHeight="1">
      <c r="A136" s="1"/>
      <c r="H136" s="37"/>
      <c r="I136" s="37"/>
      <c r="J136" s="37"/>
      <c r="K136" s="37"/>
    </row>
    <row r="137" spans="1:11" ht="15.75" customHeight="1">
      <c r="A137" s="1"/>
      <c r="H137" s="37"/>
      <c r="I137" s="37"/>
      <c r="J137" s="37"/>
      <c r="K137" s="37"/>
    </row>
    <row r="138" spans="1:11" ht="15.75" customHeight="1">
      <c r="A138" s="1"/>
      <c r="H138" s="37"/>
      <c r="I138" s="37"/>
      <c r="J138" s="37"/>
      <c r="K138" s="37"/>
    </row>
    <row r="139" spans="1:11" ht="15.75" customHeight="1">
      <c r="A139" s="1"/>
      <c r="H139" s="37"/>
      <c r="I139" s="37"/>
      <c r="J139" s="37"/>
      <c r="K139" s="37"/>
    </row>
    <row r="140" spans="1:11" ht="15.75" customHeight="1">
      <c r="A140" s="1"/>
      <c r="H140" s="37"/>
      <c r="I140" s="37"/>
      <c r="J140" s="37"/>
      <c r="K140" s="37"/>
    </row>
    <row r="141" spans="1:11" ht="15.75" customHeight="1">
      <c r="A141" s="1"/>
      <c r="H141" s="37"/>
      <c r="I141" s="37"/>
      <c r="J141" s="37"/>
      <c r="K141" s="37"/>
    </row>
    <row r="142" spans="1:11" ht="15.75" customHeight="1">
      <c r="A142" s="1"/>
      <c r="H142" s="37"/>
      <c r="I142" s="37"/>
      <c r="J142" s="37"/>
      <c r="K142" s="37"/>
    </row>
    <row r="143" spans="1:11" ht="15.75" customHeight="1">
      <c r="A143" s="1"/>
      <c r="H143" s="37"/>
      <c r="I143" s="37"/>
      <c r="J143" s="37"/>
      <c r="K143" s="37"/>
    </row>
    <row r="144" spans="1:11" ht="15.75" customHeight="1">
      <c r="A144" s="1"/>
      <c r="H144" s="37"/>
      <c r="I144" s="37"/>
      <c r="J144" s="37"/>
      <c r="K144" s="37"/>
    </row>
    <row r="145" spans="1:11" ht="15.75" customHeight="1">
      <c r="A145" s="1"/>
      <c r="H145" s="37"/>
      <c r="I145" s="37"/>
      <c r="J145" s="37"/>
      <c r="K145" s="37"/>
    </row>
    <row r="146" spans="1:11" ht="15.75" customHeight="1">
      <c r="A146" s="1"/>
      <c r="H146" s="37"/>
      <c r="I146" s="37"/>
      <c r="J146" s="37"/>
      <c r="K146" s="37"/>
    </row>
    <row r="147" spans="1:11" ht="15.75" customHeight="1">
      <c r="A147" s="1"/>
      <c r="H147" s="37"/>
      <c r="I147" s="37"/>
      <c r="J147" s="37"/>
      <c r="K147" s="37"/>
    </row>
    <row r="148" spans="1:11" ht="15.75" customHeight="1">
      <c r="A148" s="1"/>
      <c r="H148" s="37"/>
      <c r="I148" s="37"/>
      <c r="J148" s="37"/>
      <c r="K148" s="37"/>
    </row>
    <row r="149" spans="1:11" ht="15.75" customHeight="1">
      <c r="A149" s="1"/>
      <c r="H149" s="37"/>
      <c r="I149" s="37"/>
      <c r="J149" s="37"/>
      <c r="K149" s="37"/>
    </row>
    <row r="150" spans="1:11" ht="15.75" customHeight="1">
      <c r="A150" s="1"/>
      <c r="H150" s="37"/>
      <c r="I150" s="37"/>
      <c r="J150" s="37"/>
      <c r="K150" s="37"/>
    </row>
    <row r="151" spans="1:11" ht="15.75" customHeight="1">
      <c r="A151" s="1"/>
      <c r="H151" s="37"/>
      <c r="I151" s="37"/>
      <c r="J151" s="37"/>
      <c r="K151" s="37"/>
    </row>
    <row r="152" spans="1:11" ht="15.75" customHeight="1">
      <c r="A152" s="1"/>
      <c r="H152" s="37"/>
      <c r="I152" s="37"/>
      <c r="J152" s="37"/>
      <c r="K152" s="37"/>
    </row>
    <row r="153" spans="1:11" ht="15.75" customHeight="1">
      <c r="A153" s="1"/>
      <c r="H153" s="37"/>
      <c r="I153" s="37"/>
      <c r="J153" s="37"/>
      <c r="K153" s="37"/>
    </row>
    <row r="154" spans="1:11" ht="15.75" customHeight="1">
      <c r="A154" s="1"/>
      <c r="H154" s="37"/>
      <c r="I154" s="37"/>
      <c r="J154" s="37"/>
      <c r="K154" s="37"/>
    </row>
    <row r="155" spans="1:11" ht="15.75" customHeight="1">
      <c r="A155" s="1"/>
      <c r="H155" s="37"/>
      <c r="I155" s="37"/>
      <c r="J155" s="37"/>
      <c r="K155" s="37"/>
    </row>
    <row r="156" spans="1:11" ht="15.75" customHeight="1">
      <c r="A156" s="1"/>
      <c r="H156" s="37"/>
      <c r="I156" s="37"/>
      <c r="J156" s="37"/>
      <c r="K156" s="37"/>
    </row>
    <row r="157" spans="1:11" ht="15.75" customHeight="1">
      <c r="A157" s="1"/>
      <c r="H157" s="37"/>
      <c r="I157" s="37"/>
      <c r="J157" s="37"/>
      <c r="K157" s="37"/>
    </row>
    <row r="158" spans="1:11" ht="15.75" customHeight="1">
      <c r="A158" s="1"/>
      <c r="H158" s="37"/>
      <c r="I158" s="37"/>
      <c r="J158" s="37"/>
      <c r="K158" s="37"/>
    </row>
    <row r="159" spans="1:11" ht="15.75" customHeight="1">
      <c r="A159" s="1"/>
      <c r="H159" s="37"/>
      <c r="I159" s="37"/>
      <c r="J159" s="37"/>
      <c r="K159" s="37"/>
    </row>
    <row r="160" spans="1:11" ht="15.75" customHeight="1">
      <c r="A160" s="1"/>
      <c r="H160" s="37"/>
      <c r="I160" s="37"/>
      <c r="J160" s="37"/>
      <c r="K160" s="37"/>
    </row>
    <row r="161" spans="1:11" ht="15.75" customHeight="1">
      <c r="A161" s="1"/>
      <c r="H161" s="37"/>
      <c r="I161" s="37"/>
      <c r="J161" s="37"/>
      <c r="K161" s="37"/>
    </row>
    <row r="162" spans="1:11" ht="15.75" customHeight="1">
      <c r="A162" s="1"/>
      <c r="H162" s="37"/>
      <c r="I162" s="37"/>
      <c r="J162" s="37"/>
      <c r="K162" s="37"/>
    </row>
    <row r="163" spans="1:11" ht="15.75" customHeight="1">
      <c r="A163" s="1"/>
      <c r="H163" s="37"/>
      <c r="I163" s="37"/>
      <c r="J163" s="37"/>
      <c r="K163" s="37"/>
    </row>
    <row r="164" spans="1:11" ht="15.75" customHeight="1">
      <c r="A164" s="1"/>
      <c r="H164" s="37"/>
      <c r="I164" s="37"/>
      <c r="J164" s="37"/>
      <c r="K164" s="37"/>
    </row>
    <row r="165" spans="1:11" ht="15.75" customHeight="1">
      <c r="A165" s="1"/>
      <c r="H165" s="37"/>
      <c r="I165" s="37"/>
      <c r="J165" s="37"/>
      <c r="K165" s="37"/>
    </row>
    <row r="166" spans="1:11" ht="15.75" customHeight="1">
      <c r="A166" s="1"/>
      <c r="H166" s="37"/>
      <c r="I166" s="37"/>
      <c r="J166" s="37"/>
      <c r="K166" s="37"/>
    </row>
    <row r="167" spans="1:11" ht="15.75" customHeight="1">
      <c r="A167" s="1"/>
      <c r="H167" s="37"/>
      <c r="I167" s="37"/>
      <c r="J167" s="37"/>
      <c r="K167" s="37"/>
    </row>
    <row r="168" spans="1:11" ht="15.75" customHeight="1">
      <c r="A168" s="1"/>
      <c r="H168" s="37"/>
      <c r="I168" s="37"/>
      <c r="J168" s="37"/>
      <c r="K168" s="37"/>
    </row>
    <row r="169" spans="1:11" ht="15.75" customHeight="1">
      <c r="A169" s="1"/>
      <c r="H169" s="37"/>
      <c r="I169" s="37"/>
      <c r="J169" s="37"/>
      <c r="K169" s="37"/>
    </row>
    <row r="170" spans="1:11" ht="15.75" customHeight="1">
      <c r="A170" s="1"/>
      <c r="H170" s="37"/>
      <c r="I170" s="37"/>
      <c r="J170" s="37"/>
      <c r="K170" s="37"/>
    </row>
    <row r="171" spans="1:11" ht="15.75" customHeight="1">
      <c r="A171" s="1"/>
      <c r="H171" s="37"/>
      <c r="I171" s="37"/>
      <c r="J171" s="37"/>
      <c r="K171" s="37"/>
    </row>
    <row r="172" spans="1:11" ht="15.75" customHeight="1">
      <c r="A172" s="1"/>
      <c r="H172" s="37"/>
      <c r="I172" s="37"/>
      <c r="J172" s="37"/>
      <c r="K172" s="37"/>
    </row>
    <row r="173" spans="1:11" ht="15.75" customHeight="1">
      <c r="A173" s="1"/>
      <c r="H173" s="37"/>
      <c r="I173" s="37"/>
      <c r="J173" s="37"/>
      <c r="K173" s="37"/>
    </row>
    <row r="174" spans="1:11" ht="15.75" customHeight="1">
      <c r="A174" s="1"/>
      <c r="H174" s="37"/>
      <c r="I174" s="37"/>
      <c r="J174" s="37"/>
      <c r="K174" s="37"/>
    </row>
    <row r="175" spans="1:11" ht="15.75" customHeight="1">
      <c r="A175" s="1"/>
      <c r="H175" s="37"/>
      <c r="I175" s="37"/>
      <c r="J175" s="37"/>
      <c r="K175" s="37"/>
    </row>
    <row r="176" spans="1:11" ht="15.75" customHeight="1">
      <c r="A176" s="1"/>
      <c r="H176" s="37"/>
      <c r="I176" s="37"/>
      <c r="J176" s="37"/>
      <c r="K176" s="37"/>
    </row>
    <row r="177" spans="1:11" ht="15.75" customHeight="1">
      <c r="A177" s="1"/>
      <c r="H177" s="37"/>
      <c r="I177" s="37"/>
      <c r="J177" s="37"/>
      <c r="K177" s="37"/>
    </row>
    <row r="178" spans="1:11" ht="15.75" customHeight="1">
      <c r="A178" s="1"/>
      <c r="H178" s="37"/>
      <c r="I178" s="37"/>
      <c r="J178" s="37"/>
      <c r="K178" s="37"/>
    </row>
    <row r="179" spans="1:11" ht="15.75" customHeight="1">
      <c r="A179" s="1"/>
      <c r="H179" s="37"/>
      <c r="I179" s="37"/>
      <c r="J179" s="37"/>
      <c r="K179" s="37"/>
    </row>
    <row r="180" spans="1:11" ht="15.75" customHeight="1">
      <c r="A180" s="1"/>
      <c r="H180" s="37"/>
      <c r="I180" s="37"/>
      <c r="J180" s="37"/>
      <c r="K180" s="37"/>
    </row>
    <row r="181" spans="1:11" ht="15.75" customHeight="1">
      <c r="A181" s="1"/>
      <c r="H181" s="37"/>
      <c r="I181" s="37"/>
      <c r="J181" s="37"/>
      <c r="K181" s="37"/>
    </row>
    <row r="182" spans="1:11" ht="15.75" customHeight="1">
      <c r="A182" s="1"/>
      <c r="H182" s="37"/>
      <c r="I182" s="37"/>
      <c r="J182" s="37"/>
      <c r="K182" s="37"/>
    </row>
    <row r="183" spans="1:11" ht="15.75" customHeight="1">
      <c r="A183" s="1"/>
      <c r="H183" s="37"/>
      <c r="I183" s="37"/>
      <c r="J183" s="37"/>
      <c r="K183" s="37"/>
    </row>
    <row r="184" spans="1:11" ht="15.75" customHeight="1">
      <c r="A184" s="1"/>
      <c r="H184" s="37"/>
      <c r="I184" s="37"/>
      <c r="J184" s="37"/>
      <c r="K184" s="37"/>
    </row>
    <row r="185" spans="1:11" ht="15.75" customHeight="1">
      <c r="A185" s="1"/>
      <c r="H185" s="37"/>
      <c r="I185" s="37"/>
      <c r="J185" s="37"/>
      <c r="K185" s="37"/>
    </row>
    <row r="186" spans="1:11" ht="15.75" customHeight="1">
      <c r="A186" s="1"/>
      <c r="H186" s="37"/>
      <c r="I186" s="37"/>
      <c r="J186" s="37"/>
      <c r="K186" s="37"/>
    </row>
    <row r="187" spans="1:11" ht="15.75" customHeight="1">
      <c r="A187" s="1"/>
      <c r="H187" s="37"/>
      <c r="I187" s="37"/>
      <c r="J187" s="37"/>
      <c r="K187" s="37"/>
    </row>
    <row r="188" spans="1:11" ht="15.75" customHeight="1">
      <c r="A188" s="1"/>
      <c r="H188" s="37"/>
      <c r="I188" s="37"/>
      <c r="J188" s="37"/>
      <c r="K188" s="37"/>
    </row>
    <row r="189" spans="1:11" ht="15.75" customHeight="1">
      <c r="A189" s="1"/>
      <c r="H189" s="37"/>
      <c r="I189" s="37"/>
      <c r="J189" s="37"/>
      <c r="K189" s="37"/>
    </row>
    <row r="190" spans="1:11" ht="15.75" customHeight="1">
      <c r="A190" s="1"/>
      <c r="H190" s="37"/>
      <c r="I190" s="37"/>
      <c r="J190" s="37"/>
      <c r="K190" s="37"/>
    </row>
    <row r="191" spans="1:11" ht="15.75" customHeight="1">
      <c r="A191" s="1"/>
      <c r="H191" s="37"/>
      <c r="I191" s="37"/>
      <c r="J191" s="37"/>
      <c r="K191" s="37"/>
    </row>
    <row r="192" spans="1:11" ht="15.75" customHeight="1">
      <c r="A192" s="1"/>
      <c r="H192" s="37"/>
      <c r="I192" s="37"/>
      <c r="J192" s="37"/>
      <c r="K192" s="37"/>
    </row>
    <row r="193" spans="1:11" ht="15.75" customHeight="1">
      <c r="A193" s="1"/>
      <c r="H193" s="37"/>
      <c r="I193" s="37"/>
      <c r="J193" s="37"/>
      <c r="K193" s="37"/>
    </row>
    <row r="194" spans="1:11" ht="15.75" customHeight="1">
      <c r="A194" s="1"/>
      <c r="H194" s="37"/>
      <c r="I194" s="37"/>
      <c r="J194" s="37"/>
      <c r="K194" s="37"/>
    </row>
    <row r="195" spans="1:11" ht="15.75" customHeight="1">
      <c r="A195" s="1"/>
      <c r="H195" s="37"/>
      <c r="I195" s="37"/>
      <c r="J195" s="37"/>
      <c r="K195" s="37"/>
    </row>
    <row r="196" spans="1:11" ht="15.75" customHeight="1">
      <c r="A196" s="1"/>
      <c r="H196" s="37"/>
      <c r="I196" s="37"/>
      <c r="J196" s="37"/>
      <c r="K196" s="37"/>
    </row>
    <row r="197" spans="1:11" ht="15.75" customHeight="1">
      <c r="A197" s="1"/>
      <c r="H197" s="37"/>
      <c r="I197" s="37"/>
      <c r="J197" s="37"/>
      <c r="K197" s="37"/>
    </row>
    <row r="198" spans="1:11" ht="15.75" customHeight="1">
      <c r="A198" s="1"/>
      <c r="H198" s="37"/>
      <c r="I198" s="37"/>
      <c r="J198" s="37"/>
      <c r="K198" s="37"/>
    </row>
    <row r="199" spans="1:11" ht="15.75" customHeight="1">
      <c r="A199" s="1"/>
      <c r="H199" s="37"/>
      <c r="I199" s="37"/>
      <c r="J199" s="37"/>
      <c r="K199" s="37"/>
    </row>
    <row r="200" spans="1:11" ht="15.75" customHeight="1">
      <c r="A200" s="1"/>
      <c r="H200" s="37"/>
      <c r="I200" s="37"/>
      <c r="J200" s="37"/>
      <c r="K200" s="37"/>
    </row>
    <row r="201" spans="1:11" ht="15.75" customHeight="1">
      <c r="A201" s="1"/>
      <c r="H201" s="37"/>
      <c r="I201" s="37"/>
      <c r="J201" s="37"/>
      <c r="K201" s="37"/>
    </row>
    <row r="202" spans="1:11" ht="15.75" customHeight="1">
      <c r="A202" s="1"/>
      <c r="H202" s="37"/>
      <c r="I202" s="37"/>
      <c r="J202" s="37"/>
      <c r="K202" s="37"/>
    </row>
    <row r="203" spans="1:11" ht="15.75" customHeight="1">
      <c r="A203" s="1"/>
      <c r="H203" s="37"/>
      <c r="I203" s="37"/>
      <c r="J203" s="37"/>
      <c r="K203" s="37"/>
    </row>
    <row r="204" spans="1:11" ht="15.75" customHeight="1">
      <c r="A204" s="1"/>
      <c r="H204" s="37"/>
      <c r="I204" s="37"/>
      <c r="J204" s="37"/>
      <c r="K204" s="37"/>
    </row>
    <row r="205" spans="1:11" ht="15.75" customHeight="1">
      <c r="A205" s="1"/>
      <c r="H205" s="37"/>
      <c r="I205" s="37"/>
      <c r="J205" s="37"/>
      <c r="K205" s="37"/>
    </row>
    <row r="206" spans="1:11" ht="15.75" customHeight="1">
      <c r="A206" s="1"/>
      <c r="H206" s="37"/>
      <c r="I206" s="37"/>
      <c r="J206" s="37"/>
      <c r="K206" s="37"/>
    </row>
    <row r="207" spans="1:11" ht="15.75" customHeight="1">
      <c r="A207" s="1"/>
      <c r="H207" s="37"/>
      <c r="I207" s="37"/>
      <c r="J207" s="37"/>
      <c r="K207" s="37"/>
    </row>
    <row r="208" spans="1:11" ht="15.75" customHeight="1">
      <c r="A208" s="1"/>
      <c r="H208" s="37"/>
      <c r="I208" s="37"/>
      <c r="J208" s="37"/>
      <c r="K208" s="37"/>
    </row>
    <row r="209" spans="1:11" ht="15.75" customHeight="1">
      <c r="A209" s="1"/>
      <c r="H209" s="37"/>
      <c r="I209" s="37"/>
      <c r="J209" s="37"/>
      <c r="K209" s="37"/>
    </row>
    <row r="210" spans="1:11" ht="15.75" customHeight="1">
      <c r="A210" s="1"/>
      <c r="H210" s="37"/>
      <c r="I210" s="37"/>
      <c r="J210" s="37"/>
      <c r="K210" s="37"/>
    </row>
    <row r="211" spans="1:11" ht="15.75" customHeight="1">
      <c r="A211" s="1"/>
      <c r="H211" s="37"/>
      <c r="I211" s="37"/>
      <c r="J211" s="37"/>
      <c r="K211" s="37"/>
    </row>
    <row r="212" spans="1:11" ht="15.75" customHeight="1">
      <c r="A212" s="1"/>
      <c r="H212" s="37"/>
      <c r="I212" s="37"/>
      <c r="J212" s="37"/>
      <c r="K212" s="37"/>
    </row>
    <row r="213" spans="1:11" ht="15.75" customHeight="1">
      <c r="A213" s="1"/>
      <c r="H213" s="37"/>
      <c r="I213" s="37"/>
      <c r="J213" s="37"/>
      <c r="K213" s="37"/>
    </row>
    <row r="214" spans="1:11" ht="15.75" customHeight="1">
      <c r="A214" s="1"/>
      <c r="H214" s="37"/>
      <c r="I214" s="37"/>
      <c r="J214" s="37"/>
      <c r="K214" s="37"/>
    </row>
    <row r="215" spans="1:11" ht="15.75" customHeight="1">
      <c r="A215" s="1"/>
      <c r="H215" s="37"/>
      <c r="I215" s="37"/>
      <c r="J215" s="37"/>
      <c r="K215" s="37"/>
    </row>
    <row r="216" spans="1:11" ht="15.75" customHeight="1">
      <c r="A216" s="1"/>
      <c r="H216" s="37"/>
      <c r="I216" s="37"/>
      <c r="J216" s="37"/>
      <c r="K216" s="37"/>
    </row>
    <row r="217" spans="1:11" ht="15.75" customHeight="1">
      <c r="A217" s="1"/>
      <c r="H217" s="37"/>
      <c r="I217" s="37"/>
      <c r="J217" s="37"/>
      <c r="K217" s="37"/>
    </row>
    <row r="218" spans="1:11" ht="15.75" customHeight="1">
      <c r="A218" s="1"/>
      <c r="H218" s="37"/>
      <c r="I218" s="37"/>
      <c r="J218" s="37"/>
      <c r="K218" s="37"/>
    </row>
    <row r="219" spans="1:11" ht="15.75" customHeight="1">
      <c r="A219" s="1"/>
      <c r="H219" s="37"/>
      <c r="I219" s="37"/>
      <c r="J219" s="37"/>
      <c r="K219" s="37"/>
    </row>
    <row r="220" spans="1:11" ht="15.75" customHeight="1">
      <c r="A220" s="1"/>
      <c r="H220" s="37"/>
      <c r="I220" s="37"/>
      <c r="J220" s="37"/>
      <c r="K220" s="37"/>
    </row>
    <row r="221" spans="1:11" ht="15.75" customHeight="1">
      <c r="H221" s="37"/>
      <c r="I221" s="37"/>
      <c r="J221" s="37"/>
      <c r="K221" s="37"/>
    </row>
    <row r="222" spans="1:11" ht="15.75" customHeight="1">
      <c r="H222" s="37"/>
      <c r="I222" s="37"/>
      <c r="J222" s="37"/>
      <c r="K222" s="37"/>
    </row>
    <row r="223" spans="1:11" ht="15.75" customHeight="1">
      <c r="H223" s="37"/>
      <c r="I223" s="37"/>
      <c r="J223" s="37"/>
      <c r="K223" s="37"/>
    </row>
    <row r="224" spans="1:11" ht="15.75" customHeight="1">
      <c r="H224" s="37"/>
      <c r="I224" s="37"/>
      <c r="J224" s="37"/>
      <c r="K224" s="37"/>
    </row>
    <row r="225" spans="8:11" ht="15.75" customHeight="1">
      <c r="H225" s="37"/>
      <c r="I225" s="37"/>
      <c r="J225" s="37"/>
      <c r="K225" s="37"/>
    </row>
    <row r="226" spans="8:11" ht="15.75" customHeight="1">
      <c r="H226" s="37"/>
      <c r="I226" s="37"/>
      <c r="J226" s="37"/>
      <c r="K226" s="37"/>
    </row>
    <row r="227" spans="8:11" ht="15.75" customHeight="1">
      <c r="H227" s="37"/>
      <c r="I227" s="37"/>
      <c r="J227" s="37"/>
      <c r="K227" s="37"/>
    </row>
    <row r="228" spans="8:11" ht="15.75" customHeight="1">
      <c r="H228" s="37"/>
      <c r="I228" s="37"/>
      <c r="J228" s="37"/>
      <c r="K228" s="37"/>
    </row>
    <row r="229" spans="8:11" ht="15.75" customHeight="1">
      <c r="H229" s="37"/>
      <c r="I229" s="37"/>
      <c r="J229" s="37"/>
      <c r="K229" s="37"/>
    </row>
    <row r="230" spans="8:11" ht="15.75" customHeight="1">
      <c r="H230" s="37"/>
      <c r="I230" s="37"/>
      <c r="J230" s="37"/>
      <c r="K230" s="37"/>
    </row>
    <row r="231" spans="8:11" ht="15.75" customHeight="1">
      <c r="H231" s="37"/>
      <c r="I231" s="37"/>
      <c r="J231" s="37"/>
      <c r="K231" s="37"/>
    </row>
    <row r="232" spans="8:11" ht="15.75" customHeight="1">
      <c r="H232" s="37"/>
      <c r="I232" s="37"/>
      <c r="J232" s="37"/>
      <c r="K232" s="37"/>
    </row>
    <row r="233" spans="8:11" ht="15.75" customHeight="1">
      <c r="H233" s="37"/>
      <c r="I233" s="37"/>
      <c r="J233" s="37"/>
      <c r="K233" s="37"/>
    </row>
    <row r="234" spans="8:11" ht="15.75" customHeight="1">
      <c r="H234" s="37"/>
      <c r="I234" s="37"/>
      <c r="J234" s="37"/>
      <c r="K234" s="37"/>
    </row>
    <row r="235" spans="8:11" ht="15.75" customHeight="1">
      <c r="H235" s="37"/>
      <c r="I235" s="37"/>
      <c r="J235" s="37"/>
      <c r="K235" s="37"/>
    </row>
    <row r="236" spans="8:11" ht="15.75" customHeight="1">
      <c r="H236" s="37"/>
      <c r="I236" s="37"/>
      <c r="J236" s="37"/>
      <c r="K236" s="37"/>
    </row>
    <row r="237" spans="8:11" ht="15.75" customHeight="1">
      <c r="H237" s="37"/>
      <c r="I237" s="37"/>
      <c r="J237" s="37"/>
      <c r="K237" s="37"/>
    </row>
    <row r="238" spans="8:11" ht="15.75" customHeight="1">
      <c r="H238" s="37"/>
      <c r="I238" s="37"/>
      <c r="J238" s="37"/>
      <c r="K238" s="37"/>
    </row>
    <row r="239" spans="8:11" ht="15.75" customHeight="1">
      <c r="H239" s="37"/>
      <c r="I239" s="37"/>
      <c r="J239" s="37"/>
      <c r="K239" s="37"/>
    </row>
    <row r="240" spans="8:11" ht="15.75" customHeight="1">
      <c r="H240" s="37"/>
      <c r="I240" s="37"/>
      <c r="J240" s="37"/>
      <c r="K240" s="37"/>
    </row>
    <row r="241" spans="8:11" ht="15.75" customHeight="1">
      <c r="H241" s="37"/>
      <c r="I241" s="37"/>
      <c r="J241" s="37"/>
      <c r="K241" s="37"/>
    </row>
    <row r="242" spans="8:11" ht="15.75" customHeight="1">
      <c r="H242" s="37"/>
      <c r="I242" s="37"/>
      <c r="J242" s="37"/>
      <c r="K242" s="37"/>
    </row>
    <row r="243" spans="8:11" ht="15.75" customHeight="1">
      <c r="H243" s="37"/>
      <c r="I243" s="37"/>
      <c r="J243" s="37"/>
      <c r="K243" s="37"/>
    </row>
    <row r="244" spans="8:11" ht="15.75" customHeight="1">
      <c r="H244" s="37"/>
      <c r="I244" s="37"/>
      <c r="J244" s="37"/>
      <c r="K244" s="37"/>
    </row>
    <row r="245" spans="8:11" ht="15.75" customHeight="1">
      <c r="H245" s="37"/>
      <c r="I245" s="37"/>
      <c r="J245" s="37"/>
      <c r="K245" s="37"/>
    </row>
    <row r="246" spans="8:11" ht="15.75" customHeight="1">
      <c r="H246" s="37"/>
      <c r="I246" s="37"/>
      <c r="J246" s="37"/>
      <c r="K246" s="37"/>
    </row>
    <row r="247" spans="8:11" ht="15.75" customHeight="1">
      <c r="H247" s="37"/>
      <c r="I247" s="37"/>
      <c r="J247" s="37"/>
      <c r="K247" s="37"/>
    </row>
    <row r="248" spans="8:11" ht="15.75" customHeight="1">
      <c r="H248" s="37"/>
      <c r="I248" s="37"/>
      <c r="J248" s="37"/>
      <c r="K248" s="37"/>
    </row>
    <row r="249" spans="8:11" ht="15.75" customHeight="1">
      <c r="H249" s="37"/>
      <c r="I249" s="37"/>
      <c r="J249" s="37"/>
      <c r="K249" s="37"/>
    </row>
    <row r="250" spans="8:11" ht="15.75" customHeight="1">
      <c r="H250" s="37"/>
      <c r="I250" s="37"/>
      <c r="J250" s="37"/>
      <c r="K250" s="37"/>
    </row>
    <row r="251" spans="8:11" ht="15.75" customHeight="1">
      <c r="H251" s="37"/>
      <c r="I251" s="37"/>
      <c r="J251" s="37"/>
      <c r="K251" s="37"/>
    </row>
    <row r="252" spans="8:11" ht="15.75" customHeight="1">
      <c r="H252" s="37"/>
      <c r="I252" s="37"/>
      <c r="J252" s="37"/>
      <c r="K252" s="37"/>
    </row>
    <row r="253" spans="8:11" ht="15.75" customHeight="1">
      <c r="H253" s="37"/>
      <c r="I253" s="37"/>
      <c r="J253" s="37"/>
      <c r="K253" s="37"/>
    </row>
    <row r="254" spans="8:11" ht="15.75" customHeight="1">
      <c r="H254" s="37"/>
      <c r="I254" s="37"/>
      <c r="J254" s="37"/>
      <c r="K254" s="37"/>
    </row>
    <row r="255" spans="8:11" ht="15.75" customHeight="1">
      <c r="H255" s="37"/>
      <c r="I255" s="37"/>
      <c r="J255" s="37"/>
      <c r="K255" s="37"/>
    </row>
    <row r="256" spans="8:11" ht="15.75" customHeight="1">
      <c r="H256" s="37"/>
      <c r="I256" s="37"/>
      <c r="J256" s="37"/>
      <c r="K256" s="37"/>
    </row>
    <row r="257" spans="8:11" ht="15.75" customHeight="1">
      <c r="H257" s="37"/>
      <c r="I257" s="37"/>
      <c r="J257" s="37"/>
      <c r="K257" s="37"/>
    </row>
    <row r="258" spans="8:11" ht="15.75" customHeight="1">
      <c r="H258" s="37"/>
      <c r="I258" s="37"/>
      <c r="J258" s="37"/>
      <c r="K258" s="37"/>
    </row>
    <row r="259" spans="8:11" ht="15.75" customHeight="1">
      <c r="H259" s="37"/>
      <c r="I259" s="37"/>
      <c r="J259" s="37"/>
      <c r="K259" s="37"/>
    </row>
    <row r="260" spans="8:11" ht="15.75" customHeight="1">
      <c r="H260" s="37"/>
      <c r="I260" s="37"/>
      <c r="J260" s="37"/>
      <c r="K260" s="37"/>
    </row>
    <row r="261" spans="8:11" ht="15.75" customHeight="1">
      <c r="H261" s="37"/>
      <c r="I261" s="37"/>
      <c r="J261" s="37"/>
      <c r="K261" s="37"/>
    </row>
    <row r="262" spans="8:11" ht="15.75" customHeight="1">
      <c r="H262" s="37"/>
      <c r="I262" s="37"/>
      <c r="J262" s="37"/>
      <c r="K262" s="37"/>
    </row>
    <row r="263" spans="8:11" ht="15.75" customHeight="1">
      <c r="H263" s="37"/>
      <c r="I263" s="37"/>
      <c r="J263" s="37"/>
      <c r="K263" s="37"/>
    </row>
    <row r="264" spans="8:11" ht="15.75" customHeight="1">
      <c r="H264" s="37"/>
      <c r="I264" s="37"/>
      <c r="J264" s="37"/>
      <c r="K264" s="37"/>
    </row>
    <row r="265" spans="8:11" ht="15.75" customHeight="1">
      <c r="H265" s="37"/>
      <c r="I265" s="37"/>
      <c r="J265" s="37"/>
      <c r="K265" s="37"/>
    </row>
    <row r="266" spans="8:11" ht="15.75" customHeight="1">
      <c r="H266" s="37"/>
      <c r="I266" s="37"/>
      <c r="J266" s="37"/>
      <c r="K266" s="37"/>
    </row>
    <row r="267" spans="8:11" ht="15.75" customHeight="1">
      <c r="H267" s="37"/>
      <c r="I267" s="37"/>
      <c r="J267" s="37"/>
      <c r="K267" s="37"/>
    </row>
    <row r="268" spans="8:11" ht="15.75" customHeight="1">
      <c r="H268" s="37"/>
      <c r="I268" s="37"/>
      <c r="J268" s="37"/>
      <c r="K268" s="37"/>
    </row>
    <row r="269" spans="8:11" ht="15.75" customHeight="1">
      <c r="H269" s="37"/>
      <c r="I269" s="37"/>
      <c r="J269" s="37"/>
      <c r="K269" s="37"/>
    </row>
    <row r="270" spans="8:11" ht="15.75" customHeight="1">
      <c r="H270" s="37"/>
      <c r="I270" s="37"/>
      <c r="J270" s="37"/>
      <c r="K270" s="37"/>
    </row>
    <row r="271" spans="8:11" ht="15.75" customHeight="1">
      <c r="H271" s="37"/>
      <c r="I271" s="37"/>
      <c r="J271" s="37"/>
      <c r="K271" s="37"/>
    </row>
    <row r="272" spans="8:11" ht="15.75" customHeight="1">
      <c r="H272" s="37"/>
      <c r="I272" s="37"/>
      <c r="J272" s="37"/>
      <c r="K272" s="37"/>
    </row>
    <row r="273" spans="8:11" ht="15.75" customHeight="1">
      <c r="H273" s="37"/>
      <c r="I273" s="37"/>
      <c r="J273" s="37"/>
      <c r="K273" s="37"/>
    </row>
    <row r="274" spans="8:11" ht="15.75" customHeight="1">
      <c r="H274" s="37"/>
      <c r="I274" s="37"/>
      <c r="J274" s="37"/>
      <c r="K274" s="37"/>
    </row>
    <row r="275" spans="8:11" ht="15.75" customHeight="1">
      <c r="H275" s="37"/>
      <c r="I275" s="37"/>
      <c r="J275" s="37"/>
      <c r="K275" s="37"/>
    </row>
    <row r="276" spans="8:11" ht="15.75" customHeight="1">
      <c r="H276" s="37"/>
      <c r="I276" s="37"/>
      <c r="J276" s="37"/>
      <c r="K276" s="37"/>
    </row>
    <row r="277" spans="8:11" ht="15.75" customHeight="1">
      <c r="H277" s="37"/>
      <c r="I277" s="37"/>
      <c r="J277" s="37"/>
      <c r="K277" s="37"/>
    </row>
    <row r="278" spans="8:11" ht="15.75" customHeight="1">
      <c r="H278" s="37"/>
      <c r="I278" s="37"/>
      <c r="J278" s="37"/>
      <c r="K278" s="37"/>
    </row>
    <row r="279" spans="8:11" ht="15.75" customHeight="1">
      <c r="H279" s="37"/>
      <c r="I279" s="37"/>
      <c r="J279" s="37"/>
      <c r="K279" s="37"/>
    </row>
    <row r="280" spans="8:11" ht="15.75" customHeight="1">
      <c r="H280" s="37"/>
      <c r="I280" s="37"/>
      <c r="J280" s="37"/>
      <c r="K280" s="37"/>
    </row>
    <row r="281" spans="8:11" ht="15.75" customHeight="1">
      <c r="H281" s="37"/>
      <c r="I281" s="37"/>
      <c r="J281" s="37"/>
      <c r="K281" s="37"/>
    </row>
    <row r="282" spans="8:11" ht="15.75" customHeight="1">
      <c r="H282" s="37"/>
      <c r="I282" s="37"/>
      <c r="J282" s="37"/>
      <c r="K282" s="37"/>
    </row>
    <row r="283" spans="8:11" ht="15.75" customHeight="1">
      <c r="H283" s="37"/>
      <c r="I283" s="37"/>
      <c r="J283" s="37"/>
      <c r="K283" s="37"/>
    </row>
    <row r="284" spans="8:11" ht="15.75" customHeight="1">
      <c r="H284" s="37"/>
      <c r="I284" s="37"/>
      <c r="J284" s="37"/>
      <c r="K284" s="37"/>
    </row>
    <row r="285" spans="8:11" ht="15.75" customHeight="1">
      <c r="H285" s="37"/>
      <c r="I285" s="37"/>
      <c r="J285" s="37"/>
      <c r="K285" s="37"/>
    </row>
    <row r="286" spans="8:11" ht="15.75" customHeight="1">
      <c r="H286" s="37"/>
      <c r="I286" s="37"/>
      <c r="J286" s="37"/>
      <c r="K286" s="37"/>
    </row>
    <row r="287" spans="8:11" ht="15.75" customHeight="1">
      <c r="H287" s="37"/>
      <c r="I287" s="37"/>
      <c r="J287" s="37"/>
      <c r="K287" s="37"/>
    </row>
    <row r="288" spans="8:11" ht="15.75" customHeight="1">
      <c r="H288" s="37"/>
      <c r="I288" s="37"/>
      <c r="J288" s="37"/>
      <c r="K288" s="37"/>
    </row>
    <row r="289" spans="8:11" ht="15.75" customHeight="1">
      <c r="H289" s="37"/>
      <c r="I289" s="37"/>
      <c r="J289" s="37"/>
      <c r="K289" s="37"/>
    </row>
    <row r="290" spans="8:11" ht="15.75" customHeight="1">
      <c r="H290" s="37"/>
      <c r="I290" s="37"/>
      <c r="J290" s="37"/>
      <c r="K290" s="37"/>
    </row>
    <row r="291" spans="8:11" ht="15.75" customHeight="1">
      <c r="H291" s="37"/>
      <c r="I291" s="37"/>
      <c r="J291" s="37"/>
      <c r="K291" s="37"/>
    </row>
    <row r="292" spans="8:11" ht="15.75" customHeight="1">
      <c r="H292" s="37"/>
      <c r="I292" s="37"/>
      <c r="J292" s="37"/>
      <c r="K292" s="37"/>
    </row>
    <row r="293" spans="8:11" ht="15.75" customHeight="1">
      <c r="H293" s="37"/>
      <c r="I293" s="37"/>
      <c r="J293" s="37"/>
      <c r="K293" s="37"/>
    </row>
    <row r="294" spans="8:11" ht="15.75" customHeight="1">
      <c r="H294" s="37"/>
      <c r="I294" s="37"/>
      <c r="J294" s="37"/>
      <c r="K294" s="37"/>
    </row>
    <row r="295" spans="8:11" ht="15.75" customHeight="1">
      <c r="H295" s="37"/>
      <c r="I295" s="37"/>
      <c r="J295" s="37"/>
      <c r="K295" s="37"/>
    </row>
    <row r="296" spans="8:11" ht="15.75" customHeight="1">
      <c r="H296" s="37"/>
      <c r="I296" s="37"/>
      <c r="J296" s="37"/>
      <c r="K296" s="37"/>
    </row>
    <row r="297" spans="8:11" ht="15.75" customHeight="1">
      <c r="H297" s="37"/>
      <c r="I297" s="37"/>
      <c r="J297" s="37"/>
      <c r="K297" s="37"/>
    </row>
    <row r="298" spans="8:11" ht="15.75" customHeight="1">
      <c r="H298" s="37"/>
      <c r="I298" s="37"/>
      <c r="J298" s="37"/>
      <c r="K298" s="37"/>
    </row>
    <row r="299" spans="8:11" ht="15.75" customHeight="1">
      <c r="H299" s="37"/>
      <c r="I299" s="37"/>
      <c r="J299" s="37"/>
      <c r="K299" s="37"/>
    </row>
    <row r="300" spans="8:11" ht="15.75" customHeight="1">
      <c r="H300" s="37"/>
      <c r="I300" s="37"/>
      <c r="J300" s="37"/>
      <c r="K300" s="37"/>
    </row>
    <row r="301" spans="8:11" ht="15.75" customHeight="1">
      <c r="H301" s="37"/>
      <c r="I301" s="37"/>
      <c r="J301" s="37"/>
      <c r="K301" s="37"/>
    </row>
    <row r="302" spans="8:11" ht="15.75" customHeight="1">
      <c r="H302" s="37"/>
      <c r="I302" s="37"/>
      <c r="J302" s="37"/>
      <c r="K302" s="37"/>
    </row>
    <row r="303" spans="8:11" ht="15.75" customHeight="1">
      <c r="H303" s="37"/>
      <c r="I303" s="37"/>
      <c r="J303" s="37"/>
      <c r="K303" s="37"/>
    </row>
    <row r="304" spans="8:11" ht="15.75" customHeight="1">
      <c r="H304" s="37"/>
      <c r="I304" s="37"/>
      <c r="J304" s="37"/>
      <c r="K304" s="37"/>
    </row>
    <row r="305" spans="8:11" ht="15.75" customHeight="1">
      <c r="H305" s="37"/>
      <c r="I305" s="37"/>
      <c r="J305" s="37"/>
      <c r="K305" s="37"/>
    </row>
    <row r="306" spans="8:11" ht="15.75" customHeight="1">
      <c r="H306" s="37"/>
      <c r="I306" s="37"/>
      <c r="J306" s="37"/>
      <c r="K306" s="37"/>
    </row>
    <row r="307" spans="8:11" ht="15.75" customHeight="1">
      <c r="H307" s="37"/>
      <c r="I307" s="37"/>
      <c r="J307" s="37"/>
      <c r="K307" s="37"/>
    </row>
    <row r="308" spans="8:11" ht="15.75" customHeight="1">
      <c r="H308" s="37"/>
      <c r="I308" s="37"/>
      <c r="J308" s="37"/>
      <c r="K308" s="37"/>
    </row>
    <row r="309" spans="8:11" ht="15.75" customHeight="1">
      <c r="H309" s="37"/>
      <c r="I309" s="37"/>
      <c r="J309" s="37"/>
      <c r="K309" s="37"/>
    </row>
    <row r="310" spans="8:11" ht="15.75" customHeight="1">
      <c r="H310" s="37"/>
      <c r="I310" s="37"/>
      <c r="J310" s="37"/>
      <c r="K310" s="37"/>
    </row>
    <row r="311" spans="8:11" ht="15.75" customHeight="1">
      <c r="H311" s="37"/>
      <c r="I311" s="37"/>
      <c r="J311" s="37"/>
      <c r="K311" s="37"/>
    </row>
    <row r="312" spans="8:11" ht="15.75" customHeight="1">
      <c r="H312" s="37"/>
      <c r="I312" s="37"/>
      <c r="J312" s="37"/>
      <c r="K312" s="37"/>
    </row>
    <row r="313" spans="8:11" ht="15.75" customHeight="1">
      <c r="H313" s="37"/>
      <c r="I313" s="37"/>
      <c r="J313" s="37"/>
      <c r="K313" s="37"/>
    </row>
    <row r="314" spans="8:11" ht="15.75" customHeight="1">
      <c r="H314" s="37"/>
      <c r="I314" s="37"/>
      <c r="J314" s="37"/>
      <c r="K314" s="37"/>
    </row>
    <row r="315" spans="8:11" ht="15.75" customHeight="1">
      <c r="H315" s="37"/>
      <c r="I315" s="37"/>
      <c r="J315" s="37"/>
      <c r="K315" s="37"/>
    </row>
    <row r="316" spans="8:11" ht="15.75" customHeight="1">
      <c r="H316" s="37"/>
      <c r="I316" s="37"/>
      <c r="J316" s="37"/>
      <c r="K316" s="37"/>
    </row>
    <row r="317" spans="8:11" ht="15.75" customHeight="1">
      <c r="H317" s="37"/>
      <c r="I317" s="37"/>
      <c r="J317" s="37"/>
      <c r="K317" s="37"/>
    </row>
    <row r="318" spans="8:11" ht="15.75" customHeight="1">
      <c r="H318" s="37"/>
      <c r="I318" s="37"/>
      <c r="J318" s="37"/>
      <c r="K318" s="37"/>
    </row>
    <row r="319" spans="8:11" ht="15.75" customHeight="1">
      <c r="H319" s="37"/>
      <c r="I319" s="37"/>
      <c r="J319" s="37"/>
      <c r="K319" s="37"/>
    </row>
    <row r="320" spans="8:11" ht="15.75" customHeight="1">
      <c r="H320" s="37"/>
      <c r="I320" s="37"/>
      <c r="J320" s="37"/>
      <c r="K320" s="37"/>
    </row>
    <row r="321" spans="8:11" ht="15.75" customHeight="1">
      <c r="H321" s="37"/>
      <c r="I321" s="37"/>
      <c r="J321" s="37"/>
      <c r="K321" s="37"/>
    </row>
    <row r="322" spans="8:11" ht="15.75" customHeight="1">
      <c r="H322" s="37"/>
      <c r="I322" s="37"/>
      <c r="J322" s="37"/>
      <c r="K322" s="37"/>
    </row>
    <row r="323" spans="8:11" ht="15.75" customHeight="1">
      <c r="H323" s="37"/>
      <c r="I323" s="37"/>
      <c r="J323" s="37"/>
      <c r="K323" s="37"/>
    </row>
    <row r="324" spans="8:11" ht="15.75" customHeight="1">
      <c r="H324" s="37"/>
      <c r="I324" s="37"/>
      <c r="J324" s="37"/>
      <c r="K324" s="37"/>
    </row>
    <row r="325" spans="8:11" ht="15.75" customHeight="1">
      <c r="H325" s="37"/>
      <c r="I325" s="37"/>
      <c r="J325" s="37"/>
      <c r="K325" s="37"/>
    </row>
    <row r="326" spans="8:11" ht="15.75" customHeight="1">
      <c r="H326" s="37"/>
      <c r="I326" s="37"/>
      <c r="J326" s="37"/>
      <c r="K326" s="37"/>
    </row>
    <row r="327" spans="8:11" ht="15.75" customHeight="1">
      <c r="H327" s="37"/>
      <c r="I327" s="37"/>
      <c r="J327" s="37"/>
      <c r="K327" s="37"/>
    </row>
    <row r="328" spans="8:11" ht="15.75" customHeight="1">
      <c r="H328" s="37"/>
      <c r="I328" s="37"/>
      <c r="J328" s="37"/>
      <c r="K328" s="37"/>
    </row>
    <row r="329" spans="8:11" ht="15.75" customHeight="1">
      <c r="H329" s="37"/>
      <c r="I329" s="37"/>
      <c r="J329" s="37"/>
      <c r="K329" s="37"/>
    </row>
    <row r="330" spans="8:11" ht="15.75" customHeight="1">
      <c r="H330" s="37"/>
      <c r="I330" s="37"/>
      <c r="J330" s="37"/>
      <c r="K330" s="37"/>
    </row>
    <row r="331" spans="8:11" ht="15.75" customHeight="1">
      <c r="H331" s="37"/>
      <c r="I331" s="37"/>
      <c r="J331" s="37"/>
      <c r="K331" s="37"/>
    </row>
    <row r="332" spans="8:11" ht="15.75" customHeight="1">
      <c r="H332" s="37"/>
      <c r="I332" s="37"/>
      <c r="J332" s="37"/>
      <c r="K332" s="37"/>
    </row>
    <row r="333" spans="8:11" ht="15.75" customHeight="1">
      <c r="H333" s="37"/>
      <c r="I333" s="37"/>
      <c r="J333" s="37"/>
      <c r="K333" s="37"/>
    </row>
    <row r="334" spans="8:11" ht="15.75" customHeight="1">
      <c r="H334" s="37"/>
      <c r="I334" s="37"/>
      <c r="J334" s="37"/>
      <c r="K334" s="37"/>
    </row>
    <row r="335" spans="8:11" ht="15.75" customHeight="1">
      <c r="H335" s="37"/>
      <c r="I335" s="37"/>
      <c r="J335" s="37"/>
      <c r="K335" s="37"/>
    </row>
    <row r="336" spans="8:11" ht="15.75" customHeight="1">
      <c r="H336" s="37"/>
      <c r="I336" s="37"/>
      <c r="J336" s="37"/>
      <c r="K336" s="37"/>
    </row>
    <row r="337" spans="8:11" ht="15.75" customHeight="1">
      <c r="H337" s="37"/>
      <c r="I337" s="37"/>
      <c r="J337" s="37"/>
      <c r="K337" s="37"/>
    </row>
    <row r="338" spans="8:11" ht="15.75" customHeight="1">
      <c r="H338" s="37"/>
      <c r="I338" s="37"/>
      <c r="J338" s="37"/>
      <c r="K338" s="37"/>
    </row>
    <row r="339" spans="8:11" ht="15.75" customHeight="1">
      <c r="H339" s="37"/>
      <c r="I339" s="37"/>
      <c r="J339" s="37"/>
      <c r="K339" s="37"/>
    </row>
    <row r="340" spans="8:11" ht="15.75" customHeight="1">
      <c r="H340" s="37"/>
      <c r="I340" s="37"/>
      <c r="J340" s="37"/>
      <c r="K340" s="37"/>
    </row>
    <row r="341" spans="8:11" ht="15.75" customHeight="1">
      <c r="H341" s="37"/>
      <c r="I341" s="37"/>
      <c r="J341" s="37"/>
      <c r="K341" s="37"/>
    </row>
    <row r="342" spans="8:11" ht="15.75" customHeight="1">
      <c r="H342" s="37"/>
      <c r="I342" s="37"/>
      <c r="J342" s="37"/>
      <c r="K342" s="37"/>
    </row>
    <row r="343" spans="8:11" ht="15.75" customHeight="1">
      <c r="H343" s="37"/>
      <c r="I343" s="37"/>
      <c r="J343" s="37"/>
      <c r="K343" s="37"/>
    </row>
    <row r="344" spans="8:11" ht="15.75" customHeight="1">
      <c r="H344" s="37"/>
      <c r="I344" s="37"/>
      <c r="J344" s="37"/>
      <c r="K344" s="37"/>
    </row>
    <row r="345" spans="8:11" ht="15.75" customHeight="1">
      <c r="H345" s="37"/>
      <c r="I345" s="37"/>
      <c r="J345" s="37"/>
      <c r="K345" s="37"/>
    </row>
    <row r="346" spans="8:11" ht="15.75" customHeight="1">
      <c r="H346" s="37"/>
      <c r="I346" s="37"/>
      <c r="J346" s="37"/>
      <c r="K346" s="37"/>
    </row>
    <row r="347" spans="8:11" ht="15.75" customHeight="1">
      <c r="H347" s="37"/>
      <c r="I347" s="37"/>
      <c r="J347" s="37"/>
      <c r="K347" s="37"/>
    </row>
    <row r="348" spans="8:11" ht="15.75" customHeight="1">
      <c r="H348" s="37"/>
      <c r="I348" s="37"/>
      <c r="J348" s="37"/>
      <c r="K348" s="37"/>
    </row>
    <row r="349" spans="8:11" ht="15.75" customHeight="1">
      <c r="H349" s="37"/>
      <c r="I349" s="37"/>
      <c r="J349" s="37"/>
      <c r="K349" s="37"/>
    </row>
    <row r="350" spans="8:11" ht="15.75" customHeight="1">
      <c r="H350" s="37"/>
      <c r="I350" s="37"/>
      <c r="J350" s="37"/>
      <c r="K350" s="37"/>
    </row>
    <row r="351" spans="8:11" ht="15.75" customHeight="1">
      <c r="H351" s="37"/>
      <c r="I351" s="37"/>
      <c r="J351" s="37"/>
      <c r="K351" s="37"/>
    </row>
    <row r="352" spans="8:11" ht="15.75" customHeight="1">
      <c r="H352" s="37"/>
      <c r="I352" s="37"/>
      <c r="J352" s="37"/>
      <c r="K352" s="37"/>
    </row>
    <row r="353" spans="8:11" ht="15.75" customHeight="1">
      <c r="H353" s="37"/>
      <c r="I353" s="37"/>
      <c r="J353" s="37"/>
      <c r="K353" s="37"/>
    </row>
    <row r="354" spans="8:11" ht="15.75" customHeight="1">
      <c r="H354" s="37"/>
      <c r="I354" s="37"/>
      <c r="J354" s="37"/>
      <c r="K354" s="37"/>
    </row>
    <row r="355" spans="8:11" ht="15.75" customHeight="1">
      <c r="H355" s="37"/>
      <c r="I355" s="37"/>
      <c r="J355" s="37"/>
      <c r="K355" s="37"/>
    </row>
    <row r="356" spans="8:11" ht="15.75" customHeight="1">
      <c r="H356" s="37"/>
      <c r="I356" s="37"/>
      <c r="J356" s="37"/>
      <c r="K356" s="37"/>
    </row>
    <row r="357" spans="8:11" ht="15.75" customHeight="1">
      <c r="H357" s="37"/>
      <c r="I357" s="37"/>
      <c r="J357" s="37"/>
      <c r="K357" s="37"/>
    </row>
    <row r="358" spans="8:11" ht="15.75" customHeight="1">
      <c r="H358" s="37"/>
      <c r="I358" s="37"/>
      <c r="J358" s="37"/>
      <c r="K358" s="37"/>
    </row>
    <row r="359" spans="8:11" ht="15.75" customHeight="1">
      <c r="H359" s="37"/>
      <c r="I359" s="37"/>
      <c r="J359" s="37"/>
      <c r="K359" s="37"/>
    </row>
    <row r="360" spans="8:11" ht="15.75" customHeight="1">
      <c r="H360" s="37"/>
      <c r="I360" s="37"/>
      <c r="J360" s="37"/>
      <c r="K360" s="37"/>
    </row>
    <row r="361" spans="8:11" ht="15.75" customHeight="1">
      <c r="H361" s="37"/>
      <c r="I361" s="37"/>
      <c r="J361" s="37"/>
      <c r="K361" s="37"/>
    </row>
    <row r="362" spans="8:11" ht="15.75" customHeight="1">
      <c r="H362" s="37"/>
      <c r="I362" s="37"/>
      <c r="J362" s="37"/>
      <c r="K362" s="37"/>
    </row>
    <row r="363" spans="8:11" ht="15.75" customHeight="1">
      <c r="H363" s="37"/>
      <c r="I363" s="37"/>
      <c r="J363" s="37"/>
      <c r="K363" s="37"/>
    </row>
    <row r="364" spans="8:11" ht="15.75" customHeight="1">
      <c r="H364" s="37"/>
      <c r="I364" s="37"/>
      <c r="J364" s="37"/>
      <c r="K364" s="37"/>
    </row>
    <row r="365" spans="8:11" ht="15.75" customHeight="1">
      <c r="H365" s="37"/>
      <c r="I365" s="37"/>
      <c r="J365" s="37"/>
      <c r="K365" s="37"/>
    </row>
    <row r="366" spans="8:11" ht="15.75" customHeight="1">
      <c r="H366" s="37"/>
      <c r="I366" s="37"/>
      <c r="J366" s="37"/>
      <c r="K366" s="37"/>
    </row>
    <row r="367" spans="8:11" ht="15.75" customHeight="1">
      <c r="H367" s="37"/>
      <c r="I367" s="37"/>
      <c r="J367" s="37"/>
      <c r="K367" s="37"/>
    </row>
    <row r="368" spans="8:11" ht="15.75" customHeight="1">
      <c r="H368" s="37"/>
      <c r="I368" s="37"/>
      <c r="J368" s="37"/>
      <c r="K368" s="37"/>
    </row>
    <row r="369" spans="8:11" ht="15.75" customHeight="1">
      <c r="H369" s="37"/>
      <c r="I369" s="37"/>
      <c r="J369" s="37"/>
      <c r="K369" s="37"/>
    </row>
    <row r="370" spans="8:11" ht="15.75" customHeight="1">
      <c r="H370" s="37"/>
      <c r="I370" s="37"/>
      <c r="J370" s="37"/>
      <c r="K370" s="37"/>
    </row>
    <row r="371" spans="8:11" ht="15.75" customHeight="1">
      <c r="H371" s="37"/>
      <c r="I371" s="37"/>
      <c r="J371" s="37"/>
      <c r="K371" s="37"/>
    </row>
    <row r="372" spans="8:11" ht="15.75" customHeight="1">
      <c r="H372" s="37"/>
      <c r="I372" s="37"/>
      <c r="J372" s="37"/>
      <c r="K372" s="37"/>
    </row>
    <row r="373" spans="8:11" ht="15.75" customHeight="1">
      <c r="H373" s="37"/>
      <c r="I373" s="37"/>
      <c r="J373" s="37"/>
      <c r="K373" s="37"/>
    </row>
    <row r="374" spans="8:11" ht="15.75" customHeight="1">
      <c r="H374" s="37"/>
      <c r="I374" s="37"/>
      <c r="J374" s="37"/>
      <c r="K374" s="37"/>
    </row>
    <row r="375" spans="8:11" ht="15.75" customHeight="1">
      <c r="H375" s="37"/>
      <c r="I375" s="37"/>
      <c r="J375" s="37"/>
      <c r="K375" s="37"/>
    </row>
    <row r="376" spans="8:11" ht="15.75" customHeight="1">
      <c r="H376" s="37"/>
      <c r="I376" s="37"/>
      <c r="J376" s="37"/>
      <c r="K376" s="37"/>
    </row>
    <row r="377" spans="8:11" ht="15.75" customHeight="1">
      <c r="H377" s="37"/>
      <c r="I377" s="37"/>
      <c r="J377" s="37"/>
      <c r="K377" s="37"/>
    </row>
    <row r="378" spans="8:11" ht="15.75" customHeight="1">
      <c r="H378" s="37"/>
      <c r="I378" s="37"/>
      <c r="J378" s="37"/>
      <c r="K378" s="37"/>
    </row>
    <row r="379" spans="8:11" ht="15.75" customHeight="1">
      <c r="H379" s="37"/>
      <c r="I379" s="37"/>
      <c r="J379" s="37"/>
      <c r="K379" s="37"/>
    </row>
    <row r="380" spans="8:11" ht="15.75" customHeight="1">
      <c r="H380" s="37"/>
      <c r="I380" s="37"/>
      <c r="J380" s="37"/>
      <c r="K380" s="37"/>
    </row>
    <row r="381" spans="8:11" ht="15.75" customHeight="1">
      <c r="H381" s="37"/>
      <c r="I381" s="37"/>
      <c r="J381" s="37"/>
      <c r="K381" s="37"/>
    </row>
    <row r="382" spans="8:11" ht="15.75" customHeight="1">
      <c r="H382" s="37"/>
      <c r="I382" s="37"/>
      <c r="J382" s="37"/>
      <c r="K382" s="37"/>
    </row>
    <row r="383" spans="8:11" ht="15.75" customHeight="1">
      <c r="H383" s="37"/>
      <c r="I383" s="37"/>
      <c r="J383" s="37"/>
      <c r="K383" s="37"/>
    </row>
    <row r="384" spans="8:11" ht="15.75" customHeight="1">
      <c r="H384" s="37"/>
      <c r="I384" s="37"/>
      <c r="J384" s="37"/>
      <c r="K384" s="37"/>
    </row>
    <row r="385" spans="8:11" ht="15.75" customHeight="1">
      <c r="H385" s="37"/>
      <c r="I385" s="37"/>
      <c r="J385" s="37"/>
      <c r="K385" s="37"/>
    </row>
    <row r="386" spans="8:11" ht="15.75" customHeight="1">
      <c r="H386" s="37"/>
      <c r="I386" s="37"/>
      <c r="J386" s="37"/>
      <c r="K386" s="37"/>
    </row>
    <row r="387" spans="8:11" ht="15.75" customHeight="1">
      <c r="H387" s="37"/>
      <c r="I387" s="37"/>
      <c r="J387" s="37"/>
      <c r="K387" s="37"/>
    </row>
    <row r="388" spans="8:11" ht="15.75" customHeight="1">
      <c r="H388" s="37"/>
      <c r="I388" s="37"/>
      <c r="J388" s="37"/>
      <c r="K388" s="37"/>
    </row>
    <row r="389" spans="8:11" ht="15.75" customHeight="1">
      <c r="H389" s="37"/>
      <c r="I389" s="37"/>
      <c r="J389" s="37"/>
      <c r="K389" s="37"/>
    </row>
    <row r="390" spans="8:11" ht="15.75" customHeight="1">
      <c r="H390" s="37"/>
      <c r="I390" s="37"/>
      <c r="J390" s="37"/>
      <c r="K390" s="37"/>
    </row>
    <row r="391" spans="8:11" ht="15.75" customHeight="1">
      <c r="H391" s="37"/>
      <c r="I391" s="37"/>
      <c r="J391" s="37"/>
      <c r="K391" s="37"/>
    </row>
    <row r="392" spans="8:11" ht="15.75" customHeight="1">
      <c r="H392" s="37"/>
      <c r="I392" s="37"/>
      <c r="J392" s="37"/>
      <c r="K392" s="37"/>
    </row>
    <row r="393" spans="8:11" ht="15.75" customHeight="1">
      <c r="H393" s="37"/>
      <c r="I393" s="37"/>
      <c r="J393" s="37"/>
      <c r="K393" s="37"/>
    </row>
    <row r="394" spans="8:11" ht="15.75" customHeight="1">
      <c r="H394" s="37"/>
      <c r="I394" s="37"/>
      <c r="J394" s="37"/>
      <c r="K394" s="37"/>
    </row>
    <row r="395" spans="8:11" ht="15.75" customHeight="1">
      <c r="H395" s="37"/>
      <c r="I395" s="37"/>
      <c r="J395" s="37"/>
      <c r="K395" s="37"/>
    </row>
    <row r="396" spans="8:11" ht="15.75" customHeight="1">
      <c r="H396" s="37"/>
      <c r="I396" s="37"/>
      <c r="J396" s="37"/>
      <c r="K396" s="37"/>
    </row>
    <row r="397" spans="8:11" ht="15.75" customHeight="1">
      <c r="H397" s="37"/>
      <c r="I397" s="37"/>
      <c r="J397" s="37"/>
      <c r="K397" s="37"/>
    </row>
    <row r="398" spans="8:11" ht="15.75" customHeight="1">
      <c r="H398" s="37"/>
      <c r="I398" s="37"/>
      <c r="J398" s="37"/>
      <c r="K398" s="37"/>
    </row>
    <row r="399" spans="8:11" ht="15.75" customHeight="1">
      <c r="H399" s="37"/>
      <c r="I399" s="37"/>
      <c r="J399" s="37"/>
      <c r="K399" s="37"/>
    </row>
    <row r="400" spans="8:11" ht="15.75" customHeight="1">
      <c r="H400" s="37"/>
      <c r="I400" s="37"/>
      <c r="J400" s="37"/>
      <c r="K400" s="37"/>
    </row>
    <row r="401" spans="8:11" ht="15.75" customHeight="1">
      <c r="H401" s="37"/>
      <c r="I401" s="37"/>
      <c r="J401" s="37"/>
      <c r="K401" s="37"/>
    </row>
    <row r="402" spans="8:11" ht="15.75" customHeight="1">
      <c r="H402" s="37"/>
      <c r="I402" s="37"/>
      <c r="J402" s="37"/>
      <c r="K402" s="37"/>
    </row>
    <row r="403" spans="8:11" ht="15.75" customHeight="1">
      <c r="H403" s="37"/>
      <c r="I403" s="37"/>
      <c r="J403" s="37"/>
      <c r="K403" s="37"/>
    </row>
    <row r="404" spans="8:11" ht="15.75" customHeight="1">
      <c r="H404" s="37"/>
      <c r="I404" s="37"/>
      <c r="J404" s="37"/>
      <c r="K404" s="37"/>
    </row>
    <row r="405" spans="8:11" ht="15.75" customHeight="1">
      <c r="H405" s="37"/>
      <c r="I405" s="37"/>
      <c r="J405" s="37"/>
      <c r="K405" s="37"/>
    </row>
    <row r="406" spans="8:11" ht="15.75" customHeight="1">
      <c r="H406" s="37"/>
      <c r="I406" s="37"/>
      <c r="J406" s="37"/>
      <c r="K406" s="37"/>
    </row>
    <row r="407" spans="8:11" ht="15.75" customHeight="1">
      <c r="H407" s="37"/>
      <c r="I407" s="37"/>
      <c r="J407" s="37"/>
      <c r="K407" s="37"/>
    </row>
    <row r="408" spans="8:11" ht="15.75" customHeight="1">
      <c r="H408" s="37"/>
      <c r="I408" s="37"/>
      <c r="J408" s="37"/>
      <c r="K408" s="37"/>
    </row>
    <row r="409" spans="8:11" ht="15.75" customHeight="1">
      <c r="H409" s="37"/>
      <c r="I409" s="37"/>
      <c r="J409" s="37"/>
      <c r="K409" s="37"/>
    </row>
    <row r="410" spans="8:11" ht="15.75" customHeight="1">
      <c r="H410" s="37"/>
      <c r="I410" s="37"/>
      <c r="J410" s="37"/>
      <c r="K410" s="37"/>
    </row>
    <row r="411" spans="8:11" ht="15.75" customHeight="1">
      <c r="H411" s="37"/>
      <c r="I411" s="37"/>
      <c r="J411" s="37"/>
      <c r="K411" s="37"/>
    </row>
    <row r="412" spans="8:11" ht="15.75" customHeight="1">
      <c r="H412" s="37"/>
      <c r="I412" s="37"/>
      <c r="J412" s="37"/>
      <c r="K412" s="37"/>
    </row>
    <row r="413" spans="8:11" ht="15.75" customHeight="1">
      <c r="H413" s="37"/>
      <c r="I413" s="37"/>
      <c r="J413" s="37"/>
      <c r="K413" s="37"/>
    </row>
    <row r="414" spans="8:11" ht="15.75" customHeight="1">
      <c r="H414" s="37"/>
      <c r="I414" s="37"/>
      <c r="J414" s="37"/>
      <c r="K414" s="37"/>
    </row>
    <row r="415" spans="8:11" ht="15.75" customHeight="1">
      <c r="H415" s="37"/>
      <c r="I415" s="37"/>
      <c r="J415" s="37"/>
      <c r="K415" s="37"/>
    </row>
    <row r="416" spans="8:11" ht="15.75" customHeight="1">
      <c r="H416" s="37"/>
      <c r="I416" s="37"/>
      <c r="J416" s="37"/>
      <c r="K416" s="37"/>
    </row>
    <row r="417" spans="8:11" ht="15.75" customHeight="1">
      <c r="H417" s="37"/>
      <c r="I417" s="37"/>
      <c r="J417" s="37"/>
      <c r="K417" s="37"/>
    </row>
    <row r="418" spans="8:11" ht="15.75" customHeight="1">
      <c r="H418" s="37"/>
      <c r="I418" s="37"/>
      <c r="J418" s="37"/>
      <c r="K418" s="37"/>
    </row>
    <row r="419" spans="8:11" ht="15.75" customHeight="1">
      <c r="H419" s="37"/>
      <c r="I419" s="37"/>
      <c r="J419" s="37"/>
      <c r="K419" s="37"/>
    </row>
    <row r="420" spans="8:11" ht="15.75" customHeight="1">
      <c r="H420" s="37"/>
      <c r="I420" s="37"/>
      <c r="J420" s="37"/>
      <c r="K420" s="37"/>
    </row>
    <row r="421" spans="8:11" ht="15.75" customHeight="1">
      <c r="H421" s="37"/>
      <c r="I421" s="37"/>
      <c r="J421" s="37"/>
      <c r="K421" s="37"/>
    </row>
    <row r="422" spans="8:11" ht="15.75" customHeight="1">
      <c r="H422" s="37"/>
      <c r="I422" s="37"/>
      <c r="J422" s="37"/>
      <c r="K422" s="37"/>
    </row>
    <row r="423" spans="8:11" ht="15.75" customHeight="1">
      <c r="H423" s="37"/>
      <c r="I423" s="37"/>
      <c r="J423" s="37"/>
      <c r="K423" s="37"/>
    </row>
    <row r="424" spans="8:11" ht="15.75" customHeight="1">
      <c r="H424" s="37"/>
      <c r="I424" s="37"/>
      <c r="J424" s="37"/>
      <c r="K424" s="37"/>
    </row>
    <row r="425" spans="8:11" ht="15.75" customHeight="1">
      <c r="H425" s="37"/>
      <c r="I425" s="37"/>
      <c r="J425" s="37"/>
      <c r="K425" s="37"/>
    </row>
    <row r="426" spans="8:11" ht="15.75" customHeight="1">
      <c r="H426" s="37"/>
      <c r="I426" s="37"/>
      <c r="J426" s="37"/>
      <c r="K426" s="37"/>
    </row>
    <row r="427" spans="8:11" ht="15.75" customHeight="1">
      <c r="H427" s="37"/>
      <c r="I427" s="37"/>
      <c r="J427" s="37"/>
      <c r="K427" s="37"/>
    </row>
    <row r="428" spans="8:11" ht="15.75" customHeight="1">
      <c r="H428" s="37"/>
      <c r="I428" s="37"/>
      <c r="J428" s="37"/>
      <c r="K428" s="37"/>
    </row>
    <row r="429" spans="8:11" ht="15.75" customHeight="1">
      <c r="H429" s="37"/>
      <c r="I429" s="37"/>
      <c r="J429" s="37"/>
      <c r="K429" s="37"/>
    </row>
    <row r="430" spans="8:11" ht="15.75" customHeight="1">
      <c r="H430" s="37"/>
      <c r="I430" s="37"/>
      <c r="J430" s="37"/>
      <c r="K430" s="37"/>
    </row>
    <row r="431" spans="8:11" ht="15.75" customHeight="1">
      <c r="H431" s="37"/>
      <c r="I431" s="37"/>
      <c r="J431" s="37"/>
      <c r="K431" s="37"/>
    </row>
    <row r="432" spans="8:11" ht="15.75" customHeight="1">
      <c r="H432" s="37"/>
      <c r="I432" s="37"/>
      <c r="J432" s="37"/>
      <c r="K432" s="37"/>
    </row>
    <row r="433" spans="8:11" ht="15.75" customHeight="1">
      <c r="H433" s="37"/>
      <c r="I433" s="37"/>
      <c r="J433" s="37"/>
      <c r="K433" s="37"/>
    </row>
    <row r="434" spans="8:11" ht="15.75" customHeight="1">
      <c r="H434" s="37"/>
      <c r="I434" s="37"/>
      <c r="J434" s="37"/>
      <c r="K434" s="37"/>
    </row>
    <row r="435" spans="8:11" ht="15.75" customHeight="1">
      <c r="H435" s="37"/>
      <c r="I435" s="37"/>
      <c r="J435" s="37"/>
      <c r="K435" s="37"/>
    </row>
    <row r="436" spans="8:11" ht="15.75" customHeight="1">
      <c r="H436" s="37"/>
      <c r="I436" s="37"/>
      <c r="J436" s="37"/>
      <c r="K436" s="37"/>
    </row>
    <row r="437" spans="8:11" ht="15.75" customHeight="1">
      <c r="H437" s="37"/>
      <c r="I437" s="37"/>
      <c r="J437" s="37"/>
      <c r="K437" s="37"/>
    </row>
    <row r="438" spans="8:11" ht="15.75" customHeight="1">
      <c r="H438" s="37"/>
      <c r="I438" s="37"/>
      <c r="J438" s="37"/>
      <c r="K438" s="37"/>
    </row>
    <row r="439" spans="8:11" ht="15.75" customHeight="1">
      <c r="H439" s="37"/>
      <c r="I439" s="37"/>
      <c r="J439" s="37"/>
      <c r="K439" s="37"/>
    </row>
    <row r="440" spans="8:11" ht="15.75" customHeight="1">
      <c r="H440" s="37"/>
      <c r="I440" s="37"/>
      <c r="J440" s="37"/>
      <c r="K440" s="37"/>
    </row>
    <row r="441" spans="8:11" ht="15.75" customHeight="1">
      <c r="H441" s="37"/>
      <c r="I441" s="37"/>
      <c r="J441" s="37"/>
      <c r="K441" s="37"/>
    </row>
    <row r="442" spans="8:11" ht="15.75" customHeight="1">
      <c r="H442" s="37"/>
      <c r="I442" s="37"/>
      <c r="J442" s="37"/>
      <c r="K442" s="37"/>
    </row>
    <row r="443" spans="8:11" ht="15.75" customHeight="1">
      <c r="H443" s="37"/>
      <c r="I443" s="37"/>
      <c r="J443" s="37"/>
      <c r="K443" s="37"/>
    </row>
    <row r="444" spans="8:11" ht="15.75" customHeight="1">
      <c r="H444" s="37"/>
      <c r="I444" s="37"/>
      <c r="J444" s="37"/>
      <c r="K444" s="37"/>
    </row>
    <row r="445" spans="8:11" ht="15.75" customHeight="1">
      <c r="H445" s="37"/>
      <c r="I445" s="37"/>
      <c r="J445" s="37"/>
      <c r="K445" s="37"/>
    </row>
    <row r="446" spans="8:11" ht="15.75" customHeight="1">
      <c r="H446" s="37"/>
      <c r="I446" s="37"/>
      <c r="J446" s="37"/>
      <c r="K446" s="37"/>
    </row>
    <row r="447" spans="8:11" ht="15.75" customHeight="1">
      <c r="H447" s="37"/>
      <c r="I447" s="37"/>
      <c r="J447" s="37"/>
      <c r="K447" s="37"/>
    </row>
    <row r="448" spans="8:11" ht="15.75" customHeight="1">
      <c r="H448" s="37"/>
      <c r="I448" s="37"/>
      <c r="J448" s="37"/>
      <c r="K448" s="37"/>
    </row>
    <row r="449" spans="8:11" ht="15.75" customHeight="1">
      <c r="H449" s="37"/>
      <c r="I449" s="37"/>
      <c r="J449" s="37"/>
      <c r="K449" s="37"/>
    </row>
    <row r="450" spans="8:11" ht="15.75" customHeight="1">
      <c r="H450" s="37"/>
      <c r="I450" s="37"/>
      <c r="J450" s="37"/>
      <c r="K450" s="37"/>
    </row>
    <row r="451" spans="8:11" ht="15.75" customHeight="1">
      <c r="H451" s="37"/>
      <c r="I451" s="37"/>
      <c r="J451" s="37"/>
      <c r="K451" s="37"/>
    </row>
    <row r="452" spans="8:11" ht="15.75" customHeight="1">
      <c r="H452" s="37"/>
      <c r="I452" s="37"/>
      <c r="J452" s="37"/>
      <c r="K452" s="37"/>
    </row>
    <row r="453" spans="8:11" ht="15.75" customHeight="1">
      <c r="H453" s="37"/>
      <c r="I453" s="37"/>
      <c r="J453" s="37"/>
      <c r="K453" s="37"/>
    </row>
    <row r="454" spans="8:11" ht="15.75" customHeight="1">
      <c r="H454" s="37"/>
      <c r="I454" s="37"/>
      <c r="J454" s="37"/>
      <c r="K454" s="37"/>
    </row>
    <row r="455" spans="8:11" ht="15.75" customHeight="1">
      <c r="H455" s="37"/>
      <c r="I455" s="37"/>
      <c r="J455" s="37"/>
      <c r="K455" s="37"/>
    </row>
    <row r="456" spans="8:11" ht="15.75" customHeight="1">
      <c r="H456" s="37"/>
      <c r="I456" s="37"/>
      <c r="J456" s="37"/>
      <c r="K456" s="37"/>
    </row>
    <row r="457" spans="8:11" ht="15.75" customHeight="1">
      <c r="H457" s="37"/>
      <c r="I457" s="37"/>
      <c r="J457" s="37"/>
      <c r="K457" s="37"/>
    </row>
    <row r="458" spans="8:11" ht="15.75" customHeight="1">
      <c r="H458" s="37"/>
      <c r="I458" s="37"/>
      <c r="J458" s="37"/>
      <c r="K458" s="37"/>
    </row>
    <row r="459" spans="8:11" ht="15.75" customHeight="1">
      <c r="H459" s="37"/>
      <c r="I459" s="37"/>
      <c r="J459" s="37"/>
      <c r="K459" s="37"/>
    </row>
    <row r="460" spans="8:11" ht="15.75" customHeight="1">
      <c r="H460" s="37"/>
      <c r="I460" s="37"/>
      <c r="J460" s="37"/>
      <c r="K460" s="37"/>
    </row>
    <row r="461" spans="8:11" ht="15.75" customHeight="1">
      <c r="H461" s="37"/>
      <c r="I461" s="37"/>
      <c r="J461" s="37"/>
      <c r="K461" s="37"/>
    </row>
    <row r="462" spans="8:11" ht="15.75" customHeight="1">
      <c r="H462" s="37"/>
      <c r="I462" s="37"/>
      <c r="J462" s="37"/>
      <c r="K462" s="37"/>
    </row>
    <row r="463" spans="8:11" ht="15.75" customHeight="1">
      <c r="H463" s="37"/>
      <c r="I463" s="37"/>
      <c r="J463" s="37"/>
      <c r="K463" s="37"/>
    </row>
    <row r="464" spans="8:11" ht="15.75" customHeight="1">
      <c r="H464" s="37"/>
      <c r="I464" s="37"/>
      <c r="J464" s="37"/>
      <c r="K464" s="37"/>
    </row>
    <row r="465" spans="8:11" ht="15.75" customHeight="1">
      <c r="H465" s="37"/>
      <c r="I465" s="37"/>
      <c r="J465" s="37"/>
      <c r="K465" s="37"/>
    </row>
    <row r="466" spans="8:11" ht="15.75" customHeight="1">
      <c r="H466" s="37"/>
      <c r="I466" s="37"/>
      <c r="J466" s="37"/>
      <c r="K466" s="37"/>
    </row>
    <row r="467" spans="8:11" ht="15.75" customHeight="1">
      <c r="H467" s="37"/>
      <c r="I467" s="37"/>
      <c r="J467" s="37"/>
      <c r="K467" s="37"/>
    </row>
    <row r="468" spans="8:11" ht="15.75" customHeight="1">
      <c r="H468" s="37"/>
      <c r="I468" s="37"/>
      <c r="J468" s="37"/>
      <c r="K468" s="37"/>
    </row>
    <row r="469" spans="8:11" ht="15.75" customHeight="1">
      <c r="H469" s="37"/>
      <c r="I469" s="37"/>
      <c r="J469" s="37"/>
      <c r="K469" s="37"/>
    </row>
    <row r="470" spans="8:11" ht="15.75" customHeight="1">
      <c r="H470" s="37"/>
      <c r="I470" s="37"/>
      <c r="J470" s="37"/>
      <c r="K470" s="37"/>
    </row>
    <row r="471" spans="8:11" ht="15.75" customHeight="1">
      <c r="H471" s="37"/>
      <c r="I471" s="37"/>
      <c r="J471" s="37"/>
      <c r="K471" s="37"/>
    </row>
    <row r="472" spans="8:11" ht="15.75" customHeight="1">
      <c r="H472" s="37"/>
      <c r="I472" s="37"/>
      <c r="J472" s="37"/>
      <c r="K472" s="37"/>
    </row>
    <row r="473" spans="8:11" ht="15.75" customHeight="1">
      <c r="H473" s="37"/>
      <c r="I473" s="37"/>
      <c r="J473" s="37"/>
      <c r="K473" s="37"/>
    </row>
    <row r="474" spans="8:11" ht="15.75" customHeight="1">
      <c r="H474" s="37"/>
      <c r="I474" s="37"/>
      <c r="J474" s="37"/>
      <c r="K474" s="37"/>
    </row>
    <row r="475" spans="8:11" ht="15.75" customHeight="1">
      <c r="H475" s="37"/>
      <c r="I475" s="37"/>
      <c r="J475" s="37"/>
      <c r="K475" s="37"/>
    </row>
    <row r="476" spans="8:11" ht="15.75" customHeight="1">
      <c r="H476" s="37"/>
      <c r="I476" s="37"/>
      <c r="J476" s="37"/>
      <c r="K476" s="37"/>
    </row>
    <row r="477" spans="8:11" ht="15.75" customHeight="1">
      <c r="H477" s="37"/>
      <c r="I477" s="37"/>
      <c r="J477" s="37"/>
      <c r="K477" s="37"/>
    </row>
    <row r="478" spans="8:11" ht="15.75" customHeight="1">
      <c r="H478" s="37"/>
      <c r="I478" s="37"/>
      <c r="J478" s="37"/>
      <c r="K478" s="37"/>
    </row>
    <row r="479" spans="8:11" ht="15.75" customHeight="1">
      <c r="H479" s="37"/>
      <c r="I479" s="37"/>
      <c r="J479" s="37"/>
      <c r="K479" s="37"/>
    </row>
    <row r="480" spans="8:11" ht="15.75" customHeight="1">
      <c r="H480" s="37"/>
      <c r="I480" s="37"/>
      <c r="J480" s="37"/>
      <c r="K480" s="37"/>
    </row>
    <row r="481" spans="8:11" ht="15.75" customHeight="1">
      <c r="H481" s="37"/>
      <c r="I481" s="37"/>
      <c r="J481" s="37"/>
      <c r="K481" s="37"/>
    </row>
    <row r="482" spans="8:11" ht="15.75" customHeight="1">
      <c r="H482" s="37"/>
      <c r="I482" s="37"/>
      <c r="J482" s="37"/>
      <c r="K482" s="37"/>
    </row>
    <row r="483" spans="8:11" ht="15.75" customHeight="1">
      <c r="H483" s="37"/>
      <c r="I483" s="37"/>
      <c r="J483" s="37"/>
      <c r="K483" s="37"/>
    </row>
    <row r="484" spans="8:11" ht="15.75" customHeight="1">
      <c r="H484" s="37"/>
      <c r="I484" s="37"/>
      <c r="J484" s="37"/>
      <c r="K484" s="37"/>
    </row>
    <row r="485" spans="8:11" ht="15.75" customHeight="1">
      <c r="H485" s="37"/>
      <c r="I485" s="37"/>
      <c r="J485" s="37"/>
      <c r="K485" s="37"/>
    </row>
    <row r="486" spans="8:11" ht="15.75" customHeight="1">
      <c r="H486" s="37"/>
      <c r="I486" s="37"/>
      <c r="J486" s="37"/>
      <c r="K486" s="37"/>
    </row>
    <row r="487" spans="8:11" ht="15.75" customHeight="1">
      <c r="H487" s="37"/>
      <c r="I487" s="37"/>
      <c r="J487" s="37"/>
      <c r="K487" s="37"/>
    </row>
    <row r="488" spans="8:11" ht="15.75" customHeight="1">
      <c r="H488" s="37"/>
      <c r="I488" s="37"/>
      <c r="J488" s="37"/>
      <c r="K488" s="37"/>
    </row>
    <row r="489" spans="8:11" ht="15.75" customHeight="1">
      <c r="H489" s="37"/>
      <c r="I489" s="37"/>
      <c r="J489" s="37"/>
      <c r="K489" s="37"/>
    </row>
    <row r="490" spans="8:11" ht="15.75" customHeight="1">
      <c r="H490" s="37"/>
      <c r="I490" s="37"/>
      <c r="J490" s="37"/>
      <c r="K490" s="37"/>
    </row>
    <row r="491" spans="8:11" ht="15.75" customHeight="1">
      <c r="H491" s="37"/>
      <c r="I491" s="37"/>
      <c r="J491" s="37"/>
      <c r="K491" s="37"/>
    </row>
    <row r="492" spans="8:11" ht="15.75" customHeight="1">
      <c r="H492" s="37"/>
      <c r="I492" s="37"/>
      <c r="J492" s="37"/>
      <c r="K492" s="37"/>
    </row>
    <row r="493" spans="8:11" ht="15.75" customHeight="1">
      <c r="H493" s="37"/>
      <c r="I493" s="37"/>
      <c r="J493" s="37"/>
      <c r="K493" s="37"/>
    </row>
    <row r="494" spans="8:11" ht="15.75" customHeight="1">
      <c r="H494" s="37"/>
      <c r="I494" s="37"/>
      <c r="J494" s="37"/>
      <c r="K494" s="37"/>
    </row>
    <row r="495" spans="8:11" ht="15.75" customHeight="1">
      <c r="H495" s="37"/>
      <c r="I495" s="37"/>
      <c r="J495" s="37"/>
      <c r="K495" s="37"/>
    </row>
    <row r="496" spans="8:11" ht="15.75" customHeight="1">
      <c r="H496" s="37"/>
      <c r="I496" s="37"/>
      <c r="J496" s="37"/>
      <c r="K496" s="37"/>
    </row>
    <row r="497" spans="8:11" ht="15.75" customHeight="1">
      <c r="H497" s="37"/>
      <c r="I497" s="37"/>
      <c r="J497" s="37"/>
      <c r="K497" s="37"/>
    </row>
    <row r="498" spans="8:11" ht="15.75" customHeight="1">
      <c r="H498" s="37"/>
      <c r="I498" s="37"/>
      <c r="J498" s="37"/>
      <c r="K498" s="37"/>
    </row>
    <row r="499" spans="8:11" ht="15.75" customHeight="1">
      <c r="H499" s="37"/>
      <c r="I499" s="37"/>
      <c r="J499" s="37"/>
      <c r="K499" s="37"/>
    </row>
    <row r="500" spans="8:11" ht="15.75" customHeight="1">
      <c r="H500" s="37"/>
      <c r="I500" s="37"/>
      <c r="J500" s="37"/>
      <c r="K500" s="37"/>
    </row>
    <row r="501" spans="8:11" ht="15.75" customHeight="1">
      <c r="H501" s="37"/>
      <c r="I501" s="37"/>
      <c r="J501" s="37"/>
      <c r="K501" s="37"/>
    </row>
    <row r="502" spans="8:11" ht="15.75" customHeight="1">
      <c r="H502" s="37"/>
      <c r="I502" s="37"/>
      <c r="J502" s="37"/>
      <c r="K502" s="37"/>
    </row>
    <row r="503" spans="8:11" ht="15.75" customHeight="1">
      <c r="H503" s="37"/>
      <c r="I503" s="37"/>
      <c r="J503" s="37"/>
      <c r="K503" s="37"/>
    </row>
    <row r="504" spans="8:11" ht="15.75" customHeight="1">
      <c r="H504" s="37"/>
      <c r="I504" s="37"/>
      <c r="J504" s="37"/>
      <c r="K504" s="37"/>
    </row>
    <row r="505" spans="8:11" ht="15.75" customHeight="1">
      <c r="H505" s="37"/>
      <c r="I505" s="37"/>
      <c r="J505" s="37"/>
      <c r="K505" s="37"/>
    </row>
    <row r="506" spans="8:11" ht="15.75" customHeight="1">
      <c r="H506" s="37"/>
      <c r="I506" s="37"/>
      <c r="J506" s="37"/>
      <c r="K506" s="37"/>
    </row>
    <row r="507" spans="8:11" ht="15.75" customHeight="1">
      <c r="H507" s="37"/>
      <c r="I507" s="37"/>
      <c r="J507" s="37"/>
      <c r="K507" s="37"/>
    </row>
    <row r="508" spans="8:11" ht="15.75" customHeight="1">
      <c r="H508" s="37"/>
      <c r="I508" s="37"/>
      <c r="J508" s="37"/>
      <c r="K508" s="37"/>
    </row>
    <row r="509" spans="8:11" ht="15.75" customHeight="1">
      <c r="H509" s="37"/>
      <c r="I509" s="37"/>
      <c r="J509" s="37"/>
      <c r="K509" s="37"/>
    </row>
    <row r="510" spans="8:11" ht="15.75" customHeight="1">
      <c r="H510" s="37"/>
      <c r="I510" s="37"/>
      <c r="J510" s="37"/>
      <c r="K510" s="37"/>
    </row>
    <row r="511" spans="8:11" ht="15.75" customHeight="1">
      <c r="H511" s="37"/>
      <c r="I511" s="37"/>
      <c r="J511" s="37"/>
      <c r="K511" s="37"/>
    </row>
    <row r="512" spans="8:11" ht="15.75" customHeight="1">
      <c r="H512" s="37"/>
      <c r="I512" s="37"/>
      <c r="J512" s="37"/>
      <c r="K512" s="37"/>
    </row>
    <row r="513" spans="8:11" ht="15.75" customHeight="1">
      <c r="H513" s="37"/>
      <c r="I513" s="37"/>
      <c r="J513" s="37"/>
      <c r="K513" s="37"/>
    </row>
    <row r="514" spans="8:11" ht="15.75" customHeight="1">
      <c r="H514" s="37"/>
      <c r="I514" s="37"/>
      <c r="J514" s="37"/>
      <c r="K514" s="37"/>
    </row>
    <row r="515" spans="8:11" ht="15.75" customHeight="1">
      <c r="H515" s="37"/>
      <c r="I515" s="37"/>
      <c r="J515" s="37"/>
      <c r="K515" s="37"/>
    </row>
    <row r="516" spans="8:11" ht="15.75" customHeight="1">
      <c r="H516" s="37"/>
      <c r="I516" s="37"/>
      <c r="J516" s="37"/>
      <c r="K516" s="37"/>
    </row>
    <row r="517" spans="8:11" ht="15.75" customHeight="1">
      <c r="H517" s="37"/>
      <c r="I517" s="37"/>
      <c r="J517" s="37"/>
      <c r="K517" s="37"/>
    </row>
    <row r="518" spans="8:11" ht="15.75" customHeight="1">
      <c r="H518" s="37"/>
      <c r="I518" s="37"/>
      <c r="J518" s="37"/>
      <c r="K518" s="37"/>
    </row>
    <row r="519" spans="8:11" ht="15.75" customHeight="1">
      <c r="H519" s="37"/>
      <c r="I519" s="37"/>
      <c r="J519" s="37"/>
      <c r="K519" s="37"/>
    </row>
    <row r="520" spans="8:11" ht="15.75" customHeight="1">
      <c r="H520" s="37"/>
      <c r="I520" s="37"/>
      <c r="J520" s="37"/>
      <c r="K520" s="37"/>
    </row>
    <row r="521" spans="8:11" ht="15.75" customHeight="1">
      <c r="H521" s="37"/>
      <c r="I521" s="37"/>
      <c r="J521" s="37"/>
      <c r="K521" s="37"/>
    </row>
    <row r="522" spans="8:11" ht="15.75" customHeight="1">
      <c r="H522" s="37"/>
      <c r="I522" s="37"/>
      <c r="J522" s="37"/>
      <c r="K522" s="37"/>
    </row>
    <row r="523" spans="8:11" ht="15.75" customHeight="1">
      <c r="H523" s="37"/>
      <c r="I523" s="37"/>
      <c r="J523" s="37"/>
      <c r="K523" s="37"/>
    </row>
    <row r="524" spans="8:11" ht="15.75" customHeight="1">
      <c r="H524" s="37"/>
      <c r="I524" s="37"/>
      <c r="J524" s="37"/>
      <c r="K524" s="37"/>
    </row>
    <row r="525" spans="8:11" ht="15.75" customHeight="1">
      <c r="H525" s="37"/>
      <c r="I525" s="37"/>
      <c r="J525" s="37"/>
      <c r="K525" s="37"/>
    </row>
    <row r="526" spans="8:11" ht="15.75" customHeight="1">
      <c r="H526" s="37"/>
      <c r="I526" s="37"/>
      <c r="J526" s="37"/>
      <c r="K526" s="37"/>
    </row>
    <row r="527" spans="8:11" ht="15.75" customHeight="1">
      <c r="H527" s="37"/>
      <c r="I527" s="37"/>
      <c r="J527" s="37"/>
      <c r="K527" s="37"/>
    </row>
    <row r="528" spans="8:11" ht="15.75" customHeight="1">
      <c r="H528" s="37"/>
      <c r="I528" s="37"/>
      <c r="J528" s="37"/>
      <c r="K528" s="37"/>
    </row>
    <row r="529" spans="8:11" ht="15.75" customHeight="1">
      <c r="H529" s="37"/>
      <c r="I529" s="37"/>
      <c r="J529" s="37"/>
      <c r="K529" s="37"/>
    </row>
    <row r="530" spans="8:11" ht="15.75" customHeight="1">
      <c r="H530" s="37"/>
      <c r="I530" s="37"/>
      <c r="J530" s="37"/>
      <c r="K530" s="37"/>
    </row>
    <row r="531" spans="8:11" ht="15.75" customHeight="1">
      <c r="H531" s="37"/>
      <c r="I531" s="37"/>
      <c r="J531" s="37"/>
      <c r="K531" s="37"/>
    </row>
    <row r="532" spans="8:11" ht="15.75" customHeight="1">
      <c r="H532" s="37"/>
      <c r="I532" s="37"/>
      <c r="J532" s="37"/>
      <c r="K532" s="37"/>
    </row>
    <row r="533" spans="8:11" ht="15.75" customHeight="1">
      <c r="H533" s="37"/>
      <c r="I533" s="37"/>
      <c r="J533" s="37"/>
      <c r="K533" s="37"/>
    </row>
    <row r="534" spans="8:11" ht="15.75" customHeight="1">
      <c r="H534" s="37"/>
      <c r="I534" s="37"/>
      <c r="J534" s="37"/>
      <c r="K534" s="37"/>
    </row>
    <row r="535" spans="8:11" ht="15.75" customHeight="1">
      <c r="H535" s="37"/>
      <c r="I535" s="37"/>
      <c r="J535" s="37"/>
      <c r="K535" s="37"/>
    </row>
    <row r="536" spans="8:11" ht="15.75" customHeight="1">
      <c r="H536" s="37"/>
      <c r="I536" s="37"/>
      <c r="J536" s="37"/>
      <c r="K536" s="37"/>
    </row>
    <row r="537" spans="8:11" ht="15.75" customHeight="1">
      <c r="H537" s="37"/>
      <c r="I537" s="37"/>
      <c r="J537" s="37"/>
      <c r="K537" s="37"/>
    </row>
    <row r="538" spans="8:11" ht="15.75" customHeight="1">
      <c r="H538" s="37"/>
      <c r="I538" s="37"/>
      <c r="J538" s="37"/>
      <c r="K538" s="37"/>
    </row>
    <row r="539" spans="8:11" ht="15.75" customHeight="1">
      <c r="H539" s="37"/>
      <c r="I539" s="37"/>
      <c r="J539" s="37"/>
      <c r="K539" s="37"/>
    </row>
    <row r="540" spans="8:11" ht="15.75" customHeight="1">
      <c r="H540" s="37"/>
      <c r="I540" s="37"/>
      <c r="J540" s="37"/>
      <c r="K540" s="37"/>
    </row>
    <row r="541" spans="8:11" ht="15.75" customHeight="1">
      <c r="H541" s="37"/>
      <c r="I541" s="37"/>
      <c r="J541" s="37"/>
      <c r="K541" s="37"/>
    </row>
    <row r="542" spans="8:11" ht="15.75" customHeight="1">
      <c r="H542" s="37"/>
      <c r="I542" s="37"/>
      <c r="J542" s="37"/>
      <c r="K542" s="37"/>
    </row>
    <row r="543" spans="8:11" ht="15.75" customHeight="1">
      <c r="H543" s="37"/>
      <c r="I543" s="37"/>
      <c r="J543" s="37"/>
      <c r="K543" s="37"/>
    </row>
    <row r="544" spans="8:11" ht="15.75" customHeight="1">
      <c r="H544" s="37"/>
      <c r="I544" s="37"/>
      <c r="J544" s="37"/>
      <c r="K544" s="37"/>
    </row>
    <row r="545" spans="8:11" ht="15.75" customHeight="1">
      <c r="H545" s="37"/>
      <c r="I545" s="37"/>
      <c r="J545" s="37"/>
      <c r="K545" s="37"/>
    </row>
    <row r="546" spans="8:11" ht="15.75" customHeight="1">
      <c r="H546" s="37"/>
      <c r="I546" s="37"/>
      <c r="J546" s="37"/>
      <c r="K546" s="37"/>
    </row>
    <row r="547" spans="8:11" ht="15.75" customHeight="1">
      <c r="H547" s="37"/>
      <c r="I547" s="37"/>
      <c r="J547" s="37"/>
      <c r="K547" s="37"/>
    </row>
    <row r="548" spans="8:11" ht="15.75" customHeight="1">
      <c r="H548" s="37"/>
      <c r="I548" s="37"/>
      <c r="J548" s="37"/>
      <c r="K548" s="37"/>
    </row>
    <row r="549" spans="8:11" ht="15.75" customHeight="1">
      <c r="H549" s="37"/>
      <c r="I549" s="37"/>
      <c r="J549" s="37"/>
      <c r="K549" s="37"/>
    </row>
    <row r="550" spans="8:11" ht="15.75" customHeight="1">
      <c r="H550" s="37"/>
      <c r="I550" s="37"/>
      <c r="J550" s="37"/>
      <c r="K550" s="37"/>
    </row>
    <row r="551" spans="8:11" ht="15.75" customHeight="1">
      <c r="H551" s="37"/>
      <c r="I551" s="37"/>
      <c r="J551" s="37"/>
      <c r="K551" s="37"/>
    </row>
    <row r="552" spans="8:11" ht="15.75" customHeight="1">
      <c r="H552" s="37"/>
      <c r="I552" s="37"/>
      <c r="J552" s="37"/>
      <c r="K552" s="37"/>
    </row>
    <row r="553" spans="8:11" ht="15.75" customHeight="1">
      <c r="H553" s="37"/>
      <c r="I553" s="37"/>
      <c r="J553" s="37"/>
      <c r="K553" s="37"/>
    </row>
    <row r="554" spans="8:11" ht="15.75" customHeight="1">
      <c r="H554" s="37"/>
      <c r="I554" s="37"/>
      <c r="J554" s="37"/>
      <c r="K554" s="37"/>
    </row>
    <row r="555" spans="8:11" ht="15.75" customHeight="1">
      <c r="H555" s="37"/>
      <c r="I555" s="37"/>
      <c r="J555" s="37"/>
      <c r="K555" s="37"/>
    </row>
    <row r="556" spans="8:11" ht="15.75" customHeight="1">
      <c r="H556" s="37"/>
      <c r="I556" s="37"/>
      <c r="J556" s="37"/>
      <c r="K556" s="37"/>
    </row>
    <row r="557" spans="8:11" ht="15.75" customHeight="1">
      <c r="H557" s="37"/>
      <c r="I557" s="37"/>
      <c r="J557" s="37"/>
      <c r="K557" s="37"/>
    </row>
    <row r="558" spans="8:11" ht="15.75" customHeight="1">
      <c r="H558" s="37"/>
      <c r="I558" s="37"/>
      <c r="J558" s="37"/>
      <c r="K558" s="37"/>
    </row>
    <row r="559" spans="8:11" ht="15.75" customHeight="1">
      <c r="H559" s="37"/>
      <c r="I559" s="37"/>
      <c r="J559" s="37"/>
      <c r="K559" s="37"/>
    </row>
    <row r="560" spans="8:11" ht="15.75" customHeight="1">
      <c r="H560" s="37"/>
      <c r="I560" s="37"/>
      <c r="J560" s="37"/>
      <c r="K560" s="37"/>
    </row>
    <row r="561" spans="8:11" ht="15.75" customHeight="1">
      <c r="H561" s="37"/>
      <c r="I561" s="37"/>
      <c r="J561" s="37"/>
      <c r="K561" s="37"/>
    </row>
    <row r="562" spans="8:11" ht="15.75" customHeight="1">
      <c r="H562" s="37"/>
      <c r="I562" s="37"/>
      <c r="J562" s="37"/>
      <c r="K562" s="37"/>
    </row>
    <row r="563" spans="8:11" ht="15.75" customHeight="1">
      <c r="H563" s="37"/>
      <c r="I563" s="37"/>
      <c r="J563" s="37"/>
      <c r="K563" s="37"/>
    </row>
    <row r="564" spans="8:11" ht="15.75" customHeight="1">
      <c r="H564" s="37"/>
      <c r="I564" s="37"/>
      <c r="J564" s="37"/>
      <c r="K564" s="37"/>
    </row>
    <row r="565" spans="8:11" ht="15.75" customHeight="1">
      <c r="H565" s="37"/>
      <c r="I565" s="37"/>
      <c r="J565" s="37"/>
      <c r="K565" s="37"/>
    </row>
    <row r="566" spans="8:11" ht="15.75" customHeight="1">
      <c r="H566" s="37"/>
      <c r="I566" s="37"/>
      <c r="J566" s="37"/>
      <c r="K566" s="37"/>
    </row>
    <row r="567" spans="8:11" ht="15.75" customHeight="1">
      <c r="H567" s="37"/>
      <c r="I567" s="37"/>
      <c r="J567" s="37"/>
      <c r="K567" s="37"/>
    </row>
    <row r="568" spans="8:11" ht="15.75" customHeight="1">
      <c r="H568" s="37"/>
      <c r="I568" s="37"/>
      <c r="J568" s="37"/>
      <c r="K568" s="37"/>
    </row>
    <row r="569" spans="8:11" ht="15.75" customHeight="1">
      <c r="H569" s="37"/>
      <c r="I569" s="37"/>
      <c r="J569" s="37"/>
      <c r="K569" s="37"/>
    </row>
    <row r="570" spans="8:11" ht="15.75" customHeight="1">
      <c r="H570" s="37"/>
      <c r="I570" s="37"/>
      <c r="J570" s="37"/>
      <c r="K570" s="37"/>
    </row>
    <row r="571" spans="8:11" ht="15.75" customHeight="1">
      <c r="H571" s="37"/>
      <c r="I571" s="37"/>
      <c r="J571" s="37"/>
      <c r="K571" s="37"/>
    </row>
    <row r="572" spans="8:11" ht="15.75" customHeight="1">
      <c r="H572" s="37"/>
      <c r="I572" s="37"/>
      <c r="J572" s="37"/>
      <c r="K572" s="37"/>
    </row>
    <row r="573" spans="8:11" ht="15.75" customHeight="1">
      <c r="H573" s="37"/>
      <c r="I573" s="37"/>
      <c r="J573" s="37"/>
      <c r="K573" s="37"/>
    </row>
    <row r="574" spans="8:11" ht="15.75" customHeight="1">
      <c r="H574" s="37"/>
      <c r="I574" s="37"/>
      <c r="J574" s="37"/>
      <c r="K574" s="37"/>
    </row>
    <row r="575" spans="8:11" ht="15.75" customHeight="1">
      <c r="H575" s="37"/>
      <c r="I575" s="37"/>
      <c r="J575" s="37"/>
      <c r="K575" s="37"/>
    </row>
    <row r="576" spans="8:11" ht="15.75" customHeight="1">
      <c r="H576" s="37"/>
      <c r="I576" s="37"/>
      <c r="J576" s="37"/>
      <c r="K576" s="37"/>
    </row>
    <row r="577" spans="8:11" ht="15.75" customHeight="1">
      <c r="H577" s="37"/>
      <c r="I577" s="37"/>
      <c r="J577" s="37"/>
      <c r="K577" s="37"/>
    </row>
    <row r="578" spans="8:11" ht="15.75" customHeight="1">
      <c r="H578" s="37"/>
      <c r="I578" s="37"/>
      <c r="J578" s="37"/>
      <c r="K578" s="37"/>
    </row>
    <row r="579" spans="8:11" ht="15.75" customHeight="1">
      <c r="H579" s="37"/>
      <c r="I579" s="37"/>
      <c r="J579" s="37"/>
      <c r="K579" s="37"/>
    </row>
    <row r="580" spans="8:11" ht="15.75" customHeight="1">
      <c r="H580" s="37"/>
      <c r="I580" s="37"/>
      <c r="J580" s="37"/>
      <c r="K580" s="37"/>
    </row>
    <row r="581" spans="8:11" ht="15.75" customHeight="1">
      <c r="H581" s="37"/>
      <c r="I581" s="37"/>
      <c r="J581" s="37"/>
      <c r="K581" s="37"/>
    </row>
    <row r="582" spans="8:11" ht="15.75" customHeight="1">
      <c r="H582" s="37"/>
      <c r="I582" s="37"/>
      <c r="J582" s="37"/>
      <c r="K582" s="37"/>
    </row>
    <row r="583" spans="8:11" ht="15.75" customHeight="1">
      <c r="H583" s="37"/>
      <c r="I583" s="37"/>
      <c r="J583" s="37"/>
      <c r="K583" s="37"/>
    </row>
    <row r="584" spans="8:11" ht="15.75" customHeight="1">
      <c r="H584" s="37"/>
      <c r="I584" s="37"/>
      <c r="J584" s="37"/>
      <c r="K584" s="37"/>
    </row>
    <row r="585" spans="8:11" ht="15.75" customHeight="1">
      <c r="H585" s="37"/>
      <c r="I585" s="37"/>
      <c r="J585" s="37"/>
      <c r="K585" s="37"/>
    </row>
    <row r="586" spans="8:11" ht="15.75" customHeight="1">
      <c r="H586" s="37"/>
      <c r="I586" s="37"/>
      <c r="J586" s="37"/>
      <c r="K586" s="37"/>
    </row>
    <row r="587" spans="8:11" ht="15.75" customHeight="1">
      <c r="H587" s="37"/>
      <c r="I587" s="37"/>
      <c r="J587" s="37"/>
      <c r="K587" s="37"/>
    </row>
    <row r="588" spans="8:11" ht="15.75" customHeight="1">
      <c r="H588" s="37"/>
      <c r="I588" s="37"/>
      <c r="J588" s="37"/>
      <c r="K588" s="37"/>
    </row>
    <row r="589" spans="8:11" ht="15.75" customHeight="1">
      <c r="H589" s="37"/>
      <c r="I589" s="37"/>
      <c r="J589" s="37"/>
      <c r="K589" s="37"/>
    </row>
    <row r="590" spans="8:11" ht="15.75" customHeight="1">
      <c r="H590" s="37"/>
      <c r="I590" s="37"/>
      <c r="J590" s="37"/>
      <c r="K590" s="37"/>
    </row>
    <row r="591" spans="8:11" ht="15.75" customHeight="1">
      <c r="H591" s="37"/>
      <c r="I591" s="37"/>
      <c r="J591" s="37"/>
      <c r="K591" s="37"/>
    </row>
    <row r="592" spans="8:11" ht="15.75" customHeight="1">
      <c r="H592" s="37"/>
      <c r="I592" s="37"/>
      <c r="J592" s="37"/>
      <c r="K592" s="37"/>
    </row>
    <row r="593" spans="8:11" ht="15.75" customHeight="1">
      <c r="H593" s="37"/>
      <c r="I593" s="37"/>
      <c r="J593" s="37"/>
      <c r="K593" s="37"/>
    </row>
    <row r="594" spans="8:11" ht="15.75" customHeight="1">
      <c r="H594" s="37"/>
      <c r="I594" s="37"/>
      <c r="J594" s="37"/>
      <c r="K594" s="37"/>
    </row>
    <row r="595" spans="8:11" ht="15.75" customHeight="1">
      <c r="H595" s="37"/>
      <c r="I595" s="37"/>
      <c r="J595" s="37"/>
      <c r="K595" s="37"/>
    </row>
    <row r="596" spans="8:11" ht="15.75" customHeight="1">
      <c r="H596" s="37"/>
      <c r="I596" s="37"/>
      <c r="J596" s="37"/>
      <c r="K596" s="37"/>
    </row>
    <row r="597" spans="8:11" ht="15.75" customHeight="1">
      <c r="H597" s="37"/>
      <c r="I597" s="37"/>
      <c r="J597" s="37"/>
      <c r="K597" s="37"/>
    </row>
    <row r="598" spans="8:11" ht="15.75" customHeight="1">
      <c r="H598" s="37"/>
      <c r="I598" s="37"/>
      <c r="J598" s="37"/>
      <c r="K598" s="37"/>
    </row>
    <row r="599" spans="8:11" ht="15.75" customHeight="1">
      <c r="H599" s="37"/>
      <c r="I599" s="37"/>
      <c r="J599" s="37"/>
      <c r="K599" s="37"/>
    </row>
    <row r="600" spans="8:11" ht="15.75" customHeight="1">
      <c r="H600" s="37"/>
      <c r="I600" s="37"/>
      <c r="J600" s="37"/>
      <c r="K600" s="37"/>
    </row>
    <row r="601" spans="8:11" ht="15.75" customHeight="1">
      <c r="H601" s="37"/>
      <c r="I601" s="37"/>
      <c r="J601" s="37"/>
      <c r="K601" s="37"/>
    </row>
    <row r="602" spans="8:11" ht="15.75" customHeight="1">
      <c r="H602" s="37"/>
      <c r="I602" s="37"/>
      <c r="J602" s="37"/>
      <c r="K602" s="37"/>
    </row>
    <row r="603" spans="8:11" ht="15.75" customHeight="1">
      <c r="H603" s="37"/>
      <c r="I603" s="37"/>
      <c r="J603" s="37"/>
      <c r="K603" s="37"/>
    </row>
    <row r="604" spans="8:11" ht="15.75" customHeight="1">
      <c r="H604" s="37"/>
      <c r="I604" s="37"/>
      <c r="J604" s="37"/>
      <c r="K604" s="37"/>
    </row>
    <row r="605" spans="8:11" ht="15.75" customHeight="1">
      <c r="H605" s="37"/>
      <c r="I605" s="37"/>
      <c r="J605" s="37"/>
      <c r="K605" s="37"/>
    </row>
    <row r="606" spans="8:11" ht="15.75" customHeight="1">
      <c r="H606" s="37"/>
      <c r="I606" s="37"/>
      <c r="J606" s="37"/>
      <c r="K606" s="37"/>
    </row>
    <row r="607" spans="8:11" ht="15.75" customHeight="1">
      <c r="H607" s="37"/>
      <c r="I607" s="37"/>
      <c r="J607" s="37"/>
      <c r="K607" s="37"/>
    </row>
    <row r="608" spans="8:11" ht="15.75" customHeight="1">
      <c r="H608" s="37"/>
      <c r="I608" s="37"/>
      <c r="J608" s="37"/>
      <c r="K608" s="37"/>
    </row>
    <row r="609" spans="8:11" ht="15.75" customHeight="1">
      <c r="H609" s="37"/>
      <c r="I609" s="37"/>
      <c r="J609" s="37"/>
      <c r="K609" s="37"/>
    </row>
    <row r="610" spans="8:11" ht="15.75" customHeight="1">
      <c r="H610" s="37"/>
      <c r="I610" s="37"/>
      <c r="J610" s="37"/>
      <c r="K610" s="37"/>
    </row>
    <row r="611" spans="8:11" ht="15.75" customHeight="1">
      <c r="H611" s="37"/>
      <c r="I611" s="37"/>
      <c r="J611" s="37"/>
      <c r="K611" s="37"/>
    </row>
    <row r="612" spans="8:11" ht="15.75" customHeight="1">
      <c r="H612" s="37"/>
      <c r="I612" s="37"/>
      <c r="J612" s="37"/>
      <c r="K612" s="37"/>
    </row>
    <row r="613" spans="8:11" ht="15.75" customHeight="1">
      <c r="H613" s="37"/>
      <c r="I613" s="37"/>
      <c r="J613" s="37"/>
      <c r="K613" s="37"/>
    </row>
    <row r="614" spans="8:11" ht="15.75" customHeight="1">
      <c r="H614" s="37"/>
      <c r="I614" s="37"/>
      <c r="J614" s="37"/>
      <c r="K614" s="37"/>
    </row>
    <row r="615" spans="8:11" ht="15.75" customHeight="1">
      <c r="H615" s="37"/>
      <c r="I615" s="37"/>
      <c r="J615" s="37"/>
      <c r="K615" s="37"/>
    </row>
    <row r="616" spans="8:11" ht="15.75" customHeight="1">
      <c r="H616" s="37"/>
      <c r="I616" s="37"/>
      <c r="J616" s="37"/>
      <c r="K616" s="37"/>
    </row>
    <row r="617" spans="8:11" ht="15.75" customHeight="1">
      <c r="H617" s="37"/>
      <c r="I617" s="37"/>
      <c r="J617" s="37"/>
      <c r="K617" s="37"/>
    </row>
    <row r="618" spans="8:11" ht="15.75" customHeight="1">
      <c r="H618" s="37"/>
      <c r="I618" s="37"/>
      <c r="J618" s="37"/>
      <c r="K618" s="37"/>
    </row>
    <row r="619" spans="8:11" ht="15.75" customHeight="1">
      <c r="H619" s="37"/>
      <c r="I619" s="37"/>
      <c r="J619" s="37"/>
      <c r="K619" s="37"/>
    </row>
    <row r="620" spans="8:11" ht="15.75" customHeight="1">
      <c r="H620" s="37"/>
      <c r="I620" s="37"/>
      <c r="J620" s="37"/>
      <c r="K620" s="37"/>
    </row>
    <row r="621" spans="8:11" ht="15.75" customHeight="1">
      <c r="H621" s="37"/>
      <c r="I621" s="37"/>
      <c r="J621" s="37"/>
      <c r="K621" s="37"/>
    </row>
    <row r="622" spans="8:11" ht="15.75" customHeight="1">
      <c r="H622" s="37"/>
      <c r="I622" s="37"/>
      <c r="J622" s="37"/>
      <c r="K622" s="37"/>
    </row>
    <row r="623" spans="8:11" ht="15.75" customHeight="1">
      <c r="H623" s="37"/>
      <c r="I623" s="37"/>
      <c r="J623" s="37"/>
      <c r="K623" s="37"/>
    </row>
    <row r="624" spans="8:11" ht="15.75" customHeight="1">
      <c r="H624" s="37"/>
      <c r="I624" s="37"/>
      <c r="J624" s="37"/>
      <c r="K624" s="37"/>
    </row>
    <row r="625" spans="8:11" ht="15.75" customHeight="1">
      <c r="H625" s="37"/>
      <c r="I625" s="37"/>
      <c r="J625" s="37"/>
      <c r="K625" s="37"/>
    </row>
    <row r="626" spans="8:11" ht="15.75" customHeight="1">
      <c r="H626" s="37"/>
      <c r="I626" s="37"/>
      <c r="J626" s="37"/>
      <c r="K626" s="37"/>
    </row>
    <row r="627" spans="8:11" ht="15.75" customHeight="1">
      <c r="H627" s="37"/>
      <c r="I627" s="37"/>
      <c r="J627" s="37"/>
      <c r="K627" s="37"/>
    </row>
    <row r="628" spans="8:11" ht="15.75" customHeight="1">
      <c r="H628" s="37"/>
      <c r="I628" s="37"/>
      <c r="J628" s="37"/>
      <c r="K628" s="37"/>
    </row>
    <row r="629" spans="8:11" ht="15.75" customHeight="1">
      <c r="H629" s="37"/>
      <c r="I629" s="37"/>
      <c r="J629" s="37"/>
      <c r="K629" s="37"/>
    </row>
    <row r="630" spans="8:11" ht="15.75" customHeight="1">
      <c r="H630" s="37"/>
      <c r="I630" s="37"/>
      <c r="J630" s="37"/>
      <c r="K630" s="37"/>
    </row>
    <row r="631" spans="8:11" ht="15.75" customHeight="1">
      <c r="H631" s="37"/>
      <c r="I631" s="37"/>
      <c r="J631" s="37"/>
      <c r="K631" s="37"/>
    </row>
    <row r="632" spans="8:11" ht="15.75" customHeight="1">
      <c r="H632" s="37"/>
      <c r="I632" s="37"/>
      <c r="J632" s="37"/>
      <c r="K632" s="37"/>
    </row>
    <row r="633" spans="8:11" ht="15.75" customHeight="1">
      <c r="H633" s="37"/>
      <c r="I633" s="37"/>
      <c r="J633" s="37"/>
      <c r="K633" s="37"/>
    </row>
    <row r="634" spans="8:11" ht="15.75" customHeight="1">
      <c r="H634" s="37"/>
      <c r="I634" s="37"/>
      <c r="J634" s="37"/>
      <c r="K634" s="37"/>
    </row>
    <row r="635" spans="8:11" ht="15.75" customHeight="1">
      <c r="H635" s="37"/>
      <c r="I635" s="37"/>
      <c r="J635" s="37"/>
      <c r="K635" s="37"/>
    </row>
    <row r="636" spans="8:11" ht="15.75" customHeight="1">
      <c r="H636" s="37"/>
      <c r="I636" s="37"/>
      <c r="J636" s="37"/>
      <c r="K636" s="37"/>
    </row>
    <row r="637" spans="8:11" ht="15.75" customHeight="1">
      <c r="H637" s="37"/>
      <c r="I637" s="37"/>
      <c r="J637" s="37"/>
      <c r="K637" s="37"/>
    </row>
    <row r="638" spans="8:11" ht="15.75" customHeight="1">
      <c r="H638" s="37"/>
      <c r="I638" s="37"/>
      <c r="J638" s="37"/>
      <c r="K638" s="37"/>
    </row>
    <row r="639" spans="8:11" ht="15.75" customHeight="1">
      <c r="H639" s="37"/>
      <c r="I639" s="37"/>
      <c r="J639" s="37"/>
      <c r="K639" s="37"/>
    </row>
    <row r="640" spans="8:11" ht="15.75" customHeight="1">
      <c r="H640" s="37"/>
      <c r="I640" s="37"/>
      <c r="J640" s="37"/>
      <c r="K640" s="37"/>
    </row>
    <row r="641" spans="8:11" ht="15.75" customHeight="1">
      <c r="H641" s="37"/>
      <c r="I641" s="37"/>
      <c r="J641" s="37"/>
      <c r="K641" s="37"/>
    </row>
    <row r="642" spans="8:11" ht="15.75" customHeight="1">
      <c r="H642" s="37"/>
      <c r="I642" s="37"/>
      <c r="J642" s="37"/>
      <c r="K642" s="37"/>
    </row>
    <row r="643" spans="8:11" ht="15.75" customHeight="1">
      <c r="H643" s="37"/>
      <c r="I643" s="37"/>
      <c r="J643" s="37"/>
      <c r="K643" s="37"/>
    </row>
    <row r="644" spans="8:11" ht="15.75" customHeight="1">
      <c r="H644" s="37"/>
      <c r="I644" s="37"/>
      <c r="J644" s="37"/>
      <c r="K644" s="37"/>
    </row>
    <row r="645" spans="8:11" ht="15.75" customHeight="1">
      <c r="H645" s="37"/>
      <c r="I645" s="37"/>
      <c r="J645" s="37"/>
      <c r="K645" s="37"/>
    </row>
    <row r="646" spans="8:11" ht="15.75" customHeight="1">
      <c r="H646" s="37"/>
      <c r="I646" s="37"/>
      <c r="J646" s="37"/>
      <c r="K646" s="37"/>
    </row>
    <row r="647" spans="8:11" ht="15.75" customHeight="1">
      <c r="H647" s="37"/>
      <c r="I647" s="37"/>
      <c r="J647" s="37"/>
      <c r="K647" s="37"/>
    </row>
    <row r="648" spans="8:11" ht="15.75" customHeight="1">
      <c r="H648" s="37"/>
      <c r="I648" s="37"/>
      <c r="J648" s="37"/>
      <c r="K648" s="37"/>
    </row>
    <row r="649" spans="8:11" ht="15.75" customHeight="1">
      <c r="H649" s="37"/>
      <c r="I649" s="37"/>
      <c r="J649" s="37"/>
      <c r="K649" s="37"/>
    </row>
    <row r="650" spans="8:11" ht="15.75" customHeight="1">
      <c r="H650" s="37"/>
      <c r="I650" s="37"/>
      <c r="J650" s="37"/>
      <c r="K650" s="37"/>
    </row>
    <row r="651" spans="8:11" ht="15.75" customHeight="1">
      <c r="H651" s="37"/>
      <c r="I651" s="37"/>
      <c r="J651" s="37"/>
      <c r="K651" s="37"/>
    </row>
    <row r="652" spans="8:11" ht="15.75" customHeight="1">
      <c r="H652" s="37"/>
      <c r="I652" s="37"/>
      <c r="J652" s="37"/>
      <c r="K652" s="37"/>
    </row>
    <row r="653" spans="8:11" ht="15.75" customHeight="1">
      <c r="H653" s="37"/>
      <c r="I653" s="37"/>
      <c r="J653" s="37"/>
      <c r="K653" s="37"/>
    </row>
    <row r="654" spans="8:11" ht="15.75" customHeight="1">
      <c r="H654" s="37"/>
      <c r="I654" s="37"/>
      <c r="J654" s="37"/>
      <c r="K654" s="37"/>
    </row>
    <row r="655" spans="8:11" ht="15.75" customHeight="1">
      <c r="H655" s="37"/>
      <c r="I655" s="37"/>
      <c r="J655" s="37"/>
      <c r="K655" s="37"/>
    </row>
    <row r="656" spans="8:11" ht="15.75" customHeight="1">
      <c r="H656" s="37"/>
      <c r="I656" s="37"/>
      <c r="J656" s="37"/>
      <c r="K656" s="37"/>
    </row>
    <row r="657" spans="8:11" ht="15.75" customHeight="1">
      <c r="H657" s="37"/>
      <c r="I657" s="37"/>
      <c r="J657" s="37"/>
      <c r="K657" s="37"/>
    </row>
    <row r="658" spans="8:11" ht="15.75" customHeight="1">
      <c r="H658" s="37"/>
      <c r="I658" s="37"/>
      <c r="J658" s="37"/>
      <c r="K658" s="37"/>
    </row>
    <row r="659" spans="8:11" ht="15.75" customHeight="1">
      <c r="H659" s="37"/>
      <c r="I659" s="37"/>
      <c r="J659" s="37"/>
      <c r="K659" s="37"/>
    </row>
    <row r="660" spans="8:11" ht="15.75" customHeight="1">
      <c r="H660" s="37"/>
      <c r="I660" s="37"/>
      <c r="J660" s="37"/>
      <c r="K660" s="37"/>
    </row>
    <row r="661" spans="8:11" ht="15.75" customHeight="1">
      <c r="H661" s="37"/>
      <c r="I661" s="37"/>
      <c r="J661" s="37"/>
      <c r="K661" s="37"/>
    </row>
    <row r="662" spans="8:11" ht="15.75" customHeight="1">
      <c r="H662" s="37"/>
      <c r="I662" s="37"/>
      <c r="J662" s="37"/>
      <c r="K662" s="37"/>
    </row>
    <row r="663" spans="8:11" ht="15.75" customHeight="1">
      <c r="H663" s="37"/>
      <c r="I663" s="37"/>
      <c r="J663" s="37"/>
      <c r="K663" s="37"/>
    </row>
    <row r="664" spans="8:11" ht="15.75" customHeight="1">
      <c r="H664" s="37"/>
      <c r="I664" s="37"/>
      <c r="J664" s="37"/>
      <c r="K664" s="37"/>
    </row>
    <row r="665" spans="8:11" ht="15.75" customHeight="1">
      <c r="H665" s="37"/>
      <c r="I665" s="37"/>
      <c r="J665" s="37"/>
      <c r="K665" s="37"/>
    </row>
    <row r="666" spans="8:11" ht="15.75" customHeight="1">
      <c r="H666" s="37"/>
      <c r="I666" s="37"/>
      <c r="J666" s="37"/>
      <c r="K666" s="37"/>
    </row>
    <row r="667" spans="8:11" ht="15.75" customHeight="1">
      <c r="H667" s="37"/>
      <c r="I667" s="37"/>
      <c r="J667" s="37"/>
      <c r="K667" s="37"/>
    </row>
    <row r="668" spans="8:11" ht="15.75" customHeight="1">
      <c r="H668" s="37"/>
      <c r="I668" s="37"/>
      <c r="J668" s="37"/>
      <c r="K668" s="37"/>
    </row>
    <row r="669" spans="8:11" ht="15.75" customHeight="1">
      <c r="H669" s="37"/>
      <c r="I669" s="37"/>
      <c r="J669" s="37"/>
      <c r="K669" s="37"/>
    </row>
    <row r="670" spans="8:11" ht="15.75" customHeight="1">
      <c r="H670" s="37"/>
      <c r="I670" s="37"/>
      <c r="J670" s="37"/>
      <c r="K670" s="37"/>
    </row>
    <row r="671" spans="8:11" ht="15.75" customHeight="1">
      <c r="H671" s="37"/>
      <c r="I671" s="37"/>
      <c r="J671" s="37"/>
      <c r="K671" s="37"/>
    </row>
    <row r="672" spans="8:11" ht="15.75" customHeight="1">
      <c r="H672" s="37"/>
      <c r="I672" s="37"/>
      <c r="J672" s="37"/>
      <c r="K672" s="37"/>
    </row>
    <row r="673" spans="8:11" ht="15.75" customHeight="1">
      <c r="H673" s="37"/>
      <c r="I673" s="37"/>
      <c r="J673" s="37"/>
      <c r="K673" s="37"/>
    </row>
    <row r="674" spans="8:11" ht="15.75" customHeight="1">
      <c r="H674" s="37"/>
      <c r="I674" s="37"/>
      <c r="J674" s="37"/>
      <c r="K674" s="37"/>
    </row>
    <row r="675" spans="8:11" ht="15.75" customHeight="1">
      <c r="H675" s="37"/>
      <c r="I675" s="37"/>
      <c r="J675" s="37"/>
      <c r="K675" s="37"/>
    </row>
    <row r="676" spans="8:11" ht="15.75" customHeight="1">
      <c r="H676" s="37"/>
      <c r="I676" s="37"/>
      <c r="J676" s="37"/>
      <c r="K676" s="37"/>
    </row>
    <row r="677" spans="8:11" ht="15.75" customHeight="1">
      <c r="H677" s="37"/>
      <c r="I677" s="37"/>
      <c r="J677" s="37"/>
      <c r="K677" s="37"/>
    </row>
    <row r="678" spans="8:11" ht="15.75" customHeight="1">
      <c r="H678" s="37"/>
      <c r="I678" s="37"/>
      <c r="J678" s="37"/>
      <c r="K678" s="37"/>
    </row>
    <row r="679" spans="8:11" ht="15.75" customHeight="1">
      <c r="H679" s="37"/>
      <c r="I679" s="37"/>
      <c r="J679" s="37"/>
      <c r="K679" s="37"/>
    </row>
    <row r="680" spans="8:11" ht="15.75" customHeight="1">
      <c r="H680" s="37"/>
      <c r="I680" s="37"/>
      <c r="J680" s="37"/>
      <c r="K680" s="37"/>
    </row>
    <row r="681" spans="8:11" ht="15.75" customHeight="1">
      <c r="H681" s="37"/>
      <c r="I681" s="37"/>
      <c r="J681" s="37"/>
      <c r="K681" s="37"/>
    </row>
    <row r="682" spans="8:11" ht="15.75" customHeight="1">
      <c r="H682" s="37"/>
      <c r="I682" s="37"/>
      <c r="J682" s="37"/>
      <c r="K682" s="37"/>
    </row>
    <row r="683" spans="8:11" ht="15.75" customHeight="1">
      <c r="H683" s="37"/>
      <c r="I683" s="37"/>
      <c r="J683" s="37"/>
      <c r="K683" s="37"/>
    </row>
    <row r="684" spans="8:11" ht="15.75" customHeight="1">
      <c r="H684" s="37"/>
      <c r="I684" s="37"/>
      <c r="J684" s="37"/>
      <c r="K684" s="37"/>
    </row>
    <row r="685" spans="8:11" ht="15.75" customHeight="1">
      <c r="H685" s="37"/>
      <c r="I685" s="37"/>
      <c r="J685" s="37"/>
      <c r="K685" s="37"/>
    </row>
    <row r="686" spans="8:11" ht="15.75" customHeight="1">
      <c r="H686" s="37"/>
      <c r="I686" s="37"/>
      <c r="J686" s="37"/>
      <c r="K686" s="37"/>
    </row>
    <row r="687" spans="8:11" ht="15.75" customHeight="1">
      <c r="H687" s="37"/>
      <c r="I687" s="37"/>
      <c r="J687" s="37"/>
      <c r="K687" s="37"/>
    </row>
    <row r="688" spans="8:11" ht="15.75" customHeight="1">
      <c r="H688" s="37"/>
      <c r="I688" s="37"/>
      <c r="J688" s="37"/>
      <c r="K688" s="37"/>
    </row>
    <row r="689" spans="8:11" ht="15.75" customHeight="1">
      <c r="H689" s="37"/>
      <c r="I689" s="37"/>
      <c r="J689" s="37"/>
      <c r="K689" s="37"/>
    </row>
    <row r="690" spans="8:11" ht="15.75" customHeight="1">
      <c r="H690" s="37"/>
      <c r="I690" s="37"/>
      <c r="J690" s="37"/>
      <c r="K690" s="37"/>
    </row>
    <row r="691" spans="8:11" ht="15.75" customHeight="1">
      <c r="H691" s="37"/>
      <c r="I691" s="37"/>
      <c r="J691" s="37"/>
      <c r="K691" s="37"/>
    </row>
    <row r="692" spans="8:11" ht="15.75" customHeight="1">
      <c r="H692" s="37"/>
      <c r="I692" s="37"/>
      <c r="J692" s="37"/>
      <c r="K692" s="37"/>
    </row>
    <row r="693" spans="8:11" ht="15.75" customHeight="1">
      <c r="H693" s="37"/>
      <c r="I693" s="37"/>
      <c r="J693" s="37"/>
      <c r="K693" s="37"/>
    </row>
    <row r="694" spans="8:11" ht="15.75" customHeight="1">
      <c r="H694" s="37"/>
      <c r="I694" s="37"/>
      <c r="J694" s="37"/>
      <c r="K694" s="37"/>
    </row>
    <row r="695" spans="8:11" ht="15.75" customHeight="1">
      <c r="H695" s="37"/>
      <c r="I695" s="37"/>
      <c r="J695" s="37"/>
      <c r="K695" s="37"/>
    </row>
    <row r="696" spans="8:11" ht="15.75" customHeight="1">
      <c r="H696" s="37"/>
      <c r="I696" s="37"/>
      <c r="J696" s="37"/>
      <c r="K696" s="37"/>
    </row>
    <row r="697" spans="8:11" ht="15.75" customHeight="1">
      <c r="H697" s="37"/>
      <c r="I697" s="37"/>
      <c r="J697" s="37"/>
      <c r="K697" s="37"/>
    </row>
    <row r="698" spans="8:11" ht="15.75" customHeight="1">
      <c r="H698" s="37"/>
      <c r="I698" s="37"/>
      <c r="J698" s="37"/>
      <c r="K698" s="37"/>
    </row>
    <row r="699" spans="8:11" ht="15.75" customHeight="1">
      <c r="H699" s="37"/>
      <c r="I699" s="37"/>
      <c r="J699" s="37"/>
      <c r="K699" s="37"/>
    </row>
    <row r="700" spans="8:11" ht="15.75" customHeight="1">
      <c r="H700" s="37"/>
      <c r="I700" s="37"/>
      <c r="J700" s="37"/>
      <c r="K700" s="37"/>
    </row>
    <row r="701" spans="8:11" ht="15.75" customHeight="1">
      <c r="H701" s="37"/>
      <c r="I701" s="37"/>
      <c r="J701" s="37"/>
      <c r="K701" s="37"/>
    </row>
    <row r="702" spans="8:11" ht="15.75" customHeight="1">
      <c r="H702" s="37"/>
      <c r="I702" s="37"/>
      <c r="J702" s="37"/>
      <c r="K702" s="37"/>
    </row>
    <row r="703" spans="8:11" ht="15.75" customHeight="1">
      <c r="H703" s="37"/>
      <c r="I703" s="37"/>
      <c r="J703" s="37"/>
      <c r="K703" s="37"/>
    </row>
    <row r="704" spans="8:11" ht="15.75" customHeight="1">
      <c r="H704" s="37"/>
      <c r="I704" s="37"/>
      <c r="J704" s="37"/>
      <c r="K704" s="37"/>
    </row>
    <row r="705" spans="8:11" ht="15.75" customHeight="1">
      <c r="H705" s="37"/>
      <c r="I705" s="37"/>
      <c r="J705" s="37"/>
      <c r="K705" s="37"/>
    </row>
    <row r="706" spans="8:11" ht="15.75" customHeight="1">
      <c r="H706" s="37"/>
      <c r="I706" s="37"/>
      <c r="J706" s="37"/>
      <c r="K706" s="37"/>
    </row>
    <row r="707" spans="8:11" ht="15.75" customHeight="1">
      <c r="H707" s="37"/>
      <c r="I707" s="37"/>
      <c r="J707" s="37"/>
      <c r="K707" s="37"/>
    </row>
    <row r="708" spans="8:11" ht="15.75" customHeight="1">
      <c r="H708" s="37"/>
      <c r="I708" s="37"/>
      <c r="J708" s="37"/>
      <c r="K708" s="37"/>
    </row>
    <row r="709" spans="8:11" ht="15.75" customHeight="1">
      <c r="H709" s="37"/>
      <c r="I709" s="37"/>
      <c r="J709" s="37"/>
      <c r="K709" s="37"/>
    </row>
    <row r="710" spans="8:11" ht="15.75" customHeight="1">
      <c r="H710" s="37"/>
      <c r="I710" s="37"/>
      <c r="J710" s="37"/>
      <c r="K710" s="37"/>
    </row>
    <row r="711" spans="8:11" ht="15.75" customHeight="1">
      <c r="H711" s="37"/>
      <c r="I711" s="37"/>
      <c r="J711" s="37"/>
      <c r="K711" s="37"/>
    </row>
    <row r="712" spans="8:11" ht="15.75" customHeight="1">
      <c r="H712" s="37"/>
      <c r="I712" s="37"/>
      <c r="J712" s="37"/>
      <c r="K712" s="37"/>
    </row>
    <row r="713" spans="8:11" ht="15.75" customHeight="1">
      <c r="H713" s="37"/>
      <c r="I713" s="37"/>
      <c r="J713" s="37"/>
      <c r="K713" s="37"/>
    </row>
    <row r="714" spans="8:11" ht="15.75" customHeight="1">
      <c r="H714" s="37"/>
      <c r="I714" s="37"/>
      <c r="J714" s="37"/>
      <c r="K714" s="37"/>
    </row>
    <row r="715" spans="8:11" ht="15.75" customHeight="1">
      <c r="H715" s="37"/>
      <c r="I715" s="37"/>
      <c r="J715" s="37"/>
      <c r="K715" s="37"/>
    </row>
    <row r="716" spans="8:11" ht="15.75" customHeight="1">
      <c r="H716" s="37"/>
      <c r="I716" s="37"/>
      <c r="J716" s="37"/>
      <c r="K716" s="37"/>
    </row>
    <row r="717" spans="8:11" ht="15.75" customHeight="1">
      <c r="H717" s="37"/>
      <c r="I717" s="37"/>
      <c r="J717" s="37"/>
      <c r="K717" s="37"/>
    </row>
    <row r="718" spans="8:11" ht="15.75" customHeight="1">
      <c r="H718" s="37"/>
      <c r="I718" s="37"/>
      <c r="J718" s="37"/>
      <c r="K718" s="37"/>
    </row>
    <row r="719" spans="8:11" ht="15.75" customHeight="1">
      <c r="H719" s="37"/>
      <c r="I719" s="37"/>
      <c r="J719" s="37"/>
      <c r="K719" s="37"/>
    </row>
    <row r="720" spans="8:11" ht="15.75" customHeight="1">
      <c r="H720" s="37"/>
      <c r="I720" s="37"/>
      <c r="J720" s="37"/>
      <c r="K720" s="37"/>
    </row>
    <row r="721" spans="8:11" ht="15.75" customHeight="1">
      <c r="H721" s="37"/>
      <c r="I721" s="37"/>
      <c r="J721" s="37"/>
      <c r="K721" s="37"/>
    </row>
    <row r="722" spans="8:11" ht="15.75" customHeight="1">
      <c r="H722" s="37"/>
      <c r="I722" s="37"/>
      <c r="J722" s="37"/>
      <c r="K722" s="37"/>
    </row>
    <row r="723" spans="8:11" ht="15.75" customHeight="1">
      <c r="H723" s="37"/>
      <c r="I723" s="37"/>
      <c r="J723" s="37"/>
      <c r="K723" s="37"/>
    </row>
    <row r="724" spans="8:11" ht="15.75" customHeight="1">
      <c r="H724" s="37"/>
      <c r="I724" s="37"/>
      <c r="J724" s="37"/>
      <c r="K724" s="37"/>
    </row>
    <row r="725" spans="8:11" ht="15.75" customHeight="1">
      <c r="H725" s="37"/>
      <c r="I725" s="37"/>
      <c r="J725" s="37"/>
      <c r="K725" s="37"/>
    </row>
    <row r="726" spans="8:11" ht="15.75" customHeight="1">
      <c r="H726" s="37"/>
      <c r="I726" s="37"/>
      <c r="J726" s="37"/>
      <c r="K726" s="37"/>
    </row>
    <row r="727" spans="8:11" ht="15.75" customHeight="1">
      <c r="H727" s="37"/>
      <c r="I727" s="37"/>
      <c r="J727" s="37"/>
      <c r="K727" s="37"/>
    </row>
    <row r="728" spans="8:11" ht="15.75" customHeight="1">
      <c r="H728" s="37"/>
      <c r="I728" s="37"/>
      <c r="J728" s="37"/>
      <c r="K728" s="37"/>
    </row>
    <row r="729" spans="8:11" ht="15.75" customHeight="1">
      <c r="H729" s="37"/>
      <c r="I729" s="37"/>
      <c r="J729" s="37"/>
      <c r="K729" s="37"/>
    </row>
    <row r="730" spans="8:11" ht="15.75" customHeight="1">
      <c r="H730" s="37"/>
      <c r="I730" s="37"/>
      <c r="J730" s="37"/>
      <c r="K730" s="37"/>
    </row>
    <row r="731" spans="8:11" ht="15.75" customHeight="1">
      <c r="H731" s="37"/>
      <c r="I731" s="37"/>
      <c r="J731" s="37"/>
      <c r="K731" s="37"/>
    </row>
    <row r="732" spans="8:11" ht="15.75" customHeight="1">
      <c r="H732" s="37"/>
      <c r="I732" s="37"/>
      <c r="J732" s="37"/>
      <c r="K732" s="37"/>
    </row>
    <row r="733" spans="8:11" ht="15.75" customHeight="1">
      <c r="H733" s="37"/>
      <c r="I733" s="37"/>
      <c r="J733" s="37"/>
      <c r="K733" s="37"/>
    </row>
    <row r="734" spans="8:11" ht="15.75" customHeight="1">
      <c r="H734" s="37"/>
      <c r="I734" s="37"/>
      <c r="J734" s="37"/>
      <c r="K734" s="37"/>
    </row>
    <row r="735" spans="8:11" ht="15.75" customHeight="1">
      <c r="H735" s="37"/>
      <c r="I735" s="37"/>
      <c r="J735" s="37"/>
      <c r="K735" s="37"/>
    </row>
    <row r="736" spans="8:11" ht="15.75" customHeight="1">
      <c r="H736" s="37"/>
      <c r="I736" s="37"/>
      <c r="J736" s="37"/>
      <c r="K736" s="37"/>
    </row>
    <row r="737" spans="8:11" ht="15.75" customHeight="1">
      <c r="H737" s="37"/>
      <c r="I737" s="37"/>
      <c r="J737" s="37"/>
      <c r="K737" s="37"/>
    </row>
    <row r="738" spans="8:11" ht="15.75" customHeight="1">
      <c r="H738" s="37"/>
      <c r="I738" s="37"/>
      <c r="J738" s="37"/>
      <c r="K738" s="37"/>
    </row>
    <row r="739" spans="8:11" ht="15.75" customHeight="1">
      <c r="H739" s="37"/>
      <c r="I739" s="37"/>
      <c r="J739" s="37"/>
      <c r="K739" s="37"/>
    </row>
    <row r="740" spans="8:11" ht="15.75" customHeight="1">
      <c r="H740" s="37"/>
      <c r="I740" s="37"/>
      <c r="J740" s="37"/>
      <c r="K740" s="37"/>
    </row>
    <row r="741" spans="8:11" ht="15.75" customHeight="1">
      <c r="H741" s="37"/>
      <c r="I741" s="37"/>
      <c r="J741" s="37"/>
      <c r="K741" s="37"/>
    </row>
    <row r="742" spans="8:11" ht="15.75" customHeight="1">
      <c r="H742" s="37"/>
      <c r="I742" s="37"/>
      <c r="J742" s="37"/>
      <c r="K742" s="37"/>
    </row>
    <row r="743" spans="8:11" ht="15.75" customHeight="1">
      <c r="H743" s="37"/>
      <c r="I743" s="37"/>
      <c r="J743" s="37"/>
      <c r="K743" s="37"/>
    </row>
    <row r="744" spans="8:11" ht="15.75" customHeight="1">
      <c r="H744" s="37"/>
      <c r="I744" s="37"/>
      <c r="J744" s="37"/>
      <c r="K744" s="37"/>
    </row>
    <row r="745" spans="8:11" ht="15.75" customHeight="1">
      <c r="H745" s="37"/>
      <c r="I745" s="37"/>
      <c r="J745" s="37"/>
      <c r="K745" s="37"/>
    </row>
    <row r="746" spans="8:11" ht="15.75" customHeight="1">
      <c r="H746" s="37"/>
      <c r="I746" s="37"/>
      <c r="J746" s="37"/>
      <c r="K746" s="37"/>
    </row>
    <row r="747" spans="8:11" ht="15.75" customHeight="1">
      <c r="H747" s="37"/>
      <c r="I747" s="37"/>
      <c r="J747" s="37"/>
      <c r="K747" s="37"/>
    </row>
    <row r="748" spans="8:11" ht="15.75" customHeight="1">
      <c r="H748" s="37"/>
      <c r="I748" s="37"/>
      <c r="J748" s="37"/>
      <c r="K748" s="37"/>
    </row>
    <row r="749" spans="8:11" ht="15.75" customHeight="1">
      <c r="H749" s="37"/>
      <c r="I749" s="37"/>
      <c r="J749" s="37"/>
      <c r="K749" s="37"/>
    </row>
    <row r="750" spans="8:11" ht="15.75" customHeight="1">
      <c r="H750" s="37"/>
      <c r="I750" s="37"/>
      <c r="J750" s="37"/>
      <c r="K750" s="37"/>
    </row>
    <row r="751" spans="8:11" ht="15.75" customHeight="1">
      <c r="H751" s="37"/>
      <c r="I751" s="37"/>
      <c r="J751" s="37"/>
      <c r="K751" s="37"/>
    </row>
    <row r="752" spans="8:11" ht="15.75" customHeight="1">
      <c r="H752" s="37"/>
      <c r="I752" s="37"/>
      <c r="J752" s="37"/>
      <c r="K752" s="37"/>
    </row>
    <row r="753" spans="8:11" ht="15.75" customHeight="1">
      <c r="H753" s="37"/>
      <c r="I753" s="37"/>
      <c r="J753" s="37"/>
      <c r="K753" s="37"/>
    </row>
    <row r="754" spans="8:11" ht="15.75" customHeight="1">
      <c r="H754" s="37"/>
      <c r="I754" s="37"/>
      <c r="J754" s="37"/>
      <c r="K754" s="37"/>
    </row>
    <row r="755" spans="8:11" ht="15.75" customHeight="1">
      <c r="H755" s="37"/>
      <c r="I755" s="37"/>
      <c r="J755" s="37"/>
      <c r="K755" s="37"/>
    </row>
    <row r="756" spans="8:11" ht="15.75" customHeight="1">
      <c r="H756" s="37"/>
      <c r="I756" s="37"/>
      <c r="J756" s="37"/>
      <c r="K756" s="37"/>
    </row>
    <row r="757" spans="8:11" ht="15.75" customHeight="1">
      <c r="H757" s="37"/>
      <c r="I757" s="37"/>
      <c r="J757" s="37"/>
      <c r="K757" s="37"/>
    </row>
    <row r="758" spans="8:11" ht="15.75" customHeight="1">
      <c r="H758" s="37"/>
      <c r="I758" s="37"/>
      <c r="J758" s="37"/>
      <c r="K758" s="37"/>
    </row>
    <row r="759" spans="8:11" ht="15.75" customHeight="1">
      <c r="H759" s="37"/>
      <c r="I759" s="37"/>
      <c r="J759" s="37"/>
      <c r="K759" s="37"/>
    </row>
    <row r="760" spans="8:11" ht="15.75" customHeight="1">
      <c r="H760" s="37"/>
      <c r="I760" s="37"/>
      <c r="J760" s="37"/>
      <c r="K760" s="37"/>
    </row>
    <row r="761" spans="8:11" ht="15.75" customHeight="1">
      <c r="H761" s="37"/>
      <c r="I761" s="37"/>
      <c r="J761" s="37"/>
      <c r="K761" s="37"/>
    </row>
    <row r="762" spans="8:11" ht="15.75" customHeight="1">
      <c r="H762" s="37"/>
      <c r="I762" s="37"/>
      <c r="J762" s="37"/>
      <c r="K762" s="37"/>
    </row>
    <row r="763" spans="8:11" ht="15.75" customHeight="1">
      <c r="H763" s="37"/>
      <c r="I763" s="37"/>
      <c r="J763" s="37"/>
      <c r="K763" s="37"/>
    </row>
    <row r="764" spans="8:11" ht="15.75" customHeight="1">
      <c r="H764" s="37"/>
      <c r="I764" s="37"/>
      <c r="J764" s="37"/>
      <c r="K764" s="37"/>
    </row>
    <row r="765" spans="8:11" ht="15.75" customHeight="1">
      <c r="H765" s="37"/>
      <c r="I765" s="37"/>
      <c r="J765" s="37"/>
      <c r="K765" s="37"/>
    </row>
    <row r="766" spans="8:11" ht="15.75" customHeight="1">
      <c r="H766" s="37"/>
      <c r="I766" s="37"/>
      <c r="J766" s="37"/>
      <c r="K766" s="37"/>
    </row>
    <row r="767" spans="8:11" ht="15.75" customHeight="1">
      <c r="H767" s="37"/>
      <c r="I767" s="37"/>
      <c r="J767" s="37"/>
      <c r="K767" s="37"/>
    </row>
    <row r="768" spans="8:11" ht="15.75" customHeight="1">
      <c r="H768" s="37"/>
      <c r="I768" s="37"/>
      <c r="J768" s="37"/>
      <c r="K768" s="37"/>
    </row>
    <row r="769" spans="8:11" ht="15.75" customHeight="1">
      <c r="H769" s="37"/>
      <c r="I769" s="37"/>
      <c r="J769" s="37"/>
      <c r="K769" s="37"/>
    </row>
    <row r="770" spans="8:11" ht="15.75" customHeight="1">
      <c r="H770" s="37"/>
      <c r="I770" s="37"/>
      <c r="J770" s="37"/>
      <c r="K770" s="37"/>
    </row>
    <row r="771" spans="8:11" ht="15.75" customHeight="1">
      <c r="H771" s="37"/>
      <c r="I771" s="37"/>
      <c r="J771" s="37"/>
      <c r="K771" s="37"/>
    </row>
    <row r="772" spans="8:11" ht="15.75" customHeight="1">
      <c r="H772" s="37"/>
      <c r="I772" s="37"/>
      <c r="J772" s="37"/>
      <c r="K772" s="37"/>
    </row>
    <row r="773" spans="8:11" ht="15.75" customHeight="1">
      <c r="H773" s="37"/>
      <c r="I773" s="37"/>
      <c r="J773" s="37"/>
      <c r="K773" s="37"/>
    </row>
    <row r="774" spans="8:11" ht="15.75" customHeight="1">
      <c r="H774" s="37"/>
      <c r="I774" s="37"/>
      <c r="J774" s="37"/>
      <c r="K774" s="37"/>
    </row>
    <row r="775" spans="8:11" ht="15.75" customHeight="1">
      <c r="H775" s="37"/>
      <c r="I775" s="37"/>
      <c r="J775" s="37"/>
      <c r="K775" s="37"/>
    </row>
    <row r="776" spans="8:11" ht="15.75" customHeight="1">
      <c r="H776" s="37"/>
      <c r="I776" s="37"/>
      <c r="J776" s="37"/>
      <c r="K776" s="37"/>
    </row>
    <row r="777" spans="8:11" ht="15.75" customHeight="1">
      <c r="H777" s="37"/>
      <c r="I777" s="37"/>
      <c r="J777" s="37"/>
      <c r="K777" s="37"/>
    </row>
    <row r="778" spans="8:11" ht="15.75" customHeight="1">
      <c r="H778" s="37"/>
      <c r="I778" s="37"/>
      <c r="J778" s="37"/>
      <c r="K778" s="37"/>
    </row>
    <row r="779" spans="8:11" ht="15.75" customHeight="1">
      <c r="H779" s="37"/>
      <c r="I779" s="37"/>
      <c r="J779" s="37"/>
      <c r="K779" s="37"/>
    </row>
    <row r="780" spans="8:11" ht="15.75" customHeight="1">
      <c r="H780" s="37"/>
      <c r="I780" s="37"/>
      <c r="J780" s="37"/>
      <c r="K780" s="37"/>
    </row>
    <row r="781" spans="8:11" ht="15.75" customHeight="1">
      <c r="H781" s="37"/>
      <c r="I781" s="37"/>
      <c r="J781" s="37"/>
      <c r="K781" s="37"/>
    </row>
    <row r="782" spans="8:11" ht="15.75" customHeight="1">
      <c r="H782" s="37"/>
      <c r="I782" s="37"/>
      <c r="J782" s="37"/>
      <c r="K782" s="37"/>
    </row>
    <row r="783" spans="8:11" ht="15.75" customHeight="1">
      <c r="H783" s="37"/>
      <c r="I783" s="37"/>
      <c r="J783" s="37"/>
      <c r="K783" s="37"/>
    </row>
    <row r="784" spans="8:11" ht="15.75" customHeight="1">
      <c r="H784" s="37"/>
      <c r="I784" s="37"/>
      <c r="J784" s="37"/>
      <c r="K784" s="37"/>
    </row>
    <row r="785" spans="8:11" ht="15.75" customHeight="1">
      <c r="H785" s="37"/>
      <c r="I785" s="37"/>
      <c r="J785" s="37"/>
      <c r="K785" s="37"/>
    </row>
    <row r="786" spans="8:11" ht="15.75" customHeight="1">
      <c r="H786" s="37"/>
      <c r="I786" s="37"/>
      <c r="J786" s="37"/>
      <c r="K786" s="37"/>
    </row>
    <row r="787" spans="8:11" ht="15.75" customHeight="1">
      <c r="H787" s="37"/>
      <c r="I787" s="37"/>
      <c r="J787" s="37"/>
      <c r="K787" s="37"/>
    </row>
    <row r="788" spans="8:11" ht="15.75" customHeight="1">
      <c r="H788" s="37"/>
      <c r="I788" s="37"/>
      <c r="J788" s="37"/>
      <c r="K788" s="37"/>
    </row>
    <row r="789" spans="8:11" ht="15.75" customHeight="1">
      <c r="H789" s="37"/>
      <c r="I789" s="37"/>
      <c r="J789" s="37"/>
      <c r="K789" s="37"/>
    </row>
    <row r="790" spans="8:11" ht="15.75" customHeight="1">
      <c r="H790" s="37"/>
      <c r="I790" s="37"/>
      <c r="J790" s="37"/>
      <c r="K790" s="37"/>
    </row>
    <row r="791" spans="8:11" ht="15.75" customHeight="1">
      <c r="H791" s="37"/>
      <c r="I791" s="37"/>
      <c r="J791" s="37"/>
      <c r="K791" s="37"/>
    </row>
    <row r="792" spans="8:11" ht="15.75" customHeight="1">
      <c r="H792" s="37"/>
      <c r="I792" s="37"/>
      <c r="J792" s="37"/>
      <c r="K792" s="37"/>
    </row>
    <row r="793" spans="8:11" ht="15.75" customHeight="1">
      <c r="H793" s="37"/>
      <c r="I793" s="37"/>
      <c r="J793" s="37"/>
      <c r="K793" s="37"/>
    </row>
    <row r="794" spans="8:11" ht="15.75" customHeight="1">
      <c r="H794" s="37"/>
      <c r="I794" s="37"/>
      <c r="J794" s="37"/>
      <c r="K794" s="37"/>
    </row>
    <row r="795" spans="8:11" ht="15.75" customHeight="1">
      <c r="H795" s="37"/>
      <c r="I795" s="37"/>
      <c r="J795" s="37"/>
      <c r="K795" s="37"/>
    </row>
    <row r="796" spans="8:11" ht="15.75" customHeight="1">
      <c r="H796" s="37"/>
      <c r="I796" s="37"/>
      <c r="J796" s="37"/>
      <c r="K796" s="37"/>
    </row>
    <row r="797" spans="8:11" ht="15.75" customHeight="1">
      <c r="H797" s="37"/>
      <c r="I797" s="37"/>
      <c r="J797" s="37"/>
      <c r="K797" s="37"/>
    </row>
    <row r="798" spans="8:11" ht="15.75" customHeight="1">
      <c r="H798" s="37"/>
      <c r="I798" s="37"/>
      <c r="J798" s="37"/>
      <c r="K798" s="37"/>
    </row>
    <row r="799" spans="8:11" ht="15.75" customHeight="1">
      <c r="H799" s="37"/>
      <c r="I799" s="37"/>
      <c r="J799" s="37"/>
      <c r="K799" s="37"/>
    </row>
    <row r="800" spans="8:11" ht="15.75" customHeight="1">
      <c r="H800" s="37"/>
      <c r="I800" s="37"/>
      <c r="J800" s="37"/>
      <c r="K800" s="37"/>
    </row>
    <row r="801" spans="8:11" ht="15.75" customHeight="1">
      <c r="H801" s="37"/>
      <c r="I801" s="37"/>
      <c r="J801" s="37"/>
      <c r="K801" s="37"/>
    </row>
    <row r="802" spans="8:11" ht="15.75" customHeight="1">
      <c r="H802" s="37"/>
      <c r="I802" s="37"/>
      <c r="J802" s="37"/>
      <c r="K802" s="37"/>
    </row>
    <row r="803" spans="8:11" ht="15.75" customHeight="1">
      <c r="H803" s="37"/>
      <c r="I803" s="37"/>
      <c r="J803" s="37"/>
      <c r="K803" s="37"/>
    </row>
    <row r="804" spans="8:11" ht="15.75" customHeight="1">
      <c r="H804" s="37"/>
      <c r="I804" s="37"/>
      <c r="J804" s="37"/>
      <c r="K804" s="37"/>
    </row>
    <row r="805" spans="8:11" ht="15.75" customHeight="1">
      <c r="H805" s="37"/>
      <c r="I805" s="37"/>
      <c r="J805" s="37"/>
      <c r="K805" s="37"/>
    </row>
    <row r="806" spans="8:11" ht="15.75" customHeight="1">
      <c r="H806" s="37"/>
      <c r="I806" s="37"/>
      <c r="J806" s="37"/>
      <c r="K806" s="37"/>
    </row>
    <row r="807" spans="8:11" ht="15.75" customHeight="1">
      <c r="H807" s="37"/>
      <c r="I807" s="37"/>
      <c r="J807" s="37"/>
      <c r="K807" s="37"/>
    </row>
    <row r="808" spans="8:11" ht="15.75" customHeight="1">
      <c r="H808" s="37"/>
      <c r="I808" s="37"/>
      <c r="J808" s="37"/>
      <c r="K808" s="37"/>
    </row>
    <row r="809" spans="8:11" ht="15.75" customHeight="1">
      <c r="H809" s="37"/>
      <c r="I809" s="37"/>
      <c r="J809" s="37"/>
      <c r="K809" s="37"/>
    </row>
    <row r="810" spans="8:11" ht="15.75" customHeight="1">
      <c r="H810" s="37"/>
      <c r="I810" s="37"/>
      <c r="J810" s="37"/>
      <c r="K810" s="37"/>
    </row>
    <row r="811" spans="8:11" ht="15.75" customHeight="1">
      <c r="H811" s="37"/>
      <c r="I811" s="37"/>
      <c r="J811" s="37"/>
      <c r="K811" s="37"/>
    </row>
    <row r="812" spans="8:11" ht="15.75" customHeight="1">
      <c r="H812" s="37"/>
      <c r="I812" s="37"/>
      <c r="J812" s="37"/>
      <c r="K812" s="37"/>
    </row>
    <row r="813" spans="8:11" ht="15.75" customHeight="1">
      <c r="H813" s="37"/>
      <c r="I813" s="37"/>
      <c r="J813" s="37"/>
      <c r="K813" s="37"/>
    </row>
    <row r="814" spans="8:11" ht="15.75" customHeight="1">
      <c r="H814" s="37"/>
      <c r="I814" s="37"/>
      <c r="J814" s="37"/>
      <c r="K814" s="37"/>
    </row>
    <row r="815" spans="8:11" ht="15.75" customHeight="1">
      <c r="H815" s="37"/>
      <c r="I815" s="37"/>
      <c r="J815" s="37"/>
      <c r="K815" s="37"/>
    </row>
    <row r="816" spans="8:11" ht="15.75" customHeight="1">
      <c r="H816" s="37"/>
      <c r="I816" s="37"/>
      <c r="J816" s="37"/>
      <c r="K816" s="37"/>
    </row>
    <row r="817" spans="8:11" ht="15.75" customHeight="1">
      <c r="H817" s="37"/>
      <c r="I817" s="37"/>
      <c r="J817" s="37"/>
      <c r="K817" s="37"/>
    </row>
    <row r="818" spans="8:11" ht="15.75" customHeight="1">
      <c r="H818" s="37"/>
      <c r="I818" s="37"/>
      <c r="J818" s="37"/>
      <c r="K818" s="37"/>
    </row>
    <row r="819" spans="8:11" ht="15.75" customHeight="1">
      <c r="H819" s="37"/>
      <c r="I819" s="37"/>
      <c r="J819" s="37"/>
      <c r="K819" s="37"/>
    </row>
    <row r="820" spans="8:11" ht="15.75" customHeight="1">
      <c r="H820" s="37"/>
      <c r="I820" s="37"/>
      <c r="J820" s="37"/>
      <c r="K820" s="37"/>
    </row>
    <row r="821" spans="8:11" ht="15.75" customHeight="1">
      <c r="H821" s="37"/>
      <c r="I821" s="37"/>
      <c r="J821" s="37"/>
      <c r="K821" s="37"/>
    </row>
    <row r="822" spans="8:11" ht="15.75" customHeight="1">
      <c r="H822" s="37"/>
      <c r="I822" s="37"/>
      <c r="J822" s="37"/>
      <c r="K822" s="37"/>
    </row>
    <row r="823" spans="8:11" ht="15.75" customHeight="1">
      <c r="H823" s="37"/>
      <c r="I823" s="37"/>
      <c r="J823" s="37"/>
      <c r="K823" s="37"/>
    </row>
    <row r="824" spans="8:11" ht="15.75" customHeight="1">
      <c r="H824" s="37"/>
      <c r="I824" s="37"/>
      <c r="J824" s="37"/>
      <c r="K824" s="37"/>
    </row>
    <row r="825" spans="8:11" ht="15.75" customHeight="1">
      <c r="H825" s="37"/>
      <c r="I825" s="37"/>
      <c r="J825" s="37"/>
      <c r="K825" s="37"/>
    </row>
    <row r="826" spans="8:11" ht="15.75" customHeight="1">
      <c r="H826" s="37"/>
      <c r="I826" s="37"/>
      <c r="J826" s="37"/>
      <c r="K826" s="37"/>
    </row>
    <row r="827" spans="8:11" ht="15.75" customHeight="1">
      <c r="H827" s="37"/>
      <c r="I827" s="37"/>
      <c r="J827" s="37"/>
      <c r="K827" s="37"/>
    </row>
    <row r="828" spans="8:11" ht="15.75" customHeight="1">
      <c r="H828" s="37"/>
      <c r="I828" s="37"/>
      <c r="J828" s="37"/>
      <c r="K828" s="37"/>
    </row>
    <row r="829" spans="8:11" ht="15.75" customHeight="1">
      <c r="H829" s="37"/>
      <c r="I829" s="37"/>
      <c r="J829" s="37"/>
      <c r="K829" s="37"/>
    </row>
    <row r="830" spans="8:11" ht="15.75" customHeight="1">
      <c r="H830" s="37"/>
      <c r="I830" s="37"/>
      <c r="J830" s="37"/>
      <c r="K830" s="37"/>
    </row>
    <row r="831" spans="8:11" ht="15.75" customHeight="1">
      <c r="H831" s="37"/>
      <c r="I831" s="37"/>
      <c r="J831" s="37"/>
      <c r="K831" s="37"/>
    </row>
    <row r="832" spans="8:11" ht="15.75" customHeight="1">
      <c r="H832" s="37"/>
      <c r="I832" s="37"/>
      <c r="J832" s="37"/>
      <c r="K832" s="37"/>
    </row>
    <row r="833" spans="8:11" ht="15.75" customHeight="1">
      <c r="H833" s="37"/>
      <c r="I833" s="37"/>
      <c r="J833" s="37"/>
      <c r="K833" s="37"/>
    </row>
    <row r="834" spans="8:11" ht="15.75" customHeight="1">
      <c r="H834" s="37"/>
      <c r="I834" s="37"/>
      <c r="J834" s="37"/>
      <c r="K834" s="37"/>
    </row>
    <row r="835" spans="8:11" ht="15.75" customHeight="1">
      <c r="H835" s="37"/>
      <c r="I835" s="37"/>
      <c r="J835" s="37"/>
      <c r="K835" s="37"/>
    </row>
    <row r="836" spans="8:11" ht="15.75" customHeight="1">
      <c r="H836" s="37"/>
      <c r="I836" s="37"/>
      <c r="J836" s="37"/>
      <c r="K836" s="37"/>
    </row>
    <row r="837" spans="8:11" ht="15.75" customHeight="1">
      <c r="H837" s="37"/>
      <c r="I837" s="37"/>
      <c r="J837" s="37"/>
      <c r="K837" s="37"/>
    </row>
    <row r="838" spans="8:11" ht="15.75" customHeight="1">
      <c r="H838" s="37"/>
      <c r="I838" s="37"/>
      <c r="J838" s="37"/>
      <c r="K838" s="37"/>
    </row>
    <row r="839" spans="8:11" ht="15.75" customHeight="1">
      <c r="H839" s="37"/>
      <c r="I839" s="37"/>
      <c r="J839" s="37"/>
      <c r="K839" s="37"/>
    </row>
    <row r="840" spans="8:11" ht="15.75" customHeight="1">
      <c r="H840" s="37"/>
      <c r="I840" s="37"/>
      <c r="J840" s="37"/>
      <c r="K840" s="37"/>
    </row>
    <row r="841" spans="8:11" ht="15.75" customHeight="1">
      <c r="H841" s="37"/>
      <c r="I841" s="37"/>
      <c r="J841" s="37"/>
      <c r="K841" s="37"/>
    </row>
    <row r="842" spans="8:11" ht="15.75" customHeight="1">
      <c r="H842" s="37"/>
      <c r="I842" s="37"/>
      <c r="J842" s="37"/>
      <c r="K842" s="37"/>
    </row>
    <row r="843" spans="8:11" ht="15.75" customHeight="1">
      <c r="H843" s="37"/>
      <c r="I843" s="37"/>
      <c r="J843" s="37"/>
      <c r="K843" s="37"/>
    </row>
    <row r="844" spans="8:11" ht="15.75" customHeight="1">
      <c r="H844" s="37"/>
      <c r="I844" s="37"/>
      <c r="J844" s="37"/>
      <c r="K844" s="37"/>
    </row>
    <row r="845" spans="8:11" ht="15.75" customHeight="1">
      <c r="H845" s="37"/>
      <c r="I845" s="37"/>
      <c r="J845" s="37"/>
      <c r="K845" s="37"/>
    </row>
    <row r="846" spans="8:11" ht="15.75" customHeight="1">
      <c r="H846" s="37"/>
      <c r="I846" s="37"/>
      <c r="J846" s="37"/>
      <c r="K846" s="37"/>
    </row>
    <row r="847" spans="8:11" ht="15.75" customHeight="1">
      <c r="H847" s="37"/>
      <c r="I847" s="37"/>
      <c r="J847" s="37"/>
      <c r="K847" s="37"/>
    </row>
    <row r="848" spans="8:11" ht="15.75" customHeight="1">
      <c r="H848" s="37"/>
      <c r="I848" s="37"/>
      <c r="J848" s="37"/>
      <c r="K848" s="37"/>
    </row>
    <row r="849" spans="8:11" ht="15.75" customHeight="1">
      <c r="H849" s="37"/>
      <c r="I849" s="37"/>
      <c r="J849" s="37"/>
      <c r="K849" s="37"/>
    </row>
    <row r="850" spans="8:11" ht="15.75" customHeight="1">
      <c r="H850" s="37"/>
      <c r="I850" s="37"/>
      <c r="J850" s="37"/>
      <c r="K850" s="37"/>
    </row>
    <row r="851" spans="8:11" ht="15.75" customHeight="1">
      <c r="H851" s="37"/>
      <c r="I851" s="37"/>
      <c r="J851" s="37"/>
      <c r="K851" s="37"/>
    </row>
    <row r="852" spans="8:11" ht="15.75" customHeight="1">
      <c r="H852" s="37"/>
      <c r="I852" s="37"/>
      <c r="J852" s="37"/>
      <c r="K852" s="37"/>
    </row>
    <row r="853" spans="8:11" ht="15.75" customHeight="1">
      <c r="H853" s="37"/>
      <c r="I853" s="37"/>
      <c r="J853" s="37"/>
      <c r="K853" s="37"/>
    </row>
    <row r="854" spans="8:11" ht="15.75" customHeight="1">
      <c r="H854" s="37"/>
      <c r="I854" s="37"/>
      <c r="J854" s="37"/>
      <c r="K854" s="37"/>
    </row>
    <row r="855" spans="8:11" ht="15.75" customHeight="1">
      <c r="H855" s="37"/>
      <c r="I855" s="37"/>
      <c r="J855" s="37"/>
      <c r="K855" s="37"/>
    </row>
    <row r="856" spans="8:11" ht="15.75" customHeight="1">
      <c r="H856" s="37"/>
      <c r="I856" s="37"/>
      <c r="J856" s="37"/>
      <c r="K856" s="37"/>
    </row>
    <row r="857" spans="8:11" ht="15.75" customHeight="1">
      <c r="H857" s="37"/>
      <c r="I857" s="37"/>
      <c r="J857" s="37"/>
      <c r="K857" s="37"/>
    </row>
    <row r="858" spans="8:11" ht="15.75" customHeight="1">
      <c r="H858" s="37"/>
      <c r="I858" s="37"/>
      <c r="J858" s="37"/>
      <c r="K858" s="37"/>
    </row>
    <row r="859" spans="8:11" ht="15.75" customHeight="1">
      <c r="H859" s="37"/>
      <c r="I859" s="37"/>
      <c r="J859" s="37"/>
      <c r="K859" s="37"/>
    </row>
    <row r="860" spans="8:11" ht="15.75" customHeight="1">
      <c r="H860" s="37"/>
      <c r="I860" s="37"/>
      <c r="J860" s="37"/>
      <c r="K860" s="37"/>
    </row>
    <row r="861" spans="8:11" ht="15.75" customHeight="1">
      <c r="H861" s="37"/>
      <c r="I861" s="37"/>
      <c r="J861" s="37"/>
      <c r="K861" s="37"/>
    </row>
    <row r="862" spans="8:11" ht="15.75" customHeight="1">
      <c r="H862" s="37"/>
      <c r="I862" s="37"/>
      <c r="J862" s="37"/>
      <c r="K862" s="37"/>
    </row>
    <row r="863" spans="8:11" ht="15.75" customHeight="1">
      <c r="H863" s="37"/>
      <c r="I863" s="37"/>
      <c r="J863" s="37"/>
      <c r="K863" s="37"/>
    </row>
    <row r="864" spans="8:11" ht="15.75" customHeight="1">
      <c r="H864" s="37"/>
      <c r="I864" s="37"/>
      <c r="J864" s="37"/>
      <c r="K864" s="37"/>
    </row>
    <row r="865" spans="8:11" ht="15.75" customHeight="1">
      <c r="H865" s="37"/>
      <c r="I865" s="37"/>
      <c r="J865" s="37"/>
      <c r="K865" s="37"/>
    </row>
    <row r="866" spans="8:11" ht="15.75" customHeight="1">
      <c r="H866" s="37"/>
      <c r="I866" s="37"/>
      <c r="J866" s="37"/>
      <c r="K866" s="37"/>
    </row>
    <row r="867" spans="8:11" ht="15.75" customHeight="1">
      <c r="H867" s="37"/>
      <c r="I867" s="37"/>
      <c r="J867" s="37"/>
      <c r="K867" s="37"/>
    </row>
    <row r="868" spans="8:11" ht="15.75" customHeight="1">
      <c r="H868" s="37"/>
      <c r="I868" s="37"/>
      <c r="J868" s="37"/>
      <c r="K868" s="37"/>
    </row>
    <row r="869" spans="8:11" ht="15.75" customHeight="1">
      <c r="H869" s="37"/>
      <c r="I869" s="37"/>
      <c r="J869" s="37"/>
      <c r="K869" s="37"/>
    </row>
    <row r="870" spans="8:11" ht="15.75" customHeight="1">
      <c r="H870" s="37"/>
      <c r="I870" s="37"/>
      <c r="J870" s="37"/>
      <c r="K870" s="37"/>
    </row>
    <row r="871" spans="8:11" ht="15.75" customHeight="1">
      <c r="H871" s="37"/>
      <c r="I871" s="37"/>
      <c r="J871" s="37"/>
      <c r="K871" s="37"/>
    </row>
    <row r="872" spans="8:11" ht="15.75" customHeight="1">
      <c r="H872" s="37"/>
      <c r="I872" s="37"/>
      <c r="J872" s="37"/>
      <c r="K872" s="37"/>
    </row>
    <row r="873" spans="8:11" ht="15.75" customHeight="1">
      <c r="H873" s="37"/>
      <c r="I873" s="37"/>
      <c r="J873" s="37"/>
      <c r="K873" s="37"/>
    </row>
    <row r="874" spans="8:11" ht="15.75" customHeight="1">
      <c r="H874" s="37"/>
      <c r="I874" s="37"/>
      <c r="J874" s="37"/>
      <c r="K874" s="37"/>
    </row>
    <row r="875" spans="8:11" ht="15.75" customHeight="1">
      <c r="H875" s="37"/>
      <c r="I875" s="37"/>
      <c r="J875" s="37"/>
      <c r="K875" s="37"/>
    </row>
    <row r="876" spans="8:11" ht="15.75" customHeight="1">
      <c r="H876" s="37"/>
      <c r="I876" s="37"/>
      <c r="J876" s="37"/>
      <c r="K876" s="37"/>
    </row>
    <row r="877" spans="8:11" ht="15.75" customHeight="1">
      <c r="H877" s="37"/>
      <c r="I877" s="37"/>
      <c r="J877" s="37"/>
      <c r="K877" s="37"/>
    </row>
    <row r="878" spans="8:11" ht="15.75" customHeight="1">
      <c r="H878" s="37"/>
      <c r="I878" s="37"/>
      <c r="J878" s="37"/>
      <c r="K878" s="37"/>
    </row>
    <row r="879" spans="8:11" ht="15.75" customHeight="1">
      <c r="H879" s="37"/>
      <c r="I879" s="37"/>
      <c r="J879" s="37"/>
      <c r="K879" s="37"/>
    </row>
    <row r="880" spans="8:11" ht="15.75" customHeight="1">
      <c r="H880" s="37"/>
      <c r="I880" s="37"/>
      <c r="J880" s="37"/>
      <c r="K880" s="37"/>
    </row>
    <row r="881" spans="8:11" ht="15.75" customHeight="1">
      <c r="H881" s="37"/>
      <c r="I881" s="37"/>
      <c r="J881" s="37"/>
      <c r="K881" s="37"/>
    </row>
    <row r="882" spans="8:11" ht="15.75" customHeight="1">
      <c r="H882" s="37"/>
      <c r="I882" s="37"/>
      <c r="J882" s="37"/>
      <c r="K882" s="37"/>
    </row>
    <row r="883" spans="8:11" ht="15.75" customHeight="1">
      <c r="H883" s="37"/>
      <c r="I883" s="37"/>
      <c r="J883" s="37"/>
      <c r="K883" s="37"/>
    </row>
    <row r="884" spans="8:11" ht="15.75" customHeight="1">
      <c r="H884" s="37"/>
      <c r="I884" s="37"/>
      <c r="J884" s="37"/>
      <c r="K884" s="37"/>
    </row>
    <row r="885" spans="8:11" ht="15.75" customHeight="1">
      <c r="H885" s="37"/>
      <c r="I885" s="37"/>
      <c r="J885" s="37"/>
      <c r="K885" s="37"/>
    </row>
    <row r="886" spans="8:11" ht="15.75" customHeight="1">
      <c r="H886" s="37"/>
      <c r="I886" s="37"/>
      <c r="J886" s="37"/>
      <c r="K886" s="37"/>
    </row>
    <row r="887" spans="8:11" ht="15.75" customHeight="1">
      <c r="H887" s="37"/>
      <c r="I887" s="37"/>
      <c r="J887" s="37"/>
      <c r="K887" s="37"/>
    </row>
    <row r="888" spans="8:11" ht="15.75" customHeight="1">
      <c r="H888" s="37"/>
      <c r="I888" s="37"/>
      <c r="J888" s="37"/>
      <c r="K888" s="37"/>
    </row>
    <row r="889" spans="8:11" ht="15.75" customHeight="1">
      <c r="H889" s="37"/>
      <c r="I889" s="37"/>
      <c r="J889" s="37"/>
      <c r="K889" s="37"/>
    </row>
    <row r="890" spans="8:11" ht="15.75" customHeight="1">
      <c r="H890" s="37"/>
      <c r="I890" s="37"/>
      <c r="J890" s="37"/>
      <c r="K890" s="37"/>
    </row>
    <row r="891" spans="8:11" ht="15.75" customHeight="1">
      <c r="H891" s="37"/>
      <c r="I891" s="37"/>
      <c r="J891" s="37"/>
      <c r="K891" s="37"/>
    </row>
    <row r="892" spans="8:11" ht="15.75" customHeight="1">
      <c r="H892" s="37"/>
      <c r="I892" s="37"/>
      <c r="J892" s="37"/>
      <c r="K892" s="37"/>
    </row>
    <row r="893" spans="8:11" ht="15.75" customHeight="1">
      <c r="H893" s="37"/>
      <c r="I893" s="37"/>
      <c r="J893" s="37"/>
      <c r="K893" s="37"/>
    </row>
    <row r="894" spans="8:11" ht="15.75" customHeight="1">
      <c r="H894" s="37"/>
      <c r="I894" s="37"/>
      <c r="J894" s="37"/>
      <c r="K894" s="37"/>
    </row>
    <row r="895" spans="8:11" ht="15.75" customHeight="1">
      <c r="H895" s="37"/>
      <c r="I895" s="37"/>
      <c r="J895" s="37"/>
      <c r="K895" s="37"/>
    </row>
    <row r="896" spans="8:11" ht="15.75" customHeight="1">
      <c r="H896" s="37"/>
      <c r="I896" s="37"/>
      <c r="J896" s="37"/>
      <c r="K896" s="37"/>
    </row>
    <row r="897" spans="8:11" ht="15.75" customHeight="1">
      <c r="H897" s="37"/>
      <c r="I897" s="37"/>
      <c r="J897" s="37"/>
      <c r="K897" s="37"/>
    </row>
    <row r="898" spans="8:11" ht="15.75" customHeight="1">
      <c r="H898" s="37"/>
      <c r="I898" s="37"/>
      <c r="J898" s="37"/>
      <c r="K898" s="37"/>
    </row>
    <row r="899" spans="8:11" ht="15.75" customHeight="1">
      <c r="H899" s="37"/>
      <c r="I899" s="37"/>
      <c r="J899" s="37"/>
      <c r="K899" s="37"/>
    </row>
    <row r="900" spans="8:11" ht="15.75" customHeight="1">
      <c r="H900" s="37"/>
      <c r="I900" s="37"/>
      <c r="J900" s="37"/>
      <c r="K900" s="37"/>
    </row>
    <row r="901" spans="8:11" ht="15.75" customHeight="1">
      <c r="H901" s="37"/>
      <c r="I901" s="37"/>
      <c r="J901" s="37"/>
      <c r="K901" s="37"/>
    </row>
    <row r="902" spans="8:11" ht="15.75" customHeight="1">
      <c r="H902" s="37"/>
      <c r="I902" s="37"/>
      <c r="J902" s="37"/>
      <c r="K902" s="37"/>
    </row>
    <row r="903" spans="8:11" ht="15.75" customHeight="1">
      <c r="H903" s="37"/>
      <c r="I903" s="37"/>
      <c r="J903" s="37"/>
      <c r="K903" s="37"/>
    </row>
    <row r="904" spans="8:11" ht="15.75" customHeight="1">
      <c r="H904" s="37"/>
      <c r="I904" s="37"/>
      <c r="J904" s="37"/>
      <c r="K904" s="37"/>
    </row>
    <row r="905" spans="8:11" ht="15.75" customHeight="1">
      <c r="H905" s="37"/>
      <c r="I905" s="37"/>
      <c r="J905" s="37"/>
      <c r="K905" s="37"/>
    </row>
    <row r="906" spans="8:11" ht="15.75" customHeight="1">
      <c r="H906" s="37"/>
      <c r="I906" s="37"/>
      <c r="J906" s="37"/>
      <c r="K906" s="37"/>
    </row>
    <row r="907" spans="8:11" ht="15.75" customHeight="1">
      <c r="H907" s="37"/>
      <c r="I907" s="37"/>
      <c r="J907" s="37"/>
      <c r="K907" s="37"/>
    </row>
    <row r="908" spans="8:11" ht="15.75" customHeight="1">
      <c r="H908" s="37"/>
      <c r="I908" s="37"/>
      <c r="J908" s="37"/>
      <c r="K908" s="37"/>
    </row>
    <row r="909" spans="8:11" ht="15.75" customHeight="1">
      <c r="H909" s="37"/>
      <c r="I909" s="37"/>
      <c r="J909" s="37"/>
      <c r="K909" s="37"/>
    </row>
    <row r="910" spans="8:11" ht="15.75" customHeight="1">
      <c r="H910" s="37"/>
      <c r="I910" s="37"/>
      <c r="J910" s="37"/>
      <c r="K910" s="37"/>
    </row>
    <row r="911" spans="8:11" ht="15.75" customHeight="1">
      <c r="H911" s="37"/>
      <c r="I911" s="37"/>
      <c r="J911" s="37"/>
      <c r="K911" s="37"/>
    </row>
    <row r="912" spans="8:11" ht="15.75" customHeight="1">
      <c r="H912" s="37"/>
      <c r="I912" s="37"/>
      <c r="J912" s="37"/>
      <c r="K912" s="37"/>
    </row>
    <row r="913" spans="8:11" ht="15.75" customHeight="1">
      <c r="H913" s="37"/>
      <c r="I913" s="37"/>
      <c r="J913" s="37"/>
      <c r="K913" s="37"/>
    </row>
    <row r="914" spans="8:11" ht="15.75" customHeight="1">
      <c r="H914" s="37"/>
      <c r="I914" s="37"/>
      <c r="J914" s="37"/>
      <c r="K914" s="37"/>
    </row>
    <row r="915" spans="8:11" ht="15.75" customHeight="1">
      <c r="H915" s="37"/>
      <c r="I915" s="37"/>
      <c r="J915" s="37"/>
      <c r="K915" s="37"/>
    </row>
    <row r="916" spans="8:11" ht="15.75" customHeight="1">
      <c r="H916" s="37"/>
      <c r="I916" s="37"/>
      <c r="J916" s="37"/>
      <c r="K916" s="37"/>
    </row>
    <row r="917" spans="8:11" ht="15.75" customHeight="1">
      <c r="H917" s="37"/>
      <c r="I917" s="37"/>
      <c r="J917" s="37"/>
      <c r="K917" s="37"/>
    </row>
    <row r="918" spans="8:11" ht="15.75" customHeight="1">
      <c r="H918" s="37"/>
      <c r="I918" s="37"/>
      <c r="J918" s="37"/>
      <c r="K918" s="37"/>
    </row>
    <row r="919" spans="8:11" ht="15.75" customHeight="1">
      <c r="H919" s="37"/>
      <c r="I919" s="37"/>
      <c r="J919" s="37"/>
      <c r="K919" s="37"/>
    </row>
    <row r="920" spans="8:11" ht="15.75" customHeight="1">
      <c r="H920" s="37"/>
      <c r="I920" s="37"/>
      <c r="J920" s="37"/>
      <c r="K920" s="37"/>
    </row>
    <row r="921" spans="8:11" ht="15.75" customHeight="1">
      <c r="H921" s="37"/>
      <c r="I921" s="37"/>
      <c r="J921" s="37"/>
      <c r="K921" s="37"/>
    </row>
    <row r="922" spans="8:11" ht="15.75" customHeight="1">
      <c r="H922" s="37"/>
      <c r="I922" s="37"/>
      <c r="J922" s="37"/>
      <c r="K922" s="37"/>
    </row>
    <row r="923" spans="8:11" ht="15.75" customHeight="1">
      <c r="H923" s="37"/>
      <c r="I923" s="37"/>
      <c r="J923" s="37"/>
      <c r="K923" s="37"/>
    </row>
    <row r="924" spans="8:11" ht="15.75" customHeight="1">
      <c r="H924" s="37"/>
      <c r="I924" s="37"/>
      <c r="J924" s="37"/>
      <c r="K924" s="37"/>
    </row>
    <row r="925" spans="8:11" ht="15.75" customHeight="1">
      <c r="H925" s="37"/>
      <c r="I925" s="37"/>
      <c r="J925" s="37"/>
      <c r="K925" s="37"/>
    </row>
    <row r="926" spans="8:11" ht="15.75" customHeight="1">
      <c r="H926" s="37"/>
      <c r="I926" s="37"/>
      <c r="J926" s="37"/>
      <c r="K926" s="37"/>
    </row>
    <row r="927" spans="8:11" ht="15.75" customHeight="1">
      <c r="H927" s="37"/>
      <c r="I927" s="37"/>
      <c r="J927" s="37"/>
      <c r="K927" s="37"/>
    </row>
    <row r="928" spans="8:11" ht="15.75" customHeight="1">
      <c r="H928" s="37"/>
      <c r="I928" s="37"/>
      <c r="J928" s="37"/>
      <c r="K928" s="37"/>
    </row>
    <row r="929" spans="8:11" ht="15.75" customHeight="1">
      <c r="H929" s="37"/>
      <c r="I929" s="37"/>
      <c r="J929" s="37"/>
      <c r="K929" s="37"/>
    </row>
    <row r="930" spans="8:11" ht="15.75" customHeight="1">
      <c r="H930" s="37"/>
      <c r="I930" s="37"/>
      <c r="J930" s="37"/>
      <c r="K930" s="37"/>
    </row>
    <row r="931" spans="8:11" ht="15.75" customHeight="1">
      <c r="H931" s="37"/>
      <c r="I931" s="37"/>
      <c r="J931" s="37"/>
      <c r="K931" s="37"/>
    </row>
    <row r="932" spans="8:11" ht="15.75" customHeight="1">
      <c r="H932" s="37"/>
      <c r="I932" s="37"/>
      <c r="J932" s="37"/>
      <c r="K932" s="37"/>
    </row>
    <row r="933" spans="8:11" ht="15.75" customHeight="1">
      <c r="H933" s="37"/>
      <c r="I933" s="37"/>
      <c r="J933" s="37"/>
      <c r="K933" s="37"/>
    </row>
    <row r="934" spans="8:11" ht="15.75" customHeight="1">
      <c r="H934" s="37"/>
      <c r="I934" s="37"/>
      <c r="J934" s="37"/>
      <c r="K934" s="37"/>
    </row>
    <row r="935" spans="8:11" ht="15.75" customHeight="1">
      <c r="H935" s="37"/>
      <c r="I935" s="37"/>
      <c r="J935" s="37"/>
      <c r="K935" s="37"/>
    </row>
    <row r="936" spans="8:11" ht="15.75" customHeight="1">
      <c r="H936" s="37"/>
      <c r="I936" s="37"/>
      <c r="J936" s="37"/>
      <c r="K936" s="37"/>
    </row>
    <row r="937" spans="8:11" ht="15.75" customHeight="1">
      <c r="H937" s="37"/>
      <c r="I937" s="37"/>
      <c r="J937" s="37"/>
      <c r="K937" s="37"/>
    </row>
    <row r="938" spans="8:11" ht="15.75" customHeight="1">
      <c r="H938" s="37"/>
      <c r="I938" s="37"/>
      <c r="J938" s="37"/>
      <c r="K938" s="37"/>
    </row>
    <row r="939" spans="8:11" ht="15.75" customHeight="1">
      <c r="H939" s="37"/>
      <c r="I939" s="37"/>
      <c r="J939" s="37"/>
      <c r="K939" s="37"/>
    </row>
    <row r="940" spans="8:11" ht="15.75" customHeight="1">
      <c r="H940" s="37"/>
      <c r="I940" s="37"/>
      <c r="J940" s="37"/>
      <c r="K940" s="37"/>
    </row>
    <row r="941" spans="8:11" ht="15.75" customHeight="1">
      <c r="H941" s="37"/>
      <c r="I941" s="37"/>
      <c r="J941" s="37"/>
      <c r="K941" s="37"/>
    </row>
    <row r="942" spans="8:11" ht="15.75" customHeight="1">
      <c r="H942" s="37"/>
      <c r="I942" s="37"/>
      <c r="J942" s="37"/>
      <c r="K942" s="37"/>
    </row>
    <row r="943" spans="8:11" ht="15.75" customHeight="1">
      <c r="H943" s="37"/>
      <c r="I943" s="37"/>
      <c r="J943" s="37"/>
      <c r="K943" s="37"/>
    </row>
    <row r="944" spans="8:11" ht="15.75" customHeight="1">
      <c r="H944" s="37"/>
      <c r="I944" s="37"/>
      <c r="J944" s="37"/>
      <c r="K944" s="37"/>
    </row>
    <row r="945" spans="8:11" ht="15.75" customHeight="1">
      <c r="H945" s="37"/>
      <c r="I945" s="37"/>
      <c r="J945" s="37"/>
      <c r="K945" s="37"/>
    </row>
    <row r="946" spans="8:11" ht="15.75" customHeight="1">
      <c r="H946" s="37"/>
      <c r="I946" s="37"/>
      <c r="J946" s="37"/>
      <c r="K946" s="37"/>
    </row>
    <row r="947" spans="8:11" ht="15.75" customHeight="1">
      <c r="H947" s="37"/>
      <c r="I947" s="37"/>
      <c r="J947" s="37"/>
      <c r="K947" s="37"/>
    </row>
    <row r="948" spans="8:11" ht="15.75" customHeight="1">
      <c r="H948" s="37"/>
      <c r="I948" s="37"/>
      <c r="J948" s="37"/>
      <c r="K948" s="37"/>
    </row>
    <row r="949" spans="8:11" ht="15.75" customHeight="1">
      <c r="H949" s="37"/>
      <c r="I949" s="37"/>
      <c r="J949" s="37"/>
      <c r="K949" s="37"/>
    </row>
    <row r="950" spans="8:11" ht="15.75" customHeight="1">
      <c r="H950" s="37"/>
      <c r="I950" s="37"/>
      <c r="J950" s="37"/>
      <c r="K950" s="37"/>
    </row>
    <row r="951" spans="8:11" ht="15.75" customHeight="1">
      <c r="H951" s="37"/>
      <c r="I951" s="37"/>
      <c r="J951" s="37"/>
      <c r="K951" s="37"/>
    </row>
    <row r="952" spans="8:11" ht="15.75" customHeight="1">
      <c r="H952" s="37"/>
      <c r="I952" s="37"/>
      <c r="J952" s="37"/>
      <c r="K952" s="37"/>
    </row>
    <row r="953" spans="8:11" ht="15.75" customHeight="1">
      <c r="H953" s="37"/>
      <c r="I953" s="37"/>
      <c r="J953" s="37"/>
      <c r="K953" s="37"/>
    </row>
    <row r="954" spans="8:11" ht="15.75" customHeight="1">
      <c r="H954" s="37"/>
      <c r="I954" s="37"/>
      <c r="J954" s="37"/>
      <c r="K954" s="37"/>
    </row>
    <row r="955" spans="8:11" ht="15.75" customHeight="1">
      <c r="H955" s="37"/>
      <c r="I955" s="37"/>
      <c r="J955" s="37"/>
      <c r="K955" s="37"/>
    </row>
    <row r="956" spans="8:11" ht="15.75" customHeight="1">
      <c r="H956" s="37"/>
      <c r="I956" s="37"/>
      <c r="J956" s="37"/>
      <c r="K956" s="37"/>
    </row>
    <row r="957" spans="8:11" ht="15.75" customHeight="1">
      <c r="H957" s="37"/>
      <c r="I957" s="37"/>
      <c r="J957" s="37"/>
      <c r="K957" s="37"/>
    </row>
    <row r="958" spans="8:11" ht="15.75" customHeight="1">
      <c r="H958" s="37"/>
      <c r="I958" s="37"/>
      <c r="J958" s="37"/>
      <c r="K958" s="37"/>
    </row>
    <row r="959" spans="8:11" ht="15.75" customHeight="1">
      <c r="H959" s="37"/>
      <c r="I959" s="37"/>
      <c r="J959" s="37"/>
      <c r="K959" s="37"/>
    </row>
    <row r="960" spans="8:11" ht="15.75" customHeight="1">
      <c r="H960" s="37"/>
      <c r="I960" s="37"/>
      <c r="J960" s="37"/>
      <c r="K960" s="37"/>
    </row>
    <row r="961" spans="8:11" ht="15.75" customHeight="1">
      <c r="H961" s="37"/>
      <c r="I961" s="37"/>
      <c r="J961" s="37"/>
      <c r="K961" s="37"/>
    </row>
    <row r="962" spans="8:11" ht="15.75" customHeight="1">
      <c r="H962" s="37"/>
      <c r="I962" s="37"/>
      <c r="J962" s="37"/>
      <c r="K962" s="37"/>
    </row>
    <row r="963" spans="8:11" ht="15.75" customHeight="1">
      <c r="H963" s="37"/>
      <c r="I963" s="37"/>
      <c r="J963" s="37"/>
      <c r="K963" s="37"/>
    </row>
    <row r="964" spans="8:11" ht="15.75" customHeight="1">
      <c r="H964" s="37"/>
      <c r="I964" s="37"/>
      <c r="J964" s="37"/>
      <c r="K964" s="37"/>
    </row>
    <row r="965" spans="8:11" ht="15.75" customHeight="1">
      <c r="H965" s="37"/>
      <c r="I965" s="37"/>
      <c r="J965" s="37"/>
      <c r="K965" s="37"/>
    </row>
    <row r="966" spans="8:11" ht="15.75" customHeight="1">
      <c r="H966" s="37"/>
      <c r="I966" s="37"/>
      <c r="J966" s="37"/>
      <c r="K966" s="37"/>
    </row>
    <row r="967" spans="8:11" ht="15.75" customHeight="1">
      <c r="H967" s="37"/>
      <c r="I967" s="37"/>
      <c r="J967" s="37"/>
      <c r="K967" s="37"/>
    </row>
    <row r="968" spans="8:11" ht="15.75" customHeight="1">
      <c r="H968" s="37"/>
      <c r="I968" s="37"/>
      <c r="J968" s="37"/>
      <c r="K968" s="37"/>
    </row>
    <row r="969" spans="8:11" ht="15.75" customHeight="1">
      <c r="H969" s="37"/>
      <c r="I969" s="37"/>
      <c r="J969" s="37"/>
      <c r="K969" s="37"/>
    </row>
    <row r="970" spans="8:11" ht="15.75" customHeight="1">
      <c r="H970" s="37"/>
      <c r="I970" s="37"/>
      <c r="J970" s="37"/>
      <c r="K970" s="37"/>
    </row>
    <row r="971" spans="8:11" ht="15.75" customHeight="1">
      <c r="H971" s="37"/>
      <c r="I971" s="37"/>
      <c r="J971" s="37"/>
      <c r="K971" s="37"/>
    </row>
    <row r="972" spans="8:11" ht="15.75" customHeight="1">
      <c r="H972" s="37"/>
      <c r="I972" s="37"/>
      <c r="J972" s="37"/>
      <c r="K972" s="37"/>
    </row>
    <row r="973" spans="8:11" ht="15.75" customHeight="1">
      <c r="H973" s="37"/>
      <c r="I973" s="37"/>
      <c r="J973" s="37"/>
      <c r="K973" s="37"/>
    </row>
    <row r="974" spans="8:11" ht="15.75" customHeight="1">
      <c r="H974" s="37"/>
      <c r="I974" s="37"/>
      <c r="J974" s="37"/>
      <c r="K974" s="37"/>
    </row>
    <row r="975" spans="8:11" ht="15.75" customHeight="1">
      <c r="H975" s="37"/>
      <c r="I975" s="37"/>
      <c r="J975" s="37"/>
      <c r="K975" s="37"/>
    </row>
    <row r="976" spans="8:11" ht="15.75" customHeight="1">
      <c r="H976" s="37"/>
      <c r="I976" s="37"/>
      <c r="J976" s="37"/>
      <c r="K976" s="37"/>
    </row>
    <row r="977" spans="8:11" ht="15.75" customHeight="1">
      <c r="H977" s="37"/>
      <c r="I977" s="37"/>
      <c r="J977" s="37"/>
      <c r="K977" s="37"/>
    </row>
    <row r="978" spans="8:11" ht="15.75" customHeight="1">
      <c r="H978" s="37"/>
      <c r="I978" s="37"/>
      <c r="J978" s="37"/>
      <c r="K978" s="37"/>
    </row>
    <row r="979" spans="8:11" ht="15.75" customHeight="1">
      <c r="H979" s="37"/>
      <c r="I979" s="37"/>
      <c r="J979" s="37"/>
      <c r="K979" s="37"/>
    </row>
    <row r="980" spans="8:11" ht="15.75" customHeight="1">
      <c r="H980" s="37"/>
      <c r="I980" s="37"/>
      <c r="J980" s="37"/>
      <c r="K980" s="37"/>
    </row>
    <row r="981" spans="8:11" ht="15.75" customHeight="1">
      <c r="H981" s="37"/>
      <c r="I981" s="37"/>
      <c r="J981" s="37"/>
      <c r="K981" s="37"/>
    </row>
    <row r="982" spans="8:11" ht="15.75" customHeight="1">
      <c r="H982" s="37"/>
      <c r="I982" s="37"/>
      <c r="J982" s="37"/>
      <c r="K982" s="37"/>
    </row>
    <row r="983" spans="8:11" ht="15.75" customHeight="1">
      <c r="H983" s="37"/>
      <c r="I983" s="37"/>
      <c r="J983" s="37"/>
      <c r="K983" s="37"/>
    </row>
    <row r="984" spans="8:11" ht="15.75" customHeight="1">
      <c r="H984" s="37"/>
      <c r="I984" s="37"/>
      <c r="J984" s="37"/>
      <c r="K984" s="37"/>
    </row>
    <row r="985" spans="8:11" ht="15.75" customHeight="1">
      <c r="H985" s="37"/>
      <c r="I985" s="37"/>
      <c r="J985" s="37"/>
      <c r="K985" s="37"/>
    </row>
    <row r="986" spans="8:11" ht="15.75" customHeight="1">
      <c r="H986" s="37"/>
      <c r="I986" s="37"/>
      <c r="J986" s="37"/>
      <c r="K986" s="37"/>
    </row>
    <row r="987" spans="8:11" ht="15.75" customHeight="1">
      <c r="H987" s="37"/>
      <c r="I987" s="37"/>
      <c r="J987" s="37"/>
      <c r="K987" s="37"/>
    </row>
    <row r="988" spans="8:11" ht="15.75" customHeight="1">
      <c r="H988" s="37"/>
      <c r="I988" s="37"/>
      <c r="J988" s="37"/>
      <c r="K988" s="37"/>
    </row>
    <row r="989" spans="8:11" ht="15.75" customHeight="1">
      <c r="H989" s="37"/>
      <c r="I989" s="37"/>
      <c r="J989" s="37"/>
      <c r="K989" s="37"/>
    </row>
    <row r="990" spans="8:11" ht="15.75" customHeight="1">
      <c r="H990" s="37"/>
      <c r="I990" s="37"/>
      <c r="J990" s="37"/>
      <c r="K990" s="37"/>
    </row>
    <row r="991" spans="8:11" ht="15.75" customHeight="1">
      <c r="H991" s="37"/>
      <c r="I991" s="37"/>
      <c r="J991" s="37"/>
      <c r="K991" s="37"/>
    </row>
    <row r="992" spans="8:11" ht="15.75" customHeight="1">
      <c r="H992" s="37"/>
      <c r="I992" s="37"/>
      <c r="J992" s="37"/>
      <c r="K992" s="37"/>
    </row>
    <row r="993" spans="8:11" ht="15.75" customHeight="1">
      <c r="H993" s="37"/>
      <c r="I993" s="37"/>
      <c r="J993" s="37"/>
      <c r="K993" s="37"/>
    </row>
    <row r="994" spans="8:11" ht="15.75" customHeight="1">
      <c r="H994" s="37"/>
      <c r="I994" s="37"/>
      <c r="J994" s="37"/>
      <c r="K994" s="37"/>
    </row>
    <row r="995" spans="8:11" ht="15.75" customHeight="1">
      <c r="H995" s="37"/>
      <c r="I995" s="37"/>
      <c r="J995" s="37"/>
      <c r="K995" s="37"/>
    </row>
    <row r="996" spans="8:11" ht="15.75" customHeight="1">
      <c r="H996" s="37"/>
      <c r="I996" s="37"/>
      <c r="J996" s="37"/>
      <c r="K996" s="37"/>
    </row>
    <row r="997" spans="8:11" ht="15.75" customHeight="1">
      <c r="H997" s="37"/>
      <c r="I997" s="37"/>
      <c r="J997" s="37"/>
      <c r="K997" s="37"/>
    </row>
    <row r="998" spans="8:11" ht="15.75" customHeight="1">
      <c r="H998" s="37"/>
      <c r="I998" s="37"/>
      <c r="J998" s="37"/>
      <c r="K998" s="37"/>
    </row>
    <row r="999" spans="8:11" ht="15.75" customHeight="1">
      <c r="H999" s="37"/>
      <c r="I999" s="37"/>
      <c r="J999" s="37"/>
      <c r="K999" s="37"/>
    </row>
    <row r="1000" spans="8:11" ht="15.75" customHeight="1">
      <c r="H1000" s="37"/>
      <c r="I1000" s="37"/>
      <c r="J1000" s="37"/>
      <c r="K1000" s="37"/>
    </row>
  </sheetData>
  <mergeCells count="8">
    <mergeCell ref="B9:J9"/>
    <mergeCell ref="A1:A6"/>
    <mergeCell ref="B1:G1"/>
    <mergeCell ref="C2:M2"/>
    <mergeCell ref="B3:M3"/>
    <mergeCell ref="C4:D4"/>
    <mergeCell ref="B5:B8"/>
    <mergeCell ref="F5:F6"/>
  </mergeCells>
  <hyperlinks>
    <hyperlink ref="J7" r:id="rId1" xr:uid="{00000000-0004-0000-0500-000000000000}"/>
  </hyperlinks>
  <pageMargins left="0.70866141732283472" right="0.70866141732283472" top="0.74803149606299213" bottom="0.74803149606299213" header="0" footer="0"/>
  <pageSetup scale="75" orientation="landscape"/>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Riesgos corrupcion</vt:lpstr>
      <vt:lpstr>Rendición de Cuentas</vt:lpstr>
      <vt:lpstr>Servicio al ciudadano</vt:lpstr>
      <vt:lpstr>Transparencia</vt:lpstr>
      <vt:lpstr>Racionalizacion de tramites_</vt:lpstr>
      <vt:lpstr>Iniciativas Adici.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Bermudez Bello</dc:creator>
  <cp:lastModifiedBy>GLADYS ESPITIA PENA</cp:lastModifiedBy>
  <dcterms:created xsi:type="dcterms:W3CDTF">2016-12-28T14:45:40Z</dcterms:created>
  <dcterms:modified xsi:type="dcterms:W3CDTF">2023-01-16T20:17:36Z</dcterms:modified>
</cp:coreProperties>
</file>